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Департамент торгов\ПРОЦЕДУРЫ\2-1 КОНКУРС в электронной форме\ОКЭФ-07 СМР Эльбрус EL3+EL6 (44-ФЗ)\"/>
    </mc:Choice>
  </mc:AlternateContent>
  <bookViews>
    <workbookView xWindow="960" yWindow="660" windowWidth="27315" windowHeight="11760"/>
  </bookViews>
  <sheets>
    <sheet name="Сводный расчет НМЦ СМР" sheetId="1" r:id="rId1"/>
  </sheets>
  <externalReferences>
    <externalReference r:id="rId2"/>
    <externalReference r:id="rId3"/>
  </externalReferences>
  <definedNames>
    <definedName name="_xlnm.Print_Titles" localSheetId="0">'Сводный расчет НМЦ СМР'!$1:$8</definedName>
    <definedName name="_xlnm.Print_Area" localSheetId="0">'Сводный расчет НМЦ СМР'!$A$27:$E$36</definedName>
  </definedNames>
  <calcPr calcId="162913" refMode="R1C1"/>
</workbook>
</file>

<file path=xl/calcChain.xml><?xml version="1.0" encoding="utf-8"?>
<calcChain xmlns="http://schemas.openxmlformats.org/spreadsheetml/2006/main">
  <c r="C22" i="1" l="1"/>
  <c r="C21" i="1"/>
  <c r="C20" i="1"/>
  <c r="C19" i="1"/>
  <c r="C16" i="1"/>
  <c r="C15" i="1"/>
  <c r="C14" i="1"/>
  <c r="C13" i="1"/>
  <c r="C35" i="1" l="1"/>
  <c r="C32" i="1"/>
  <c r="C31" i="1"/>
  <c r="C34" i="1" l="1"/>
  <c r="C36" i="1" s="1"/>
  <c r="D17" i="1"/>
  <c r="E17" i="1" s="1"/>
  <c r="D23" i="1"/>
  <c r="E23" i="1" l="1"/>
  <c r="D16" i="1" l="1"/>
  <c r="E16" i="1" s="1"/>
  <c r="D15" i="1" l="1"/>
  <c r="E15" i="1" s="1"/>
  <c r="D14" i="1" l="1"/>
  <c r="E14" i="1" l="1"/>
  <c r="E34" i="1" s="1"/>
  <c r="D34" i="1"/>
  <c r="C12" i="1"/>
  <c r="D13" i="1"/>
  <c r="D31" i="1" s="1"/>
  <c r="E13" i="1" l="1"/>
  <c r="D12" i="1"/>
  <c r="E12" i="1" l="1"/>
  <c r="E31" i="1"/>
  <c r="D22" i="1"/>
  <c r="E22" i="1" s="1"/>
  <c r="D19" i="1" l="1"/>
  <c r="D32" i="1" s="1"/>
  <c r="E19" i="1" l="1"/>
  <c r="E32" i="1" s="1"/>
  <c r="D21" i="1" l="1"/>
  <c r="E21" i="1" s="1"/>
  <c r="D20" i="1" l="1"/>
  <c r="D35" i="1" s="1"/>
  <c r="D36" i="1" s="1"/>
  <c r="C18" i="1"/>
  <c r="C24" i="1" s="1"/>
  <c r="E20" i="1" l="1"/>
  <c r="D18" i="1"/>
  <c r="D24" i="1" s="1"/>
  <c r="E18" i="1" l="1"/>
  <c r="E24" i="1" s="1"/>
  <c r="E35" i="1"/>
  <c r="E36" i="1" s="1"/>
</calcChain>
</file>

<file path=xl/sharedStrings.xml><?xml version="1.0" encoding="utf-8"?>
<sst xmlns="http://schemas.openxmlformats.org/spreadsheetml/2006/main" count="58" uniqueCount="46">
  <si>
    <t>Продолжительность работ</t>
  </si>
  <si>
    <t>месяцев</t>
  </si>
  <si>
    <t>Начало работ</t>
  </si>
  <si>
    <t>Окончание работ</t>
  </si>
  <si>
    <t>№ пп</t>
  </si>
  <si>
    <t>Виды (наименования) работ</t>
  </si>
  <si>
    <t>НДС 20%</t>
  </si>
  <si>
    <t>Всего с учетом НДС, руб.</t>
  </si>
  <si>
    <t>Рабочая документация</t>
  </si>
  <si>
    <t>2</t>
  </si>
  <si>
    <t>Пусконаладочные работы</t>
  </si>
  <si>
    <t>Оборудование ППКД EL6</t>
  </si>
  <si>
    <t>Всего</t>
  </si>
  <si>
    <t>1.1</t>
  </si>
  <si>
    <t>1.2</t>
  </si>
  <si>
    <t>2.1</t>
  </si>
  <si>
    <t>2.2</t>
  </si>
  <si>
    <t>2.3</t>
  </si>
  <si>
    <t>2.4</t>
  </si>
  <si>
    <t>2.5</t>
  </si>
  <si>
    <t>Оборудование ППКД EL3</t>
  </si>
  <si>
    <t>Пассажирская подвесная канатная дорога EL3</t>
  </si>
  <si>
    <t>Пассажирская подвесная канатная дорога EL6</t>
  </si>
  <si>
    <t>1.3</t>
  </si>
  <si>
    <t>1.4</t>
  </si>
  <si>
    <t>Авторский надзор</t>
  </si>
  <si>
    <t>1.5</t>
  </si>
  <si>
    <t>Стоимость без НДС, руб.</t>
  </si>
  <si>
    <t>СВОДНЫЙ РАСЧЕТ НАЧАЛЬНОЙ МАКСИМАЛЬНОЙ ЦЕНЫ ДОГОВОРА
на подрядные работы по строительству объектов:</t>
  </si>
  <si>
    <t>Всесезонный туристско-рекреационный комплекс «Эльбрус», 
Кабардино-Балкарская Республика. Пассажирская подвесная канатная дорога EL3</t>
  </si>
  <si>
    <t>Всесезонный туристско-рекреационный комплекс «Эльбрус», 
Кабардино-Балкарская Республика. Пассажирская подвесная канатная дорога EL6</t>
  </si>
  <si>
    <t>1.</t>
  </si>
  <si>
    <t>2.</t>
  </si>
  <si>
    <t>п/№</t>
  </si>
  <si>
    <t>Этапа</t>
  </si>
  <si>
    <t>Стоимость, руб.</t>
  </si>
  <si>
    <t>без учета НДС</t>
  </si>
  <si>
    <t>НДС-20%</t>
  </si>
  <si>
    <t>с учетом НДС</t>
  </si>
  <si>
    <t>1.2.</t>
  </si>
  <si>
    <t>1.3.</t>
  </si>
  <si>
    <t>2.1.</t>
  </si>
  <si>
    <t>2.2.</t>
  </si>
  <si>
    <r>
      <t>Разработка Рабочей документации</t>
    </r>
    <r>
      <rPr>
        <b/>
        <sz val="11"/>
        <rFont val="Times New Roman"/>
        <family val="1"/>
        <charset val="204"/>
      </rPr>
      <t xml:space="preserve"> </t>
    </r>
  </si>
  <si>
    <t>Строительство (строительно-монтажные работы, оборудование поставки подрядчика, прочие затраты)</t>
  </si>
  <si>
    <t>Строительно-монтажные работы, включая подготовительные работы, монтаж и пусконаладка оборудования, оборудование поставки подрядчика, прочие затраты, подготовка исполнительной документации, сдача объекта Заказчику с комплектом документов, позволяющим получить разрешение на ввод объекта в эксплуатацию.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</si>
</sst>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\ _₽_-;\-* #,##0.00\ _₽_-;_-* &quot;-&quot;??\ _₽_-;_-@_-"/>
    <numFmt numFmtId="165" formatCode="0.0"/>
  </numFmts>
  <fonts count="2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name val="Arial Cyr"/>
      <charset val="204"/>
    </font>
    <font>
      <b/>
      <sz val="10"/>
      <color rgb="FF0070C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4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6">
    <xf numFmtId="0" fontId="0" fillId="0" borderId="0"/>
    <xf numFmtId="0" fontId="2" fillId="0" borderId="0"/>
    <xf numFmtId="0" fontId="12" fillId="0" borderId="0"/>
    <xf numFmtId="0" fontId="13" fillId="0" borderId="0">
      <alignment horizontal="center" vertical="top"/>
    </xf>
    <xf numFmtId="0" fontId="14" fillId="0" borderId="0">
      <alignment horizontal="left" vertical="top"/>
    </xf>
    <xf numFmtId="0" fontId="14" fillId="0" borderId="0">
      <alignment horizontal="center" vertical="center"/>
    </xf>
    <xf numFmtId="0" fontId="14" fillId="0" borderId="0">
      <alignment horizont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4" fillId="0" borderId="0">
      <alignment horizontal="center" vertical="center"/>
    </xf>
    <xf numFmtId="0" fontId="14" fillId="0" borderId="0">
      <alignment horizontal="center" vertical="center"/>
    </xf>
    <xf numFmtId="0" fontId="14" fillId="0" borderId="0">
      <alignment horizontal="center" vertical="center"/>
    </xf>
    <xf numFmtId="0" fontId="14" fillId="0" borderId="0">
      <alignment horizontal="center" vertical="center"/>
    </xf>
    <xf numFmtId="0" fontId="14" fillId="0" borderId="0">
      <alignment horizontal="left" vertical="center"/>
    </xf>
    <xf numFmtId="0" fontId="4" fillId="0" borderId="0"/>
    <xf numFmtId="0" fontId="16" fillId="0" borderId="0"/>
    <xf numFmtId="0" fontId="1" fillId="0" borderId="0"/>
    <xf numFmtId="0" fontId="11" fillId="0" borderId="0"/>
    <xf numFmtId="0" fontId="4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16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76">
    <xf numFmtId="0" fontId="0" fillId="0" borderId="0" xfId="0"/>
    <xf numFmtId="0" fontId="6" fillId="0" borderId="0" xfId="1" applyFont="1"/>
    <xf numFmtId="0" fontId="5" fillId="0" borderId="0" xfId="1" applyFont="1" applyFill="1" applyAlignment="1">
      <alignment horizontal="left" vertical="center" wrapText="1"/>
    </xf>
    <xf numFmtId="165" fontId="3" fillId="0" borderId="0" xfId="0" applyNumberFormat="1" applyFont="1" applyFill="1"/>
    <xf numFmtId="0" fontId="3" fillId="0" borderId="0" xfId="0" applyFont="1" applyFill="1"/>
    <xf numFmtId="14" fontId="3" fillId="0" borderId="0" xfId="0" applyNumberFormat="1" applyFont="1" applyFill="1"/>
    <xf numFmtId="0" fontId="7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8" fillId="3" borderId="0" xfId="0" applyFont="1" applyFill="1"/>
    <xf numFmtId="0" fontId="9" fillId="3" borderId="0" xfId="0" applyFont="1" applyFill="1"/>
    <xf numFmtId="0" fontId="10" fillId="0" borderId="0" xfId="0" applyFont="1" applyFill="1"/>
    <xf numFmtId="0" fontId="11" fillId="0" borderId="0" xfId="1" applyFont="1" applyBorder="1"/>
    <xf numFmtId="0" fontId="0" fillId="0" borderId="0" xfId="0" applyFill="1"/>
    <xf numFmtId="0" fontId="0" fillId="3" borderId="0" xfId="0" applyFont="1" applyFill="1"/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top" wrapText="1"/>
    </xf>
    <xf numFmtId="3" fontId="5" fillId="0" borderId="2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49" fontId="5" fillId="0" borderId="2" xfId="0" quotePrefix="1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17" fillId="5" borderId="2" xfId="0" applyFont="1" applyFill="1" applyBorder="1" applyAlignment="1">
      <alignment horizontal="center" vertical="center" wrapText="1"/>
    </xf>
    <xf numFmtId="3" fontId="3" fillId="5" borderId="2" xfId="0" applyNumberFormat="1" applyFont="1" applyFill="1" applyBorder="1" applyAlignment="1">
      <alignment vertical="center"/>
    </xf>
    <xf numFmtId="4" fontId="3" fillId="5" borderId="2" xfId="0" applyNumberFormat="1" applyFont="1" applyFill="1" applyBorder="1" applyAlignment="1">
      <alignment vertical="center"/>
    </xf>
    <xf numFmtId="0" fontId="8" fillId="0" borderId="0" xfId="0" applyFont="1"/>
    <xf numFmtId="49" fontId="3" fillId="5" borderId="2" xfId="0" applyNumberFormat="1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left" vertical="center" wrapText="1"/>
    </xf>
    <xf numFmtId="16" fontId="6" fillId="0" borderId="2" xfId="0" quotePrefix="1" applyNumberFormat="1" applyFont="1" applyFill="1" applyBorder="1" applyAlignment="1">
      <alignment horizontal="center" vertical="center" wrapText="1"/>
    </xf>
    <xf numFmtId="0" fontId="6" fillId="0" borderId="2" xfId="0" quotePrefix="1" applyFont="1" applyFill="1" applyBorder="1" applyAlignment="1">
      <alignment horizontal="center" vertical="center" wrapText="1"/>
    </xf>
    <xf numFmtId="49" fontId="6" fillId="0" borderId="2" xfId="0" quotePrefix="1" applyNumberFormat="1" applyFont="1" applyFill="1" applyBorder="1" applyAlignment="1">
      <alignment horizontal="center" vertical="center" wrapText="1"/>
    </xf>
    <xf numFmtId="0" fontId="0" fillId="0" borderId="0" xfId="0" applyFont="1"/>
    <xf numFmtId="0" fontId="5" fillId="0" borderId="0" xfId="1" applyFont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3" fillId="4" borderId="2" xfId="1" applyFont="1" applyFill="1" applyBorder="1"/>
    <xf numFmtId="3" fontId="17" fillId="4" borderId="2" xfId="1" applyNumberFormat="1" applyFont="1" applyFill="1" applyBorder="1" applyAlignment="1">
      <alignment vertical="center"/>
    </xf>
    <xf numFmtId="4" fontId="17" fillId="4" borderId="2" xfId="1" applyNumberFormat="1" applyFont="1" applyFill="1" applyBorder="1" applyAlignment="1">
      <alignment vertical="center"/>
    </xf>
    <xf numFmtId="3" fontId="0" fillId="0" borderId="0" xfId="0" applyNumberFormat="1"/>
    <xf numFmtId="4" fontId="0" fillId="0" borderId="0" xfId="0" applyNumberFormat="1"/>
    <xf numFmtId="0" fontId="18" fillId="8" borderId="6" xfId="0" applyFont="1" applyFill="1" applyBorder="1" applyAlignment="1">
      <alignment horizontal="center" vertical="center" wrapText="1"/>
    </xf>
    <xf numFmtId="0" fontId="18" fillId="8" borderId="9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10" xfId="0" applyFont="1" applyFill="1" applyBorder="1" applyAlignment="1">
      <alignment horizontal="center" vertical="center" wrapText="1"/>
    </xf>
    <xf numFmtId="0" fontId="18" fillId="8" borderId="11" xfId="0" applyFont="1" applyFill="1" applyBorder="1" applyAlignment="1">
      <alignment horizontal="center" vertical="center" wrapText="1"/>
    </xf>
    <xf numFmtId="0" fontId="18" fillId="8" borderId="12" xfId="0" applyFont="1" applyFill="1" applyBorder="1" applyAlignment="1">
      <alignment horizontal="center" vertical="center" wrapText="1"/>
    </xf>
    <xf numFmtId="0" fontId="19" fillId="8" borderId="12" xfId="0" applyFont="1" applyFill="1" applyBorder="1" applyAlignment="1">
      <alignment horizontal="center" vertical="center"/>
    </xf>
    <xf numFmtId="0" fontId="19" fillId="8" borderId="13" xfId="0" applyFont="1" applyFill="1" applyBorder="1" applyAlignment="1">
      <alignment horizontal="center" vertical="center"/>
    </xf>
    <xf numFmtId="0" fontId="18" fillId="7" borderId="4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7" borderId="2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left" vertical="center" wrapText="1"/>
    </xf>
    <xf numFmtId="3" fontId="18" fillId="0" borderId="2" xfId="0" applyNumberFormat="1" applyFont="1" applyBorder="1" applyAlignment="1">
      <alignment horizontal="center" vertical="center" wrapText="1"/>
    </xf>
    <xf numFmtId="4" fontId="19" fillId="0" borderId="2" xfId="0" applyNumberFormat="1" applyFont="1" applyBorder="1" applyAlignment="1">
      <alignment horizontal="center" vertical="center"/>
    </xf>
    <xf numFmtId="0" fontId="22" fillId="5" borderId="2" xfId="0" applyFont="1" applyFill="1" applyBorder="1" applyAlignment="1">
      <alignment horizontal="left" vertical="center" wrapText="1"/>
    </xf>
    <xf numFmtId="3" fontId="18" fillId="6" borderId="2" xfId="0" applyNumberFormat="1" applyFont="1" applyFill="1" applyBorder="1" applyAlignment="1">
      <alignment horizontal="center" vertical="center" wrapText="1"/>
    </xf>
    <xf numFmtId="4" fontId="19" fillId="6" borderId="2" xfId="0" applyNumberFormat="1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vertical="center"/>
    </xf>
    <xf numFmtId="0" fontId="21" fillId="4" borderId="2" xfId="1" applyFont="1" applyFill="1" applyBorder="1" applyAlignment="1">
      <alignment horizontal="center" vertical="center"/>
    </xf>
    <xf numFmtId="3" fontId="23" fillId="4" borderId="2" xfId="1" applyNumberFormat="1" applyFont="1" applyFill="1" applyBorder="1" applyAlignment="1">
      <alignment horizontal="center" vertical="center"/>
    </xf>
    <xf numFmtId="4" fontId="23" fillId="4" borderId="2" xfId="1" applyNumberFormat="1" applyFont="1" applyFill="1" applyBorder="1" applyAlignment="1">
      <alignment horizontal="center" vertical="center"/>
    </xf>
    <xf numFmtId="0" fontId="18" fillId="8" borderId="7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8" xfId="0" applyFont="1" applyFill="1" applyBorder="1" applyAlignment="1">
      <alignment horizontal="center" vertical="center" wrapText="1"/>
    </xf>
    <xf numFmtId="0" fontId="20" fillId="7" borderId="4" xfId="0" applyFont="1" applyFill="1" applyBorder="1" applyAlignment="1">
      <alignment horizontal="center" vertical="center" wrapText="1"/>
    </xf>
    <xf numFmtId="0" fontId="20" fillId="7" borderId="2" xfId="0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Fill="1" applyAlignment="1">
      <alignment horizontal="left" vertical="center"/>
    </xf>
    <xf numFmtId="0" fontId="5" fillId="0" borderId="0" xfId="1" quotePrefix="1" applyFont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26">
    <cellStyle name="Excel Built-in Normal" xfId="2"/>
    <cellStyle name="S0" xfId="3"/>
    <cellStyle name="S1" xfId="4"/>
    <cellStyle name="S10" xfId="5"/>
    <cellStyle name="S11" xfId="6"/>
    <cellStyle name="S2" xfId="7"/>
    <cellStyle name="S3" xfId="8"/>
    <cellStyle name="S5" xfId="9"/>
    <cellStyle name="S6" xfId="10"/>
    <cellStyle name="S7" xfId="11"/>
    <cellStyle name="S8" xfId="12"/>
    <cellStyle name="S9" xfId="13"/>
    <cellStyle name="Обычный" xfId="0" builtinId="0"/>
    <cellStyle name="Обычный 2" xfId="14"/>
    <cellStyle name="Обычный 2 2" xfId="15"/>
    <cellStyle name="Обычный 2 3" xfId="16"/>
    <cellStyle name="Обычный 3" xfId="17"/>
    <cellStyle name="Обычный 3 2" xfId="18"/>
    <cellStyle name="Обычный 3 3" xfId="1"/>
    <cellStyle name="Обычный 4" xfId="19"/>
    <cellStyle name="Обычный 5" xfId="20"/>
    <cellStyle name="Обычный 6" xfId="21"/>
    <cellStyle name="Обычный 7" xfId="22"/>
    <cellStyle name="Финансовый 2" xfId="23"/>
    <cellStyle name="Финансовый 2 2" xfId="24"/>
    <cellStyle name="Финансовый 3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44;&#1048;&#1056;&#1048;\&#1044;&#1056;&#1048;\8.%20&#1055;&#1088;&#1086;&#1095;&#1077;&#1077;%20(&#1088;&#1072;&#1079;&#1085;&#1086;&#1077;)\4.%20&#1050;&#1086;&#1085;&#1082;&#1091;&#1088;&#1089;&#1085;&#1072;&#1103;%20&#1076;&#1086;&#1082;&#1091;&#1084;&#1077;&#1085;&#1090;&#1072;&#1094;&#1080;&#1103;\&#1050;&#1086;&#1085;&#1082;&#1091;&#1088;&#1089;&#1099;_2020\20.%20&#1057;&#1052;&#1056;%20EL3+EL6\EL3\4.%20&#1057;&#1052;&#1056;%20&#1073;&#1077;&#1079;%20&#1096;&#1077;&#1092;-&#1084;&#1086;&#1085;&#1090;&#1072;&#1078;&#1072;\&#1053;&#1052;&#1062;&#1050;%20&#1057;&#1052;&#1056;%20EL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44;&#1048;&#1056;&#1048;\&#1044;&#1056;&#1048;\8.%20&#1055;&#1088;&#1086;&#1095;&#1077;&#1077;%20(&#1088;&#1072;&#1079;&#1085;&#1086;&#1077;)\4.%20&#1050;&#1086;&#1085;&#1082;&#1091;&#1088;&#1089;&#1085;&#1072;&#1103;%20&#1076;&#1086;&#1082;&#1091;&#1084;&#1077;&#1085;&#1090;&#1072;&#1094;&#1080;&#1103;\&#1050;&#1086;&#1085;&#1082;&#1091;&#1088;&#1089;&#1099;_2020\20.%20&#1057;&#1052;&#1056;%20EL3+EL6\EL6\4.%20&#1057;&#1052;&#1056;%20&#1073;&#1077;&#1079;%20&#1096;&#1077;&#1092;-&#1084;&#1086;&#1085;&#1090;&#1072;&#1078;&#1072;\&#1053;&#1052;&#1062;&#1050;%20EL6%20&#1057;&#1052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ПР"/>
      <sheetName val="ПЗ"/>
      <sheetName val="НМЦ"/>
      <sheetName val="Протокол НМЦК"/>
      <sheetName val="Проект сметы контракта"/>
      <sheetName val="Ведомость объемов"/>
      <sheetName val="Дефляторы"/>
      <sheetName val="Расчет стоимости шеф-монтажа"/>
      <sheetName val="НМЦК"/>
      <sheetName val="Затраты подрядчика"/>
      <sheetName val="ССР EL3"/>
      <sheetName val="Дефляторы (черновик)"/>
      <sheetName val="Ведомость объемов черновик"/>
      <sheetName val="Ведомость объемов (по сметам)"/>
    </sheetNames>
    <sheetDataSet>
      <sheetData sheetId="0"/>
      <sheetData sheetId="1"/>
      <sheetData sheetId="2">
        <row r="17">
          <cell r="D17">
            <v>2364965</v>
          </cell>
        </row>
        <row r="18">
          <cell r="D18">
            <v>113720518</v>
          </cell>
        </row>
        <row r="19">
          <cell r="D19">
            <v>821917</v>
          </cell>
        </row>
        <row r="20">
          <cell r="D20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ПР"/>
      <sheetName val="ПЗ"/>
      <sheetName val="НМЦ"/>
      <sheetName val="Протокол НМЦК"/>
      <sheetName val="Проект сметы контракта"/>
      <sheetName val="ВОР"/>
      <sheetName val="Дефляторы"/>
      <sheetName val="Расчет стоимости шеф-монтажа"/>
      <sheetName val="НМЦК (с разбивкой по объектам)"/>
      <sheetName val="Затраты подрядчика"/>
      <sheetName val="ССР EL6"/>
      <sheetName val="Земляные работы"/>
      <sheetName val="НМЦК (структура по ССР)"/>
      <sheetName val="ВОР(черновик)"/>
      <sheetName val="НМЦК (черновик)"/>
    </sheetNames>
    <sheetDataSet>
      <sheetData sheetId="0"/>
      <sheetData sheetId="1"/>
      <sheetData sheetId="2">
        <row r="17">
          <cell r="L17">
            <v>25894776</v>
          </cell>
        </row>
        <row r="18">
          <cell r="L18">
            <v>961170158</v>
          </cell>
        </row>
        <row r="19">
          <cell r="L19">
            <v>1162212</v>
          </cell>
        </row>
        <row r="20">
          <cell r="L20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tabSelected="1" topLeftCell="A3" zoomScaleNormal="100" zoomScaleSheetLayoutView="100" workbookViewId="0">
      <selection activeCell="E41" sqref="E41"/>
    </sheetView>
  </sheetViews>
  <sheetFormatPr defaultRowHeight="12.75" x14ac:dyDescent="0.2"/>
  <cols>
    <col min="1" max="1" width="6.28515625" style="13" customWidth="1"/>
    <col min="2" max="2" width="54.42578125" customWidth="1"/>
    <col min="3" max="5" width="19.7109375" customWidth="1"/>
  </cols>
  <sheetData>
    <row r="1" spans="1:5" ht="45" customHeight="1" x14ac:dyDescent="0.2">
      <c r="A1" s="68" t="s">
        <v>28</v>
      </c>
      <c r="B1" s="68"/>
      <c r="C1" s="68"/>
      <c r="D1" s="68"/>
      <c r="E1" s="68"/>
    </row>
    <row r="2" spans="1:5" s="32" customFormat="1" ht="39" customHeight="1" x14ac:dyDescent="0.2">
      <c r="A2" s="33" t="s">
        <v>31</v>
      </c>
      <c r="B2" s="70" t="s">
        <v>29</v>
      </c>
      <c r="C2" s="70"/>
      <c r="D2" s="70"/>
      <c r="E2" s="70"/>
    </row>
    <row r="3" spans="1:5" s="32" customFormat="1" ht="39" customHeight="1" x14ac:dyDescent="0.2">
      <c r="A3" s="33" t="s">
        <v>32</v>
      </c>
      <c r="B3" s="70" t="s">
        <v>30</v>
      </c>
      <c r="C3" s="70"/>
      <c r="D3" s="70"/>
      <c r="E3" s="70"/>
    </row>
    <row r="4" spans="1:5" ht="29.25" customHeight="1" x14ac:dyDescent="0.2">
      <c r="A4" s="2"/>
      <c r="B4" s="2"/>
    </row>
    <row r="5" spans="1:5" ht="15.75" x14ac:dyDescent="0.25">
      <c r="A5" s="69" t="s">
        <v>0</v>
      </c>
      <c r="B5" s="69"/>
      <c r="C5" s="3">
        <v>24.491803278688526</v>
      </c>
      <c r="D5" s="4" t="s">
        <v>1</v>
      </c>
    </row>
    <row r="6" spans="1:5" ht="15.75" x14ac:dyDescent="0.25">
      <c r="A6" s="67" t="s">
        <v>2</v>
      </c>
      <c r="B6" s="67"/>
      <c r="C6" s="5"/>
      <c r="D6" s="4"/>
    </row>
    <row r="7" spans="1:5" ht="15.75" x14ac:dyDescent="0.25">
      <c r="A7" s="67" t="s">
        <v>3</v>
      </c>
      <c r="B7" s="67"/>
      <c r="C7" s="5"/>
      <c r="D7" s="4"/>
    </row>
    <row r="8" spans="1:5" ht="29.25" customHeight="1" x14ac:dyDescent="0.25">
      <c r="A8" s="1"/>
      <c r="B8" s="1"/>
    </row>
    <row r="9" spans="1:5" ht="32.25" hidden="1" customHeight="1" x14ac:dyDescent="0.2">
      <c r="A9" s="75" t="s">
        <v>4</v>
      </c>
      <c r="B9" s="71" t="s">
        <v>5</v>
      </c>
      <c r="C9" s="73" t="s">
        <v>27</v>
      </c>
      <c r="D9" s="71" t="s">
        <v>6</v>
      </c>
      <c r="E9" s="71" t="s">
        <v>7</v>
      </c>
    </row>
    <row r="10" spans="1:5" ht="31.5" hidden="1" customHeight="1" x14ac:dyDescent="0.2">
      <c r="A10" s="75"/>
      <c r="B10" s="72"/>
      <c r="C10" s="74"/>
      <c r="D10" s="72"/>
      <c r="E10" s="72"/>
    </row>
    <row r="11" spans="1:5" ht="15.75" hidden="1" x14ac:dyDescent="0.2">
      <c r="A11" s="7">
        <v>1</v>
      </c>
      <c r="B11" s="7">
        <v>2</v>
      </c>
      <c r="C11" s="8">
        <v>3</v>
      </c>
      <c r="D11" s="8">
        <v>4</v>
      </c>
      <c r="E11" s="8">
        <v>5</v>
      </c>
    </row>
    <row r="12" spans="1:5" s="26" customFormat="1" ht="15.75" hidden="1" x14ac:dyDescent="0.2">
      <c r="A12" s="23">
        <v>1</v>
      </c>
      <c r="B12" s="28" t="s">
        <v>21</v>
      </c>
      <c r="C12" s="24">
        <f>C13+C14+C15+C16+C17</f>
        <v>116907400</v>
      </c>
      <c r="D12" s="25">
        <f>D13+D14+D15+D16+D17</f>
        <v>23381480</v>
      </c>
      <c r="E12" s="25">
        <f>E13+E14+E15+E16+E17</f>
        <v>140288880</v>
      </c>
    </row>
    <row r="13" spans="1:5" s="9" customFormat="1" ht="22.15" hidden="1" customHeight="1" x14ac:dyDescent="0.2">
      <c r="A13" s="29" t="s">
        <v>13</v>
      </c>
      <c r="B13" s="20" t="s">
        <v>8</v>
      </c>
      <c r="C13" s="17">
        <f>[1]НМЦ!$D$17</f>
        <v>2364965</v>
      </c>
      <c r="D13" s="18">
        <f>C13*20%</f>
        <v>472993</v>
      </c>
      <c r="E13" s="18">
        <f>C13+D13</f>
        <v>2837958</v>
      </c>
    </row>
    <row r="14" spans="1:5" s="9" customFormat="1" ht="32.450000000000003" hidden="1" customHeight="1" x14ac:dyDescent="0.2">
      <c r="A14" s="21" t="s">
        <v>14</v>
      </c>
      <c r="B14" s="20" t="s">
        <v>44</v>
      </c>
      <c r="C14" s="17">
        <f>[1]НМЦ!$D$18</f>
        <v>113720518</v>
      </c>
      <c r="D14" s="18">
        <f>C14*20%</f>
        <v>22744103.600000001</v>
      </c>
      <c r="E14" s="18">
        <f>C14+D14</f>
        <v>136464621.59999999</v>
      </c>
    </row>
    <row r="15" spans="1:5" s="10" customFormat="1" ht="28.9" hidden="1" customHeight="1" x14ac:dyDescent="0.2">
      <c r="A15" s="15" t="s">
        <v>23</v>
      </c>
      <c r="B15" s="22" t="s">
        <v>10</v>
      </c>
      <c r="C15" s="17">
        <f>[1]НМЦ!$D$19</f>
        <v>821917</v>
      </c>
      <c r="D15" s="18">
        <f>C15*20%</f>
        <v>164383.40000000002</v>
      </c>
      <c r="E15" s="18">
        <f>C15+D15</f>
        <v>986300.4</v>
      </c>
    </row>
    <row r="16" spans="1:5" s="14" customFormat="1" ht="15.75" hidden="1" x14ac:dyDescent="0.2">
      <c r="A16" s="15" t="s">
        <v>24</v>
      </c>
      <c r="B16" s="16" t="s">
        <v>25</v>
      </c>
      <c r="C16" s="17">
        <f>[1]НМЦ!$D$20</f>
        <v>0</v>
      </c>
      <c r="D16" s="18">
        <f>C16*20%</f>
        <v>0</v>
      </c>
      <c r="E16" s="18">
        <f>C16+D16</f>
        <v>0</v>
      </c>
    </row>
    <row r="17" spans="1:5" s="14" customFormat="1" ht="15.75" hidden="1" x14ac:dyDescent="0.2">
      <c r="A17" s="15" t="s">
        <v>26</v>
      </c>
      <c r="B17" s="16" t="s">
        <v>20</v>
      </c>
      <c r="C17" s="17"/>
      <c r="D17" s="18">
        <f>C17*20%</f>
        <v>0</v>
      </c>
      <c r="E17" s="18">
        <f>C17+D17</f>
        <v>0</v>
      </c>
    </row>
    <row r="18" spans="1:5" s="9" customFormat="1" ht="15.75" hidden="1" x14ac:dyDescent="0.2">
      <c r="A18" s="27" t="s">
        <v>9</v>
      </c>
      <c r="B18" s="28" t="s">
        <v>22</v>
      </c>
      <c r="C18" s="24">
        <f>C19+C20+C21+C22+C23</f>
        <v>988227146</v>
      </c>
      <c r="D18" s="25">
        <f>D19+D20+D21+D22+D23</f>
        <v>197645429.20000002</v>
      </c>
      <c r="E18" s="25">
        <f>E19+E20+E21+E22+E23</f>
        <v>1185872575.2</v>
      </c>
    </row>
    <row r="19" spans="1:5" s="9" customFormat="1" ht="22.15" hidden="1" customHeight="1" x14ac:dyDescent="0.2">
      <c r="A19" s="30" t="s">
        <v>15</v>
      </c>
      <c r="B19" s="20" t="s">
        <v>8</v>
      </c>
      <c r="C19" s="17">
        <f>[2]НМЦ!$L$17</f>
        <v>25894776</v>
      </c>
      <c r="D19" s="18">
        <f>C19*20%</f>
        <v>5178955.2</v>
      </c>
      <c r="E19" s="18">
        <f>C19+D19</f>
        <v>31073731.199999999</v>
      </c>
    </row>
    <row r="20" spans="1:5" s="9" customFormat="1" ht="32.450000000000003" hidden="1" customHeight="1" x14ac:dyDescent="0.2">
      <c r="A20" s="31" t="s">
        <v>16</v>
      </c>
      <c r="B20" s="20" t="s">
        <v>44</v>
      </c>
      <c r="C20" s="17">
        <f>[2]НМЦ!$L$18</f>
        <v>961170158</v>
      </c>
      <c r="D20" s="18">
        <f>C20*20%</f>
        <v>192234031.60000002</v>
      </c>
      <c r="E20" s="18">
        <f>C20+D20</f>
        <v>1153404189.5999999</v>
      </c>
    </row>
    <row r="21" spans="1:5" s="10" customFormat="1" ht="28.9" hidden="1" customHeight="1" x14ac:dyDescent="0.2">
      <c r="A21" s="19" t="s">
        <v>17</v>
      </c>
      <c r="B21" s="22" t="s">
        <v>10</v>
      </c>
      <c r="C21" s="17">
        <f>[2]НМЦ!$L$19</f>
        <v>1162212</v>
      </c>
      <c r="D21" s="18">
        <f>C21*20%</f>
        <v>232442.40000000002</v>
      </c>
      <c r="E21" s="18">
        <f>C21+D21</f>
        <v>1394654.4</v>
      </c>
    </row>
    <row r="22" spans="1:5" s="10" customFormat="1" ht="28.9" hidden="1" customHeight="1" x14ac:dyDescent="0.2">
      <c r="A22" s="19" t="s">
        <v>18</v>
      </c>
      <c r="B22" s="22" t="s">
        <v>25</v>
      </c>
      <c r="C22" s="17">
        <f>[2]НМЦ!$L$20</f>
        <v>0</v>
      </c>
      <c r="D22" s="18">
        <f>C22*20%</f>
        <v>0</v>
      </c>
      <c r="E22" s="18">
        <f>C22+D22</f>
        <v>0</v>
      </c>
    </row>
    <row r="23" spans="1:5" s="10" customFormat="1" ht="28.9" hidden="1" customHeight="1" x14ac:dyDescent="0.2">
      <c r="A23" s="19" t="s">
        <v>19</v>
      </c>
      <c r="B23" s="22" t="s">
        <v>11</v>
      </c>
      <c r="C23" s="17"/>
      <c r="D23" s="18">
        <f>C23*20%</f>
        <v>0</v>
      </c>
      <c r="E23" s="18">
        <f>C23+D23</f>
        <v>0</v>
      </c>
    </row>
    <row r="24" spans="1:5" ht="15.75" hidden="1" x14ac:dyDescent="0.25">
      <c r="A24" s="34"/>
      <c r="B24" s="35" t="s">
        <v>12</v>
      </c>
      <c r="C24" s="36">
        <f>C12+C18</f>
        <v>1105134546</v>
      </c>
      <c r="D24" s="37">
        <f>D12+D18</f>
        <v>221026909.20000002</v>
      </c>
      <c r="E24" s="37">
        <f>E12+E18</f>
        <v>1326161455.2</v>
      </c>
    </row>
    <row r="25" spans="1:5" ht="15" x14ac:dyDescent="0.25">
      <c r="A25" s="11"/>
      <c r="B25" s="12"/>
    </row>
    <row r="26" spans="1:5" s="6" customFormat="1" ht="15.75" thickBot="1" x14ac:dyDescent="0.3">
      <c r="A26" s="11"/>
      <c r="B26" s="12"/>
      <c r="C26"/>
      <c r="D26"/>
      <c r="E26"/>
    </row>
    <row r="27" spans="1:5" s="6" customFormat="1" ht="15" x14ac:dyDescent="0.2">
      <c r="A27" s="40" t="s">
        <v>33</v>
      </c>
      <c r="B27" s="62" t="s">
        <v>5</v>
      </c>
      <c r="C27" s="62" t="s">
        <v>35</v>
      </c>
      <c r="D27" s="62"/>
      <c r="E27" s="64"/>
    </row>
    <row r="28" spans="1:5" s="6" customFormat="1" ht="30" x14ac:dyDescent="0.2">
      <c r="A28" s="41" t="s">
        <v>34</v>
      </c>
      <c r="B28" s="63"/>
      <c r="C28" s="42" t="s">
        <v>36</v>
      </c>
      <c r="D28" s="42" t="s">
        <v>37</v>
      </c>
      <c r="E28" s="43" t="s">
        <v>38</v>
      </c>
    </row>
    <row r="29" spans="1:5" s="6" customFormat="1" ht="15.75" thickBot="1" x14ac:dyDescent="0.25">
      <c r="A29" s="44">
        <v>1</v>
      </c>
      <c r="B29" s="45">
        <v>2</v>
      </c>
      <c r="C29" s="45">
        <v>3</v>
      </c>
      <c r="D29" s="46">
        <v>4</v>
      </c>
      <c r="E29" s="47">
        <v>5</v>
      </c>
    </row>
    <row r="30" spans="1:5" ht="15" x14ac:dyDescent="0.2">
      <c r="A30" s="48" t="s">
        <v>31</v>
      </c>
      <c r="B30" s="65" t="s">
        <v>43</v>
      </c>
      <c r="C30" s="65"/>
      <c r="D30" s="65"/>
      <c r="E30" s="65"/>
    </row>
    <row r="31" spans="1:5" s="6" customFormat="1" ht="15" x14ac:dyDescent="0.2">
      <c r="A31" s="49" t="s">
        <v>39</v>
      </c>
      <c r="B31" s="52" t="s">
        <v>21</v>
      </c>
      <c r="C31" s="53">
        <f>C13</f>
        <v>2364965</v>
      </c>
      <c r="D31" s="54">
        <f>D13</f>
        <v>472993</v>
      </c>
      <c r="E31" s="54">
        <f>E13</f>
        <v>2837958</v>
      </c>
    </row>
    <row r="32" spans="1:5" ht="15" x14ac:dyDescent="0.2">
      <c r="A32" s="49" t="s">
        <v>40</v>
      </c>
      <c r="B32" s="55" t="s">
        <v>22</v>
      </c>
      <c r="C32" s="53">
        <f>C19</f>
        <v>25894776</v>
      </c>
      <c r="D32" s="54">
        <f>D19</f>
        <v>5178955.2</v>
      </c>
      <c r="E32" s="54">
        <f>E19</f>
        <v>31073731.199999999</v>
      </c>
    </row>
    <row r="33" spans="1:5" ht="56.45" customHeight="1" x14ac:dyDescent="0.2">
      <c r="A33" s="50" t="s">
        <v>32</v>
      </c>
      <c r="B33" s="66" t="s">
        <v>45</v>
      </c>
      <c r="C33" s="66"/>
      <c r="D33" s="66"/>
      <c r="E33" s="66"/>
    </row>
    <row r="34" spans="1:5" ht="15" x14ac:dyDescent="0.2">
      <c r="A34" s="51" t="s">
        <v>41</v>
      </c>
      <c r="B34" s="52" t="s">
        <v>21</v>
      </c>
      <c r="C34" s="56">
        <f>C14+C15+C16</f>
        <v>114542435</v>
      </c>
      <c r="D34" s="57">
        <f>D14+D15+D16</f>
        <v>22908487</v>
      </c>
      <c r="E34" s="57">
        <f>E14+E15+E16</f>
        <v>137450922</v>
      </c>
    </row>
    <row r="35" spans="1:5" ht="15" x14ac:dyDescent="0.2">
      <c r="A35" s="51" t="s">
        <v>42</v>
      </c>
      <c r="B35" s="55" t="s">
        <v>22</v>
      </c>
      <c r="C35" s="56">
        <f>C20+C21+C22</f>
        <v>962332370</v>
      </c>
      <c r="D35" s="57">
        <f>D20+D21+D22</f>
        <v>192466474.00000003</v>
      </c>
      <c r="E35" s="57">
        <f>E20+E21+E22</f>
        <v>1154798844</v>
      </c>
    </row>
    <row r="36" spans="1:5" ht="14.25" x14ac:dyDescent="0.2">
      <c r="A36" s="58"/>
      <c r="B36" s="59" t="s">
        <v>12</v>
      </c>
      <c r="C36" s="60">
        <f>C31+C32+C34+C35</f>
        <v>1105134546</v>
      </c>
      <c r="D36" s="61">
        <f>D31+D32+D34+D35</f>
        <v>221026909.20000002</v>
      </c>
      <c r="E36" s="61">
        <f>E31+E32+E34+E35</f>
        <v>1326161455.2</v>
      </c>
    </row>
    <row r="38" spans="1:5" x14ac:dyDescent="0.2">
      <c r="C38" s="38"/>
      <c r="D38" s="39"/>
      <c r="E38" s="39"/>
    </row>
  </sheetData>
  <mergeCells count="15">
    <mergeCell ref="A1:E1"/>
    <mergeCell ref="A5:B5"/>
    <mergeCell ref="B2:E2"/>
    <mergeCell ref="B3:E3"/>
    <mergeCell ref="D9:D10"/>
    <mergeCell ref="E9:E10"/>
    <mergeCell ref="C9:C10"/>
    <mergeCell ref="A7:B7"/>
    <mergeCell ref="A9:A10"/>
    <mergeCell ref="B9:B10"/>
    <mergeCell ref="B27:B28"/>
    <mergeCell ref="C27:E27"/>
    <mergeCell ref="B30:E30"/>
    <mergeCell ref="B33:E33"/>
    <mergeCell ref="A6:B6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Сводный расчет НМЦ СМР</vt:lpstr>
      <vt:lpstr>'Сводный расчет НМЦ СМР'!Заголовки_для_печати</vt:lpstr>
      <vt:lpstr>'Сводный расчет НМЦ СМР'!Область_печати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Татаринов Александр Юрьевич</dc:creator>
  <cp:lastModifiedBy>Токарев Игорь Александрович</cp:lastModifiedBy>
  <cp:lastPrinted>2020-09-10T15:10:57Z</cp:lastPrinted>
  <dcterms:created xsi:type="dcterms:W3CDTF">2020-08-19T09:51:37Z</dcterms:created>
  <dcterms:modified xsi:type="dcterms:W3CDTF">2020-09-14T13:13:14Z</dcterms:modified>
</cp:coreProperties>
</file>