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ДРИ\Сметный\НМЦ\Эксплуатация\Эльбрус\Огнезащита МК\"/>
    </mc:Choice>
  </mc:AlternateContent>
  <bookViews>
    <workbookView xWindow="-120" yWindow="-120" windowWidth="25440" windowHeight="15990" tabRatio="905" activeTab="2"/>
  </bookViews>
  <sheets>
    <sheet name="ЛС № 02-01-01" sheetId="16" r:id="rId1"/>
    <sheet name="ПЗ" sheetId="10" r:id="rId2"/>
    <sheet name="НМЦ" sheetId="9" r:id="rId3"/>
    <sheet name="Протокол НМЦК" sheetId="8" r:id="rId4"/>
    <sheet name="Дефляторы" sheetId="5" state="hidden" r:id="rId5"/>
    <sheet name="НМЦК" sheetId="4" r:id="rId6"/>
  </sheets>
  <externalReferences>
    <externalReference r:id="rId7"/>
  </externalReferences>
  <definedNames>
    <definedName name="_xlnm.Print_Area" localSheetId="2">НМЦ!$A$1:$E$14</definedName>
    <definedName name="_xlnm.Print_Area" localSheetId="5">НМЦК!$A$1:$K$24</definedName>
  </definedNames>
  <calcPr calcId="162913" fullPrecision="0"/>
</workbook>
</file>

<file path=xl/calcChain.xml><?xml version="1.0" encoding="utf-8"?>
<calcChain xmlns="http://schemas.openxmlformats.org/spreadsheetml/2006/main">
  <c r="C13" i="9" l="1"/>
  <c r="F10" i="4"/>
  <c r="C8" i="9" l="1"/>
  <c r="G20" i="4" l="1"/>
  <c r="G21" i="4" l="1"/>
  <c r="F11" i="4" l="1"/>
  <c r="G23" i="4" l="1"/>
  <c r="G24" i="4" l="1"/>
  <c r="D24" i="4"/>
  <c r="G19" i="4"/>
  <c r="C6" i="9" s="1"/>
  <c r="I10" i="4" l="1"/>
  <c r="E15" i="5" l="1"/>
  <c r="D15" i="5"/>
  <c r="D13" i="5"/>
  <c r="D12" i="5"/>
  <c r="D11" i="5"/>
  <c r="D16" i="5" s="1"/>
  <c r="F5" i="5"/>
  <c r="F15" i="5" l="1"/>
  <c r="G10" i="4"/>
  <c r="H10" i="4" s="1"/>
  <c r="D14" i="5"/>
  <c r="H11" i="4" l="1"/>
  <c r="H12" i="4" s="1"/>
  <c r="H13" i="4" s="1"/>
  <c r="J10" i="4"/>
  <c r="J11" i="4" s="1"/>
  <c r="F12" i="4"/>
  <c r="F13" i="4" s="1"/>
  <c r="K10" i="4"/>
  <c r="K11" i="4" l="1"/>
  <c r="K12" i="4" s="1"/>
  <c r="K13" i="4" s="1"/>
  <c r="J12" i="4" l="1"/>
  <c r="J13" i="4" s="1"/>
  <c r="G6" i="8" s="1"/>
  <c r="D13" i="9" l="1"/>
  <c r="D14" i="9" s="1"/>
  <c r="C14" i="9"/>
  <c r="B18" i="10"/>
  <c r="E13" i="9" l="1"/>
  <c r="E14" i="9" s="1"/>
</calcChain>
</file>

<file path=xl/sharedStrings.xml><?xml version="1.0" encoding="utf-8"?>
<sst xmlns="http://schemas.openxmlformats.org/spreadsheetml/2006/main" count="366" uniqueCount="235">
  <si>
    <t>(наименование стройки)</t>
  </si>
  <si>
    <t>№ пп</t>
  </si>
  <si>
    <t>Всего</t>
  </si>
  <si>
    <t>СОГЛАСОВАНО:</t>
  </si>
  <si>
    <t>УТВЕРЖДАЮ:</t>
  </si>
  <si>
    <t>Количество</t>
  </si>
  <si>
    <t>всего</t>
  </si>
  <si>
    <t>на единицу</t>
  </si>
  <si>
    <t>1</t>
  </si>
  <si>
    <t>3</t>
  </si>
  <si>
    <t>Итоги по смете:</t>
  </si>
  <si>
    <t xml:space="preserve">  ВСЕГО по смете</t>
  </si>
  <si>
    <t>объект:</t>
  </si>
  <si>
    <t>по адресу:</t>
  </si>
  <si>
    <t>Основания для расчета:</t>
  </si>
  <si>
    <t>Номера сметных расчетов (смет) и позиций в сметных расчетах (сметах), относящиеся к соответствующим конструктивным решениям (элементам), комплексам (видам) работ</t>
  </si>
  <si>
    <t>Наименование конструктивных решений (элементов), комплексов (видов) работ</t>
  </si>
  <si>
    <t>Единица измерения</t>
  </si>
  <si>
    <t>Количество (объем работ)</t>
  </si>
  <si>
    <t xml:space="preserve">Индекс фактической инфляции* </t>
  </si>
  <si>
    <t>Стоимость работ в ценах на дату формирования начальной (максимальной) цены контракта - сентябрь 2020 г.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</si>
  <si>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</si>
  <si>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</si>
  <si>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30%</t>
  </si>
  <si>
    <t>комплекс</t>
  </si>
  <si>
    <t>2</t>
  </si>
  <si>
    <t>Строительство (строительно-монтажные работы, оборудование, прочие затраты)</t>
  </si>
  <si>
    <t>Стоимость без учета НДС</t>
  </si>
  <si>
    <t>НДС-20%</t>
  </si>
  <si>
    <t>Стоимость с учетом НДС</t>
  </si>
  <si>
    <t>Составил:</t>
  </si>
  <si>
    <t>Проверил:</t>
  </si>
  <si>
    <t>РАСЧЕТ ИНДЕКСА -ДЕФЛЯТОРА</t>
  </si>
  <si>
    <t>Стоимость работ в ценах утверждения сметной документации- 4 квартал 2019 г.</t>
  </si>
  <si>
    <t>Период производства работ</t>
  </si>
  <si>
    <t>Продолжительность, месяцев</t>
  </si>
  <si>
    <t>начало</t>
  </si>
  <si>
    <t>окончание</t>
  </si>
  <si>
    <t>Проектно-изыскательские работы+экспертиза</t>
  </si>
  <si>
    <t>Годовой индекс прогнозной инфляции (по письму Минэкономразвития России от 26.09.2019 г. №Д14и-32899, отрасль "Инвестиции в основной капитал"):</t>
  </si>
  <si>
    <t>на 2020 год</t>
  </si>
  <si>
    <t>на 2021 год</t>
  </si>
  <si>
    <t>на 2022 год</t>
  </si>
  <si>
    <t>Расчет ежемесячного прогнозного индекса:</t>
  </si>
  <si>
    <t>ежемесячный индекс прогноз на 2020</t>
  </si>
  <si>
    <t>ежемесячный индекс прогноз на 2021</t>
  </si>
  <si>
    <t>ежемесячный индекс прогноз на 2022</t>
  </si>
  <si>
    <t>Итого индекс прогнозной инфляции</t>
  </si>
  <si>
    <t>1,00295*1,00295</t>
  </si>
  <si>
    <t>1,00295^2*(1,00295+1,00295^1,5)/2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</si>
  <si>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</si>
  <si>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</si>
  <si>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</si>
  <si>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</si>
  <si>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</si>
  <si>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затраты на оплату труда рабочих-строителей;</t>
  </si>
  <si>
    <t>-затраты на приобретение материалов, изделий и конструкций;</t>
  </si>
  <si>
    <t>-затраты на эксплуатацию машин и механизмов;</t>
  </si>
  <si>
    <t>-накладные расходы;</t>
  </si>
  <si>
    <t>-сметную прибыль;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</si>
  <si>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</si>
  <si>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</si>
  <si>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</si>
  <si>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</si>
  <si>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</si>
  <si>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НАЧАЛЬНАЯ МАКСИМАЛЬНАЯ ЦЕНА ДОГОВОРА</t>
  </si>
  <si>
    <t>Продолжительность работ</t>
  </si>
  <si>
    <t>Начало работ</t>
  </si>
  <si>
    <t>Окончание работ</t>
  </si>
  <si>
    <t>Виды (наименования) работ</t>
  </si>
  <si>
    <t>Итого, руб.</t>
  </si>
  <si>
    <t>НДС 20%</t>
  </si>
  <si>
    <t>Всего с учетом НДС, руб.</t>
  </si>
  <si>
    <t>ПОЯСНИТЕЛЬНАЯ ЗАПИСКА</t>
  </si>
  <si>
    <t>К РАСЧЕТУ НАЧАЛЬНОЙ МАКСИМАЛЬНОЙ ЦЕНЫ ДОГОВОРА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</si>
  <si>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РФ.</t>
  </si>
  <si>
    <t>Описание метода расчета стоимости строительства</t>
  </si>
  <si>
    <t>Итоговая начальная максимальная цена  работ  составляет:</t>
  </si>
  <si>
    <t>рублей с учетом НДС</t>
  </si>
  <si>
    <t>№ п/п</t>
  </si>
  <si>
    <t>1. Техническое задание</t>
  </si>
  <si>
    <t>Расчет начальной (максимальной) цены контракта при осуществлении закупки на поставку оборудования и выполнение строительно-монтажных работ</t>
  </si>
  <si>
    <t>Приложение № 2</t>
  </si>
  <si>
    <t>Утверждено приказом № 421 от 4 августа 2020 г. Минстроя РФ</t>
  </si>
  <si>
    <t/>
  </si>
  <si>
    <t>"_____" ________________ 2022 года</t>
  </si>
  <si>
    <t xml:space="preserve">Наименование редакции сметных нормативов  </t>
  </si>
  <si>
    <t>Наименование программного продукта</t>
  </si>
  <si>
    <t>"ГРАНД-Смета 2021"</t>
  </si>
  <si>
    <t>(наименование объекта капитального строительства)</t>
  </si>
  <si>
    <t>(наименование конструктивного решения)</t>
  </si>
  <si>
    <t xml:space="preserve">Составлен </t>
  </si>
  <si>
    <t>базисно-индексным</t>
  </si>
  <si>
    <t>методом</t>
  </si>
  <si>
    <t>Основание</t>
  </si>
  <si>
    <t>(проектная и (или) иная техническая документация)</t>
  </si>
  <si>
    <t xml:space="preserve">Составлен(а) в текущем (базисном) уровне цен </t>
  </si>
  <si>
    <t xml:space="preserve">Сметная стоимость </t>
  </si>
  <si>
    <t>тыс.руб.</t>
  </si>
  <si>
    <t>в том числе:</t>
  </si>
  <si>
    <t>строительных работ</t>
  </si>
  <si>
    <t>Средства на оплату труда рабочих</t>
  </si>
  <si>
    <t>монтажных работ</t>
  </si>
  <si>
    <t>Нормативные затраты труда рабочих</t>
  </si>
  <si>
    <t>чел.час.</t>
  </si>
  <si>
    <t>оборудования</t>
  </si>
  <si>
    <t>(0)</t>
  </si>
  <si>
    <t>Нормативные затраты труда машинистов</t>
  </si>
  <si>
    <t>прочих затрат</t>
  </si>
  <si>
    <t xml:space="preserve">Расчетный измеритель конструктивного решения  </t>
  </si>
  <si>
    <t>Обоснование</t>
  </si>
  <si>
    <t>Наименование работ и затрат</t>
  </si>
  <si>
    <t>Сметная стоимость в базисном уровне цен (в текущем уровне цен (гр. 8) для ресурсов, отсутствующих в СНБ), руб.</t>
  </si>
  <si>
    <t>Индексы</t>
  </si>
  <si>
    <t>Сметная стоимость в текущем уровне цен, руб.</t>
  </si>
  <si>
    <t>коэффициенты</t>
  </si>
  <si>
    <t>всего с учетом коэффициентов</t>
  </si>
  <si>
    <t>ОТ</t>
  </si>
  <si>
    <t>ЭМ</t>
  </si>
  <si>
    <t>в т.ч. ОТм</t>
  </si>
  <si>
    <t>4</t>
  </si>
  <si>
    <t>М</t>
  </si>
  <si>
    <t>ЗТ</t>
  </si>
  <si>
    <t>чел.-ч</t>
  </si>
  <si>
    <t>ЗТм</t>
  </si>
  <si>
    <t>Итого по расценке</t>
  </si>
  <si>
    <t>ФОТ</t>
  </si>
  <si>
    <t>%</t>
  </si>
  <si>
    <t>Всего по позиции</t>
  </si>
  <si>
    <t>97</t>
  </si>
  <si>
    <t xml:space="preserve">     Итого прямые затраты (справочно)</t>
  </si>
  <si>
    <t xml:space="preserve">          в том числе:</t>
  </si>
  <si>
    <t xml:space="preserve">               Оплата труда рабочих</t>
  </si>
  <si>
    <t xml:space="preserve">               Эксплуатация машин</t>
  </si>
  <si>
    <t xml:space="preserve">                    в том числе оплата труда машинистов (Отм)</t>
  </si>
  <si>
    <t xml:space="preserve">               Материалы</t>
  </si>
  <si>
    <t xml:space="preserve">               оплата труда</t>
  </si>
  <si>
    <t xml:space="preserve">               эксплуатация машин и механизмов</t>
  </si>
  <si>
    <t xml:space="preserve">                    в том числе оплата труда машинистов (ОТм)</t>
  </si>
  <si>
    <t xml:space="preserve">               материалы</t>
  </si>
  <si>
    <t xml:space="preserve">               накладные расходы</t>
  </si>
  <si>
    <t xml:space="preserve">               сметная прибыль</t>
  </si>
  <si>
    <t xml:space="preserve">     Итого ФОТ (справочно)</t>
  </si>
  <si>
    <t xml:space="preserve">     Итого накладные расходы (справочно)</t>
  </si>
  <si>
    <t xml:space="preserve">     Итого сметная прибыль (справочно)</t>
  </si>
  <si>
    <t xml:space="preserve">     Строительные работы</t>
  </si>
  <si>
    <t>[должность, подпись (инициалы, фамилия)]</t>
  </si>
  <si>
    <t xml:space="preserve">
Всесезонный туристско-рекреационный комплекс "Эльбрус", Кабардино-Балкарская Республика, Эльбрусский район, с.Терскол, ул. Азау, д.12</t>
  </si>
  <si>
    <t>СМР</t>
  </si>
  <si>
    <t>Дата формирования НМЦК</t>
  </si>
  <si>
    <t>Продолжительность выполнения работ, мес.</t>
  </si>
  <si>
    <t>^(1/12)</t>
  </si>
  <si>
    <t>Индекс прогнозной инфляции</t>
  </si>
  <si>
    <t>Начальная максимальная цена договора ( далее - НМЦД) определена в соответствии с требованием Положения о закупке товаров, работ, услуг акционерного общества "КАВКАЗ.РФ", утвержденного Приказом акционерного общества "КАВКАЗ.РФ" от 02.03.2022  № Пр-22-048.</t>
  </si>
  <si>
    <t>ежемесячный прогнозный индекс на 2022 год</t>
  </si>
  <si>
    <t>т</t>
  </si>
  <si>
    <t>1,25</t>
  </si>
  <si>
    <t>23,71</t>
  </si>
  <si>
    <t>9,98</t>
  </si>
  <si>
    <t>7,77</t>
  </si>
  <si>
    <t>кг</t>
  </si>
  <si>
    <t>0,9</t>
  </si>
  <si>
    <t>0,85</t>
  </si>
  <si>
    <t>100 м2</t>
  </si>
  <si>
    <t>на объекте:</t>
  </si>
  <si>
    <t>-прогнозные индексы инфляции для пересчета из уровня цен на дату определения НМЦК в уровень цен соответствующего периода реализации договора.</t>
  </si>
  <si>
    <t>ЛС № 02-01-01</t>
  </si>
  <si>
    <t>Стоимость работ в ценах формирования сметной документации - 2 квартал 2022</t>
  </si>
  <si>
    <t>Индекс Минэкономразвития РФ на 2022 г. (Письмо Минэкономразвития России от 05.10.2021 г. № 33918-ПК/Д03и)</t>
  </si>
  <si>
    <t xml:space="preserve">*Индекс фактической инфляции по данным Росстата (Индексы цен на продукцию инвестиционного назначения, Кабардино-Балкарская Республика) от цен утверждения сметной документации до даты формирования НМЦК  </t>
  </si>
  <si>
    <t>не опубликованы за июль и август 2022</t>
  </si>
  <si>
    <t>-индексы фактической инфляции для пересчета сметной стоимости из уровня цен составления сметного расчета в уровень цен на дату определения НМЦК=1;</t>
  </si>
  <si>
    <t>Индексы фактической инфляции для пересчета сметной стоимости из уровня цен составления сметного расчета в уровень цен на дату определения НМЦК  по данным Росстата РФ принят = 1 (данные не опубликованы);</t>
  </si>
  <si>
    <t>Заместитель директора Департамента развития инфраструктуры</t>
  </si>
  <si>
    <t>Е.А. Татаринова</t>
  </si>
  <si>
    <t>Приказ № 812/пр от 21.12.2020 Прил. п.20, Приказ № 812/пр от 21.12.2020 п.25</t>
  </si>
  <si>
    <t>НР Теплоизоляционные работы</t>
  </si>
  <si>
    <t>87,3</t>
  </si>
  <si>
    <t>Приказ № 774/пр от 11.12.2020 Прил. п.20, Приказ № 774/пр от 11.12.2020 п.16</t>
  </si>
  <si>
    <t>СП Теплоизоляционные работы</t>
  </si>
  <si>
    <t>55</t>
  </si>
  <si>
    <t>46,75</t>
  </si>
  <si>
    <t>Индексы пересчета в текущие цены  на  2 квартал 2022 г. приняты согласно Письму Минстрой РФ от 27.06.2022 №29698-Иф/09: СМР- по прочим объектам для Кабардино-Балкарской республики.</t>
  </si>
  <si>
    <t>Для расчета цены строительства  использована локальная смета №02-01-01, составленная на основании технического задания, ведомости объемов работ и коммерческих предложений поставщиков оборудования с использованием сметной-нормативной базы ФЕР-2020 с изменениями 1-9.</t>
  </si>
  <si>
    <t>Расчет начальной максимальной цены выполнен проектно-сметным методом.</t>
  </si>
  <si>
    <t>Налог на добавленную стоимость - 20 %.</t>
  </si>
  <si>
    <t>Ангар "Гараж гондол" НСКД Азау-Кругозор ВТРК "Эльбрус", расположенном по адресу
Всесезонный туристско-рекреационный комплекс "Эльбрус", Кабардино-Балкарская Республика, Эльбрусский район, с.Терскол, ул. Азау, д.12</t>
  </si>
  <si>
    <t>Ангар "Гараж гондол" НСКД Азау-Кругозор ВТРК "Эльбрус"</t>
  </si>
  <si>
    <t>2. Ведомость объемов работ</t>
  </si>
  <si>
    <t>О включении в федеральный реестр сметных нормативов информации о сметных нормах, федеральных единичных расценках и отдельных составляющих к ним приказами Минстроя России от 26 декабря 2019 г. № 871/пр, 872/пр, 873/пр, 874/пр, 875/пр, 876/пр</t>
  </si>
  <si>
    <t>Ангар  "Гараж гондол"  НСКД Азау-Кругозор ВТРК "Эльбрус"</t>
  </si>
  <si>
    <t>Огнезащитная обработка металлоконструкций</t>
  </si>
  <si>
    <t>Локальная смета1</t>
  </si>
  <si>
    <t>(255,56)</t>
  </si>
  <si>
    <t>(25,43)</t>
  </si>
  <si>
    <t>Раздел 1. Новый раздел</t>
  </si>
  <si>
    <t>ФЕР26-02-001-02</t>
  </si>
  <si>
    <t>Огнезащитное покрытие металлоконструкций краской с подготовкой поверхности с пределом огнестойкости: 0,75 часа</t>
  </si>
  <si>
    <t>19,4822</t>
  </si>
  <si>
    <t>Объем=(2592-643,78) / 100</t>
  </si>
  <si>
    <t>Приказ от 04.09.2019 № 519/пр п.6.7.1</t>
  </si>
  <si>
    <t>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</t>
  </si>
  <si>
    <t>1,15</t>
  </si>
  <si>
    <t>14.2.02.03</t>
  </si>
  <si>
    <t>Краски огнезащитные</t>
  </si>
  <si>
    <t>275</t>
  </si>
  <si>
    <t>5357,605</t>
  </si>
  <si>
    <t>127,37</t>
  </si>
  <si>
    <t>2853,6649861</t>
  </si>
  <si>
    <t>43,11</t>
  </si>
  <si>
    <t>1049,8470525</t>
  </si>
  <si>
    <t>ФЕР26-02-011-01</t>
  </si>
  <si>
    <t>Огнезащитное покрытие металлоконструкций краской по подготовленной поверхности,: толщина покрытия 1 мм (1,2 мм)</t>
  </si>
  <si>
    <t>6,4378</t>
  </si>
  <si>
    <t>Огнезащитное покрытие металлоконструкций краской по подготовленной поверхности,: толщина покрытия 1 мм</t>
  </si>
  <si>
    <t>Объем=643,78 / 100</t>
  </si>
  <si>
    <t>0,165</t>
  </si>
  <si>
    <t>1,062237</t>
  </si>
  <si>
    <t>9,79</t>
  </si>
  <si>
    <t>72,4799713</t>
  </si>
  <si>
    <t>0,01</t>
  </si>
  <si>
    <t>0,0804725</t>
  </si>
  <si>
    <t>ФССЦ-14.2.02.03-0001</t>
  </si>
  <si>
    <t>Краска огнезащитная</t>
  </si>
  <si>
    <t>3,147</t>
  </si>
  <si>
    <t>(Теплоизоляционные работы)</t>
  </si>
  <si>
    <t>Эксперт ДРИ                                                                                                                                                                         Кузнецова И.В.</t>
  </si>
  <si>
    <t>Заместитель директора ДРИ                                                                                                                                          Татаринова Е.А.</t>
  </si>
  <si>
    <t>на огнезащитную обработку металлоконструкций</t>
  </si>
  <si>
    <t>Огнезащитная обработка металлоконструкций в ангаре "Гараж гондол" НСКД Азау-Кругозор ВТРК "Эльбрус"</t>
  </si>
  <si>
    <t>'Огнезащитная обработка металлоконструкций в ангаре "Гараж гондол" НСКД Азау-Кругозор ВТРК "Эльбрус"</t>
  </si>
  <si>
    <t>ЛОКАЛЬНЫЙ СМЕТНЫЙ РАСЧЕТ № 02-01-01</t>
  </si>
  <si>
    <t>месяц</t>
  </si>
  <si>
    <t>Огнезащитная обработка металлоконструкций на объекте Ангар "Гараж гондол" НСКД Азау-Кругозор ВТРК "Эльбрус", расположенном по адресу
Всесезонный туристско-рекреационный комплекс "Эльбрус", Кабардино-Балкарская Республика, Эльбрусский район, с.Терскол, ул. Азау, д.12</t>
  </si>
  <si>
    <t>(четыре миллиона семьдесят четыре тысячи сто двадцать пять рублей, 65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</si>
</sst>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.000\ _₽_-;\-* #,##0.000\ _₽_-;_-* &quot;-&quot;??\ _₽_-;_-@_-"/>
    <numFmt numFmtId="167" formatCode="#,##0.000"/>
    <numFmt numFmtId="168" formatCode="0.000"/>
    <numFmt numFmtId="169" formatCode="_-* #,##0.00_р_._-;\-* #,##0.00_р_._-;_-* &quot;-&quot;??_р_._-;_-@_-"/>
    <numFmt numFmtId="170" formatCode="0.0"/>
    <numFmt numFmtId="171" formatCode="0.00000"/>
    <numFmt numFmtId="172" formatCode="_-* #,##0.00_р_._-;\-* #,##0.00_р_._-;_-* \-??_р_._-;_-@_-"/>
    <numFmt numFmtId="173" formatCode="0.0000000"/>
    <numFmt numFmtId="174" formatCode="0.0%"/>
    <numFmt numFmtId="175" formatCode="_-* #,##0.0000000\ _₽_-;\-* #,##0.0000000\ _₽_-;_-* &quot;-&quot;??\ _₽_-;_-@_-"/>
  </numFmts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00">
    <xf numFmtId="0" fontId="0" fillId="0" borderId="0"/>
    <xf numFmtId="0" fontId="4" fillId="0" borderId="0" applyProtection="0"/>
    <xf numFmtId="0" fontId="5" fillId="0" borderId="2" applyFill="0" applyProtection="0">
      <alignment horizontal="center"/>
    </xf>
    <xf numFmtId="0" fontId="5" fillId="0" borderId="0">
      <alignment horizontal="right" vertical="top" wrapText="1"/>
    </xf>
    <xf numFmtId="0" fontId="5" fillId="0" borderId="0">
      <alignment horizontal="left" vertical="top"/>
    </xf>
    <xf numFmtId="0" fontId="5" fillId="0" borderId="2">
      <alignment horizontal="center"/>
    </xf>
    <xf numFmtId="0" fontId="4" fillId="0" borderId="0">
      <alignment vertical="top"/>
    </xf>
    <xf numFmtId="0" fontId="5" fillId="0" borderId="2">
      <alignment horizontal="center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2" fontId="3" fillId="0" borderId="0">
      <alignment horizontal="right" vertical="top"/>
    </xf>
    <xf numFmtId="0" fontId="5" fillId="0" borderId="0"/>
    <xf numFmtId="0" fontId="5" fillId="0" borderId="2" applyFill="0" applyProtection="0">
      <alignment horizontal="center"/>
    </xf>
    <xf numFmtId="0" fontId="4" fillId="0" borderId="0">
      <alignment vertical="top"/>
    </xf>
    <xf numFmtId="0" fontId="5" fillId="0" borderId="0"/>
    <xf numFmtId="0" fontId="5" fillId="0" borderId="2">
      <alignment horizontal="center" wrapText="1"/>
    </xf>
    <xf numFmtId="0" fontId="5" fillId="0" borderId="2">
      <alignment horizontal="center"/>
    </xf>
    <xf numFmtId="0" fontId="5" fillId="0" borderId="2">
      <alignment horizontal="center" wrapText="1"/>
    </xf>
    <xf numFmtId="0" fontId="5" fillId="0" borderId="2">
      <alignment horizontal="center"/>
    </xf>
    <xf numFmtId="0" fontId="5" fillId="0" borderId="0"/>
    <xf numFmtId="0" fontId="3" fillId="0" borderId="0"/>
    <xf numFmtId="164" fontId="3" fillId="0" borderId="0" applyFont="0" applyFill="0" applyBorder="0" applyAlignment="0" applyProtection="0"/>
    <xf numFmtId="0" fontId="8" fillId="0" borderId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0" fontId="18" fillId="0" borderId="0"/>
    <xf numFmtId="0" fontId="19" fillId="0" borderId="0">
      <alignment horizontal="center" vertical="top"/>
    </xf>
    <xf numFmtId="0" fontId="20" fillId="0" borderId="0">
      <alignment horizontal="left" vertical="top"/>
    </xf>
    <xf numFmtId="0" fontId="20" fillId="0" borderId="0">
      <alignment horizontal="center" vertical="center"/>
    </xf>
    <xf numFmtId="0" fontId="20" fillId="0" borderId="0">
      <alignment horizontal="center"/>
    </xf>
    <xf numFmtId="0" fontId="21" fillId="0" borderId="0">
      <alignment horizontal="center" vertical="center"/>
    </xf>
    <xf numFmtId="0" fontId="21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lef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0"/>
    <xf numFmtId="0" fontId="1" fillId="0" borderId="0"/>
    <xf numFmtId="0" fontId="2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2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horizontal="center"/>
    </xf>
    <xf numFmtId="0" fontId="4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172" fontId="3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31" fillId="0" borderId="0"/>
    <xf numFmtId="0" fontId="17" fillId="0" borderId="0"/>
    <xf numFmtId="0" fontId="8" fillId="0" borderId="0"/>
    <xf numFmtId="0" fontId="4" fillId="0" borderId="0"/>
    <xf numFmtId="0" fontId="17" fillId="0" borderId="0"/>
  </cellStyleXfs>
  <cellXfs count="248">
    <xf numFmtId="0" fontId="0" fillId="0" borderId="0" xfId="0"/>
    <xf numFmtId="0" fontId="4" fillId="0" borderId="0" xfId="25"/>
    <xf numFmtId="0" fontId="10" fillId="0" borderId="0" xfId="24" applyFont="1" applyAlignment="1">
      <alignment horizontal="center" vertical="center" wrapText="1"/>
    </xf>
    <xf numFmtId="0" fontId="11" fillId="0" borderId="0" xfId="24" applyFont="1" applyAlignment="1">
      <alignment vertical="center"/>
    </xf>
    <xf numFmtId="0" fontId="11" fillId="0" borderId="0" xfId="24" applyFont="1" applyFill="1"/>
    <xf numFmtId="0" fontId="11" fillId="0" borderId="0" xfId="25" applyFont="1"/>
    <xf numFmtId="0" fontId="11" fillId="0" borderId="0" xfId="24" applyFont="1"/>
    <xf numFmtId="0" fontId="13" fillId="0" borderId="0" xfId="24" applyFont="1"/>
    <xf numFmtId="0" fontId="12" fillId="0" borderId="0" xfId="24" applyFont="1"/>
    <xf numFmtId="0" fontId="14" fillId="2" borderId="2" xfId="25" applyFont="1" applyFill="1" applyBorder="1" applyAlignment="1">
      <alignment horizontal="center" vertical="center" wrapText="1"/>
    </xf>
    <xf numFmtId="0" fontId="9" fillId="2" borderId="2" xfId="24" applyFont="1" applyFill="1" applyBorder="1" applyAlignment="1">
      <alignment horizontal="center" vertical="center" wrapText="1"/>
    </xf>
    <xf numFmtId="0" fontId="9" fillId="2" borderId="2" xfId="25" applyFont="1" applyFill="1" applyBorder="1" applyAlignment="1">
      <alignment horizontal="center" vertical="center"/>
    </xf>
    <xf numFmtId="165" fontId="9" fillId="0" borderId="2" xfId="25" applyNumberFormat="1" applyFont="1" applyFill="1" applyBorder="1" applyAlignment="1">
      <alignment horizontal="center" vertical="center"/>
    </xf>
    <xf numFmtId="0" fontId="15" fillId="0" borderId="0" xfId="25" applyFont="1" applyFill="1"/>
    <xf numFmtId="164" fontId="11" fillId="0" borderId="2" xfId="25" applyNumberFormat="1" applyFont="1" applyFill="1" applyBorder="1" applyAlignment="1">
      <alignment horizontal="center" vertical="center"/>
    </xf>
    <xf numFmtId="165" fontId="11" fillId="0" borderId="2" xfId="25" applyNumberFormat="1" applyFont="1" applyFill="1" applyBorder="1" applyAlignment="1">
      <alignment horizontal="center" vertical="center"/>
    </xf>
    <xf numFmtId="166" fontId="11" fillId="0" borderId="2" xfId="25" applyNumberFormat="1" applyFont="1" applyFill="1" applyBorder="1" applyAlignment="1">
      <alignment horizontal="center" vertical="center"/>
    </xf>
    <xf numFmtId="49" fontId="14" fillId="0" borderId="2" xfId="25" applyNumberFormat="1" applyFont="1" applyFill="1" applyBorder="1" applyAlignment="1">
      <alignment horizontal="center" vertical="center" wrapText="1"/>
    </xf>
    <xf numFmtId="49" fontId="13" fillId="0" borderId="2" xfId="25" applyNumberFormat="1" applyFont="1" applyFill="1" applyBorder="1" applyAlignment="1">
      <alignment horizontal="center" vertical="center" wrapText="1"/>
    </xf>
    <xf numFmtId="0" fontId="9" fillId="3" borderId="2" xfId="25" applyFont="1" applyFill="1" applyBorder="1" applyAlignment="1">
      <alignment vertical="center"/>
    </xf>
    <xf numFmtId="0" fontId="9" fillId="3" borderId="2" xfId="24" applyFont="1" applyFill="1" applyBorder="1"/>
    <xf numFmtId="3" fontId="14" fillId="3" borderId="2" xfId="24" applyNumberFormat="1" applyFont="1" applyFill="1" applyBorder="1" applyAlignment="1">
      <alignment horizontal="center" vertical="center"/>
    </xf>
    <xf numFmtId="167" fontId="10" fillId="3" borderId="2" xfId="24" applyNumberFormat="1" applyFont="1" applyFill="1" applyBorder="1" applyAlignment="1">
      <alignment horizontal="center" vertical="center"/>
    </xf>
    <xf numFmtId="0" fontId="9" fillId="3" borderId="2" xfId="25" applyFont="1" applyFill="1" applyBorder="1"/>
    <xf numFmtId="4" fontId="14" fillId="3" borderId="2" xfId="24" applyNumberFormat="1" applyFont="1" applyFill="1" applyBorder="1" applyAlignment="1">
      <alignment horizontal="center" vertical="center"/>
    </xf>
    <xf numFmtId="0" fontId="16" fillId="0" borderId="0" xfId="25" applyFont="1" applyFill="1"/>
    <xf numFmtId="0" fontId="16" fillId="0" borderId="0" xfId="25" applyFont="1"/>
    <xf numFmtId="0" fontId="12" fillId="0" borderId="0" xfId="25" applyFont="1"/>
    <xf numFmtId="168" fontId="11" fillId="0" borderId="0" xfId="25" applyNumberFormat="1" applyFont="1" applyAlignment="1">
      <alignment horizontal="center" vertical="center"/>
    </xf>
    <xf numFmtId="0" fontId="4" fillId="0" borderId="0" xfId="25" applyFill="1"/>
    <xf numFmtId="0" fontId="15" fillId="2" borderId="2" xfId="25" applyFont="1" applyFill="1" applyBorder="1" applyAlignment="1">
      <alignment horizontal="center" vertical="center"/>
    </xf>
    <xf numFmtId="0" fontId="14" fillId="2" borderId="2" xfId="25" applyFont="1" applyFill="1" applyBorder="1" applyAlignment="1">
      <alignment horizontal="center" wrapText="1"/>
    </xf>
    <xf numFmtId="0" fontId="9" fillId="2" borderId="2" xfId="25" applyFont="1" applyFill="1" applyBorder="1" applyAlignment="1">
      <alignment horizontal="center"/>
    </xf>
    <xf numFmtId="0" fontId="15" fillId="2" borderId="2" xfId="25" applyFont="1" applyFill="1" applyBorder="1" applyAlignment="1">
      <alignment horizontal="center"/>
    </xf>
    <xf numFmtId="0" fontId="14" fillId="4" borderId="2" xfId="25" applyFont="1" applyFill="1" applyBorder="1" applyAlignment="1">
      <alignment horizontal="center" vertical="center" wrapText="1"/>
    </xf>
    <xf numFmtId="0" fontId="14" fillId="5" borderId="2" xfId="25" applyFont="1" applyFill="1" applyBorder="1" applyAlignment="1">
      <alignment horizontal="left" vertical="center" wrapText="1"/>
    </xf>
    <xf numFmtId="165" fontId="11" fillId="5" borderId="2" xfId="25" applyNumberFormat="1" applyFont="1" applyFill="1" applyBorder="1" applyAlignment="1">
      <alignment horizontal="center" vertical="center"/>
    </xf>
    <xf numFmtId="14" fontId="4" fillId="4" borderId="2" xfId="25" applyNumberFormat="1" applyFill="1" applyBorder="1"/>
    <xf numFmtId="170" fontId="4" fillId="4" borderId="2" xfId="25" applyNumberFormat="1" applyFill="1" applyBorder="1"/>
    <xf numFmtId="14" fontId="4" fillId="0" borderId="0" xfId="25" applyNumberFormat="1"/>
    <xf numFmtId="0" fontId="17" fillId="0" borderId="2" xfId="25" applyFont="1" applyBorder="1" applyAlignment="1">
      <alignment wrapText="1"/>
    </xf>
    <xf numFmtId="2" fontId="17" fillId="0" borderId="2" xfId="25" applyNumberFormat="1" applyFont="1" applyBorder="1"/>
    <xf numFmtId="0" fontId="17" fillId="0" borderId="2" xfId="25" applyFont="1" applyBorder="1"/>
    <xf numFmtId="0" fontId="4" fillId="0" borderId="2" xfId="25" applyBorder="1"/>
    <xf numFmtId="10" fontId="17" fillId="0" borderId="2" xfId="25" applyNumberFormat="1" applyFont="1" applyBorder="1"/>
    <xf numFmtId="171" fontId="17" fillId="0" borderId="2" xfId="25" applyNumberFormat="1" applyFont="1" applyBorder="1"/>
    <xf numFmtId="168" fontId="22" fillId="0" borderId="2" xfId="25" applyNumberFormat="1" applyFont="1" applyBorder="1"/>
    <xf numFmtId="49" fontId="14" fillId="4" borderId="2" xfId="25" applyNumberFormat="1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left" vertical="center" wrapText="1"/>
    </xf>
    <xf numFmtId="165" fontId="11" fillId="0" borderId="2" xfId="25" applyNumberFormat="1" applyFont="1" applyFill="1" applyBorder="1" applyAlignment="1">
      <alignment horizontal="center" vertical="center" wrapText="1"/>
    </xf>
    <xf numFmtId="168" fontId="15" fillId="0" borderId="2" xfId="25" applyNumberFormat="1" applyFont="1" applyFill="1" applyBorder="1"/>
    <xf numFmtId="14" fontId="4" fillId="0" borderId="2" xfId="25" applyNumberFormat="1" applyFill="1" applyBorder="1"/>
    <xf numFmtId="0" fontId="4" fillId="0" borderId="2" xfId="25" applyFill="1" applyBorder="1"/>
    <xf numFmtId="166" fontId="11" fillId="0" borderId="0" xfId="25" applyNumberFormat="1" applyFont="1" applyFill="1" applyBorder="1" applyAlignment="1">
      <alignment horizontal="center" vertical="center" wrapText="1"/>
    </xf>
    <xf numFmtId="0" fontId="9" fillId="0" borderId="0" xfId="25" applyFont="1"/>
    <xf numFmtId="49" fontId="17" fillId="0" borderId="0" xfId="25" applyNumberFormat="1" applyFont="1" applyAlignment="1">
      <alignment wrapText="1"/>
    </xf>
    <xf numFmtId="0" fontId="4" fillId="0" borderId="0" xfId="25" applyFont="1"/>
    <xf numFmtId="49" fontId="4" fillId="0" borderId="0" xfId="25" applyNumberFormat="1" applyFont="1"/>
    <xf numFmtId="0" fontId="12" fillId="0" borderId="0" xfId="25" applyFont="1" applyBorder="1" applyAlignment="1">
      <alignment vertical="center" wrapText="1"/>
    </xf>
    <xf numFmtId="0" fontId="9" fillId="0" borderId="0" xfId="25" applyFont="1" applyBorder="1"/>
    <xf numFmtId="4" fontId="9" fillId="0" borderId="0" xfId="25" applyNumberFormat="1" applyFont="1" applyBorder="1" applyAlignment="1">
      <alignment horizontal="right"/>
    </xf>
    <xf numFmtId="0" fontId="10" fillId="0" borderId="0" xfId="25" applyFont="1" applyBorder="1"/>
    <xf numFmtId="4" fontId="9" fillId="0" borderId="0" xfId="25" applyNumberFormat="1" applyFont="1" applyFill="1" applyBorder="1" applyAlignment="1">
      <alignment horizontal="right"/>
    </xf>
    <xf numFmtId="0" fontId="9" fillId="0" borderId="0" xfId="24" applyFont="1" applyAlignment="1">
      <alignment horizontal="center" vertical="center" wrapText="1"/>
    </xf>
    <xf numFmtId="0" fontId="6" fillId="0" borderId="0" xfId="47" applyFont="1"/>
    <xf numFmtId="0" fontId="6" fillId="0" borderId="0" xfId="47" applyFont="1" applyAlignment="1">
      <alignment vertical="center"/>
    </xf>
    <xf numFmtId="0" fontId="6" fillId="0" borderId="0" xfId="47" applyFont="1" applyAlignment="1">
      <alignment vertical="top"/>
    </xf>
    <xf numFmtId="2" fontId="6" fillId="0" borderId="0" xfId="47" applyNumberFormat="1" applyFont="1"/>
    <xf numFmtId="49" fontId="6" fillId="0" borderId="0" xfId="47" applyNumberFormat="1" applyFont="1"/>
    <xf numFmtId="49" fontId="26" fillId="0" borderId="0" xfId="47" applyNumberFormat="1" applyFont="1"/>
    <xf numFmtId="0" fontId="26" fillId="0" borderId="0" xfId="47" applyFont="1"/>
    <xf numFmtId="0" fontId="28" fillId="0" borderId="0" xfId="47" applyFont="1" applyBorder="1" applyAlignment="1"/>
    <xf numFmtId="0" fontId="11" fillId="0" borderId="0" xfId="24" applyFont="1" applyFill="1" applyAlignment="1">
      <alignment vertical="center"/>
    </xf>
    <xf numFmtId="0" fontId="5" fillId="0" borderId="0" xfId="25" applyFont="1"/>
    <xf numFmtId="0" fontId="7" fillId="0" borderId="0" xfId="25" applyFont="1" applyFill="1"/>
    <xf numFmtId="0" fontId="5" fillId="0" borderId="0" xfId="25" applyFont="1" applyFill="1"/>
    <xf numFmtId="0" fontId="5" fillId="3" borderId="2" xfId="25" applyFont="1" applyFill="1" applyBorder="1"/>
    <xf numFmtId="0" fontId="16" fillId="3" borderId="2" xfId="25" applyFont="1" applyFill="1" applyBorder="1"/>
    <xf numFmtId="0" fontId="0" fillId="0" borderId="0" xfId="0"/>
    <xf numFmtId="0" fontId="9" fillId="0" borderId="0" xfId="0" applyFont="1" applyAlignment="1">
      <alignment vertical="center"/>
    </xf>
    <xf numFmtId="170" fontId="16" fillId="0" borderId="0" xfId="25" applyNumberFormat="1" applyFont="1"/>
    <xf numFmtId="170" fontId="5" fillId="0" borderId="0" xfId="25" applyNumberFormat="1" applyFont="1"/>
    <xf numFmtId="173" fontId="5" fillId="0" borderId="0" xfId="25" applyNumberFormat="1" applyFont="1" applyAlignment="1">
      <alignment vertical="center"/>
    </xf>
    <xf numFmtId="14" fontId="0" fillId="0" borderId="2" xfId="0" applyNumberFormat="1" applyFill="1" applyBorder="1" applyAlignment="1">
      <alignment vertical="center"/>
    </xf>
    <xf numFmtId="170" fontId="0" fillId="0" borderId="2" xfId="0" applyNumberFormat="1" applyFill="1" applyBorder="1" applyAlignment="1">
      <alignment vertical="center"/>
    </xf>
    <xf numFmtId="174" fontId="0" fillId="0" borderId="2" xfId="65" applyNumberFormat="1" applyFont="1" applyFill="1" applyBorder="1" applyAlignment="1">
      <alignment vertical="center"/>
    </xf>
    <xf numFmtId="173" fontId="0" fillId="0" borderId="2" xfId="0" applyNumberFormat="1" applyFill="1" applyBorder="1" applyAlignment="1">
      <alignment vertical="center"/>
    </xf>
    <xf numFmtId="164" fontId="11" fillId="0" borderId="2" xfId="27" applyFont="1" applyFill="1" applyBorder="1" applyAlignment="1">
      <alignment vertical="center"/>
    </xf>
    <xf numFmtId="14" fontId="10" fillId="0" borderId="0" xfId="25" applyNumberFormat="1" applyFont="1"/>
    <xf numFmtId="0" fontId="13" fillId="0" borderId="2" xfId="25" quotePrefix="1" applyFont="1" applyFill="1" applyBorder="1" applyAlignment="1">
      <alignment horizontal="left" vertical="center" wrapText="1"/>
    </xf>
    <xf numFmtId="170" fontId="9" fillId="0" borderId="0" xfId="25" applyNumberFormat="1" applyFont="1" applyAlignment="1">
      <alignment horizontal="right"/>
    </xf>
    <xf numFmtId="0" fontId="9" fillId="0" borderId="0" xfId="24" applyFont="1" applyAlignment="1">
      <alignment horizontal="center" vertical="center"/>
    </xf>
    <xf numFmtId="49" fontId="6" fillId="0" borderId="0" xfId="47" applyNumberFormat="1" applyFont="1" applyAlignment="1">
      <alignment vertical="center"/>
    </xf>
    <xf numFmtId="164" fontId="11" fillId="0" borderId="2" xfId="27" applyNumberFormat="1" applyFont="1" applyFill="1" applyBorder="1" applyAlignment="1">
      <alignment vertical="center"/>
    </xf>
    <xf numFmtId="0" fontId="9" fillId="7" borderId="2" xfId="25" applyFont="1" applyFill="1" applyBorder="1" applyAlignment="1">
      <alignment vertical="center"/>
    </xf>
    <xf numFmtId="164" fontId="14" fillId="7" borderId="2" xfId="27" applyNumberFormat="1" applyFont="1" applyFill="1" applyBorder="1" applyAlignment="1">
      <alignment vertical="center"/>
    </xf>
    <xf numFmtId="164" fontId="14" fillId="7" borderId="2" xfId="27" applyFont="1" applyFill="1" applyBorder="1" applyAlignment="1">
      <alignment vertical="center"/>
    </xf>
    <xf numFmtId="0" fontId="13" fillId="7" borderId="2" xfId="25" applyFont="1" applyFill="1" applyBorder="1" applyAlignment="1">
      <alignment horizontal="center" vertical="center" wrapText="1"/>
    </xf>
    <xf numFmtId="0" fontId="11" fillId="7" borderId="2" xfId="25" applyFont="1" applyFill="1" applyBorder="1" applyAlignment="1">
      <alignment horizontal="center" vertical="center"/>
    </xf>
    <xf numFmtId="0" fontId="9" fillId="7" borderId="2" xfId="24" applyFont="1" applyFill="1" applyBorder="1" applyAlignment="1">
      <alignment horizontal="right" vertical="center"/>
    </xf>
    <xf numFmtId="4" fontId="25" fillId="0" borderId="0" xfId="47" applyNumberFormat="1" applyFont="1" applyAlignment="1">
      <alignment vertical="center" wrapText="1"/>
    </xf>
    <xf numFmtId="0" fontId="11" fillId="0" borderId="0" xfId="25" applyFont="1" applyFill="1"/>
    <xf numFmtId="175" fontId="11" fillId="0" borderId="2" xfId="25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right"/>
    </xf>
    <xf numFmtId="0" fontId="33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wrapText="1"/>
    </xf>
    <xf numFmtId="0" fontId="32" fillId="0" borderId="6" xfId="0" applyNumberFormat="1" applyFont="1" applyFill="1" applyBorder="1" applyAlignment="1" applyProtection="1"/>
    <xf numFmtId="0" fontId="32" fillId="0" borderId="6" xfId="0" applyNumberFormat="1" applyFont="1" applyFill="1" applyBorder="1" applyAlignment="1" applyProtection="1">
      <alignment horizontal="right"/>
    </xf>
    <xf numFmtId="0" fontId="32" fillId="0" borderId="0" xfId="0" applyNumberFormat="1" applyFont="1" applyFill="1" applyBorder="1" applyAlignment="1" applyProtection="1">
      <alignment vertical="top"/>
    </xf>
    <xf numFmtId="0" fontId="33" fillId="0" borderId="0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>
      <alignment horizontal="left"/>
    </xf>
    <xf numFmtId="0" fontId="32" fillId="0" borderId="6" xfId="0" applyNumberFormat="1" applyFont="1" applyFill="1" applyBorder="1" applyAlignment="1" applyProtection="1">
      <alignment vertical="top"/>
    </xf>
    <xf numFmtId="0" fontId="34" fillId="0" borderId="0" xfId="0" applyNumberFormat="1" applyFont="1" applyFill="1" applyBorder="1" applyAlignment="1" applyProtection="1">
      <alignment horizontal="center" vertical="top"/>
    </xf>
    <xf numFmtId="0" fontId="32" fillId="0" borderId="6" xfId="0" applyNumberFormat="1" applyFont="1" applyFill="1" applyBorder="1" applyAlignment="1" applyProtection="1">
      <alignment horizontal="center"/>
    </xf>
    <xf numFmtId="0" fontId="34" fillId="0" borderId="0" xfId="0" applyNumberFormat="1" applyFont="1" applyFill="1" applyBorder="1" applyAlignment="1" applyProtection="1"/>
    <xf numFmtId="3" fontId="32" fillId="0" borderId="0" xfId="0" applyNumberFormat="1" applyFont="1" applyFill="1" applyBorder="1" applyAlignment="1" applyProtection="1">
      <alignment horizontal="right" vertical="top"/>
    </xf>
    <xf numFmtId="0" fontId="34" fillId="0" borderId="0" xfId="0" applyNumberFormat="1" applyFont="1" applyFill="1" applyBorder="1" applyAlignment="1" applyProtection="1">
      <alignment horizontal="center"/>
    </xf>
    <xf numFmtId="0" fontId="33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>
      <alignment horizontal="center"/>
    </xf>
    <xf numFmtId="2" fontId="32" fillId="0" borderId="6" xfId="0" applyNumberFormat="1" applyFont="1" applyFill="1" applyBorder="1" applyAlignment="1" applyProtection="1"/>
    <xf numFmtId="49" fontId="32" fillId="0" borderId="6" xfId="0" applyNumberFormat="1" applyFont="1" applyFill="1" applyBorder="1" applyAlignment="1" applyProtection="1">
      <alignment horizontal="right"/>
    </xf>
    <xf numFmtId="0" fontId="32" fillId="0" borderId="0" xfId="0" applyNumberFormat="1" applyFont="1" applyFill="1" applyBorder="1" applyAlignment="1" applyProtection="1">
      <alignment vertical="center" wrapText="1"/>
    </xf>
    <xf numFmtId="2" fontId="32" fillId="0" borderId="0" xfId="0" applyNumberFormat="1" applyFont="1" applyFill="1" applyBorder="1" applyAlignment="1" applyProtection="1"/>
    <xf numFmtId="49" fontId="32" fillId="0" borderId="0" xfId="0" applyNumberFormat="1" applyFont="1" applyFill="1" applyBorder="1" applyAlignment="1" applyProtection="1">
      <alignment horizontal="right"/>
    </xf>
    <xf numFmtId="49" fontId="32" fillId="0" borderId="4" xfId="0" applyNumberFormat="1" applyFont="1" applyFill="1" applyBorder="1" applyAlignment="1" applyProtection="1">
      <alignment horizontal="right"/>
    </xf>
    <xf numFmtId="2" fontId="32" fillId="0" borderId="4" xfId="0" applyNumberFormat="1" applyFont="1" applyFill="1" applyBorder="1" applyAlignment="1" applyProtection="1">
      <alignment horizontal="right"/>
    </xf>
    <xf numFmtId="0" fontId="32" fillId="0" borderId="0" xfId="0" applyNumberFormat="1" applyFont="1" applyFill="1" applyBorder="1" applyAlignment="1" applyProtection="1">
      <alignment vertical="center"/>
    </xf>
    <xf numFmtId="0" fontId="35" fillId="0" borderId="0" xfId="0" applyNumberFormat="1" applyFont="1" applyFill="1" applyBorder="1" applyAlignment="1" applyProtection="1">
      <alignment wrapText="1"/>
    </xf>
    <xf numFmtId="0" fontId="33" fillId="0" borderId="11" xfId="0" applyNumberFormat="1" applyFont="1" applyFill="1" applyBorder="1" applyAlignment="1" applyProtection="1">
      <alignment horizontal="center" vertical="top" wrapText="1"/>
    </xf>
    <xf numFmtId="0" fontId="33" fillId="0" borderId="1" xfId="0" applyNumberFormat="1" applyFont="1" applyFill="1" applyBorder="1" applyAlignment="1" applyProtection="1">
      <alignment horizontal="center" vertical="top" wrapText="1"/>
    </xf>
    <xf numFmtId="4" fontId="33" fillId="0" borderId="1" xfId="0" applyNumberFormat="1" applyFont="1" applyFill="1" applyBorder="1" applyAlignment="1" applyProtection="1">
      <alignment horizontal="right" vertical="top" wrapText="1"/>
    </xf>
    <xf numFmtId="3" fontId="33" fillId="0" borderId="9" xfId="0" applyNumberFormat="1" applyFont="1" applyFill="1" applyBorder="1" applyAlignment="1" applyProtection="1">
      <alignment horizontal="right" vertical="top" wrapText="1"/>
    </xf>
    <xf numFmtId="0" fontId="33" fillId="0" borderId="0" xfId="0" applyNumberFormat="1" applyFont="1" applyFill="1" applyBorder="1" applyAlignment="1" applyProtection="1">
      <alignment wrapText="1"/>
    </xf>
    <xf numFmtId="0" fontId="32" fillId="0" borderId="12" xfId="0" applyNumberFormat="1" applyFont="1" applyFill="1" applyBorder="1" applyAlignment="1" applyProtection="1">
      <alignment horizontal="center" vertical="top" wrapText="1"/>
    </xf>
    <xf numFmtId="0" fontId="32" fillId="0" borderId="12" xfId="0" applyNumberFormat="1" applyFont="1" applyFill="1" applyBorder="1" applyAlignment="1" applyProtection="1">
      <alignment vertical="center" wrapText="1"/>
    </xf>
    <xf numFmtId="0" fontId="32" fillId="0" borderId="0" xfId="0" applyNumberFormat="1" applyFont="1" applyFill="1" applyBorder="1" applyAlignment="1" applyProtection="1">
      <alignment horizontal="right" vertical="top" wrapText="1"/>
    </xf>
    <xf numFmtId="0" fontId="32" fillId="0" borderId="12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top" wrapText="1"/>
    </xf>
    <xf numFmtId="4" fontId="32" fillId="0" borderId="0" xfId="0" applyNumberFormat="1" applyFont="1" applyFill="1" applyBorder="1" applyAlignment="1" applyProtection="1">
      <alignment horizontal="right" vertical="top" wrapText="1"/>
    </xf>
    <xf numFmtId="3" fontId="32" fillId="0" borderId="13" xfId="0" applyNumberFormat="1" applyFont="1" applyFill="1" applyBorder="1" applyAlignment="1" applyProtection="1">
      <alignment horizontal="right" vertical="top" wrapText="1"/>
    </xf>
    <xf numFmtId="0" fontId="34" fillId="0" borderId="0" xfId="0" applyNumberFormat="1" applyFont="1" applyFill="1" applyBorder="1" applyAlignment="1" applyProtection="1">
      <alignment horizontal="right" vertical="top" wrapText="1"/>
    </xf>
    <xf numFmtId="0" fontId="34" fillId="0" borderId="0" xfId="0" applyNumberFormat="1" applyFont="1" applyFill="1" applyBorder="1" applyAlignment="1" applyProtection="1">
      <alignment horizontal="center" vertical="top" wrapText="1"/>
    </xf>
    <xf numFmtId="0" fontId="32" fillId="0" borderId="13" xfId="0" applyNumberFormat="1" applyFont="1" applyFill="1" applyBorder="1" applyAlignment="1" applyProtection="1">
      <alignment horizontal="right" vertical="top" wrapText="1"/>
    </xf>
    <xf numFmtId="0" fontId="34" fillId="0" borderId="0" xfId="0" applyNumberFormat="1" applyFont="1" applyFill="1" applyBorder="1" applyAlignment="1" applyProtection="1">
      <alignment wrapText="1"/>
    </xf>
    <xf numFmtId="0" fontId="32" fillId="0" borderId="1" xfId="0" applyNumberFormat="1" applyFont="1" applyFill="1" applyBorder="1" applyAlignment="1" applyProtection="1">
      <alignment horizontal="center" vertical="top" wrapText="1"/>
    </xf>
    <xf numFmtId="4" fontId="32" fillId="0" borderId="1" xfId="0" applyNumberFormat="1" applyFont="1" applyFill="1" applyBorder="1" applyAlignment="1" applyProtection="1">
      <alignment horizontal="right" vertical="top" wrapText="1"/>
    </xf>
    <xf numFmtId="3" fontId="32" fillId="0" borderId="9" xfId="0" applyNumberFormat="1" applyFont="1" applyFill="1" applyBorder="1" applyAlignment="1" applyProtection="1">
      <alignment horizontal="right" vertical="top" wrapText="1"/>
    </xf>
    <xf numFmtId="0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0" xfId="0" applyNumberFormat="1" applyFont="1" applyFill="1" applyBorder="1" applyAlignment="1" applyProtection="1">
      <alignment horizontal="center" vertical="top" wrapText="1"/>
    </xf>
    <xf numFmtId="0" fontId="33" fillId="0" borderId="0" xfId="0" applyNumberFormat="1" applyFont="1" applyFill="1" applyBorder="1" applyAlignment="1" applyProtection="1">
      <alignment horizontal="right" vertical="top" wrapText="1"/>
    </xf>
    <xf numFmtId="0" fontId="32" fillId="0" borderId="11" xfId="0" applyNumberFormat="1" applyFont="1" applyFill="1" applyBorder="1" applyAlignment="1" applyProtection="1"/>
    <xf numFmtId="0" fontId="33" fillId="0" borderId="1" xfId="0" applyNumberFormat="1" applyFont="1" applyFill="1" applyBorder="1" applyAlignment="1" applyProtection="1">
      <alignment horizontal="right" vertical="top" wrapText="1"/>
    </xf>
    <xf numFmtId="4" fontId="33" fillId="0" borderId="1" xfId="0" applyNumberFormat="1" applyFont="1" applyFill="1" applyBorder="1" applyAlignment="1" applyProtection="1">
      <alignment horizontal="right" vertical="top"/>
    </xf>
    <xf numFmtId="3" fontId="33" fillId="0" borderId="9" xfId="0" applyNumberFormat="1" applyFont="1" applyFill="1" applyBorder="1" applyAlignment="1" applyProtection="1">
      <alignment horizontal="right" vertical="top"/>
    </xf>
    <xf numFmtId="0" fontId="32" fillId="0" borderId="12" xfId="0" applyNumberFormat="1" applyFont="1" applyFill="1" applyBorder="1" applyAlignment="1" applyProtection="1"/>
    <xf numFmtId="4" fontId="32" fillId="0" borderId="0" xfId="0" applyNumberFormat="1" applyFont="1" applyFill="1" applyBorder="1" applyAlignment="1" applyProtection="1">
      <alignment horizontal="right" vertical="top"/>
    </xf>
    <xf numFmtId="3" fontId="32" fillId="0" borderId="13" xfId="0" applyNumberFormat="1" applyFont="1" applyFill="1" applyBorder="1" applyAlignment="1" applyProtection="1">
      <alignment horizontal="right" vertical="top"/>
    </xf>
    <xf numFmtId="4" fontId="33" fillId="0" borderId="0" xfId="0" applyNumberFormat="1" applyFont="1" applyFill="1" applyBorder="1" applyAlignment="1" applyProtection="1">
      <alignment horizontal="right" vertical="top"/>
    </xf>
    <xf numFmtId="2" fontId="33" fillId="0" borderId="0" xfId="0" applyNumberFormat="1" applyFont="1" applyFill="1" applyBorder="1" applyAlignment="1" applyProtection="1">
      <alignment horizontal="center" vertical="top"/>
    </xf>
    <xf numFmtId="4" fontId="33" fillId="0" borderId="0" xfId="0" applyNumberFormat="1" applyFont="1" applyFill="1" applyBorder="1" applyAlignment="1" applyProtection="1">
      <alignment horizontal="right" vertical="top" wrapText="1"/>
    </xf>
    <xf numFmtId="2" fontId="33" fillId="0" borderId="0" xfId="0" applyNumberFormat="1" applyFont="1" applyFill="1" applyBorder="1" applyAlignment="1" applyProtection="1">
      <alignment horizontal="center" vertical="top" wrapText="1"/>
    </xf>
    <xf numFmtId="3" fontId="33" fillId="0" borderId="13" xfId="0" applyNumberFormat="1" applyFont="1" applyFill="1" applyBorder="1" applyAlignment="1" applyProtection="1">
      <alignment horizontal="right" vertical="top" wrapText="1"/>
    </xf>
    <xf numFmtId="4" fontId="32" fillId="0" borderId="0" xfId="0" applyNumberFormat="1" applyFont="1" applyFill="1" applyBorder="1" applyAlignment="1" applyProtection="1">
      <alignment vertical="top"/>
    </xf>
    <xf numFmtId="2" fontId="32" fillId="0" borderId="0" xfId="0" applyNumberFormat="1" applyFont="1" applyFill="1" applyBorder="1" applyAlignment="1" applyProtection="1">
      <alignment vertical="top"/>
    </xf>
    <xf numFmtId="3" fontId="32" fillId="0" borderId="0" xfId="0" applyNumberFormat="1" applyFont="1" applyFill="1" applyBorder="1" applyAlignment="1" applyProtection="1">
      <alignment vertical="top"/>
    </xf>
    <xf numFmtId="0" fontId="33" fillId="0" borderId="1" xfId="0" applyNumberFormat="1" applyFont="1" applyFill="1" applyBorder="1" applyAlignment="1" applyProtection="1">
      <alignment horizontal="center" vertical="top"/>
    </xf>
    <xf numFmtId="0" fontId="32" fillId="0" borderId="0" xfId="0" applyNumberFormat="1" applyFont="1" applyFill="1" applyBorder="1" applyAlignment="1" applyProtection="1">
      <alignment horizontal="center" vertical="top"/>
    </xf>
    <xf numFmtId="4" fontId="33" fillId="0" borderId="13" xfId="0" applyNumberFormat="1" applyFont="1" applyFill="1" applyBorder="1" applyAlignment="1" applyProtection="1">
      <alignment horizontal="right" vertical="top"/>
    </xf>
    <xf numFmtId="3" fontId="33" fillId="0" borderId="0" xfId="0" applyNumberFormat="1" applyFont="1" applyFill="1" applyBorder="1" applyAlignment="1" applyProtection="1">
      <alignment horizontal="right" vertical="top"/>
    </xf>
    <xf numFmtId="0" fontId="32" fillId="0" borderId="1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right" vertical="top"/>
    </xf>
    <xf numFmtId="0" fontId="33" fillId="0" borderId="0" xfId="0" applyNumberFormat="1" applyFont="1" applyFill="1" applyBorder="1" applyAlignment="1" applyProtection="1">
      <alignment vertical="top" wrapText="1"/>
    </xf>
    <xf numFmtId="0" fontId="5" fillId="0" borderId="0" xfId="25" applyFont="1" applyBorder="1"/>
    <xf numFmtId="0" fontId="16" fillId="0" borderId="0" xfId="25" applyFont="1" applyBorder="1"/>
    <xf numFmtId="0" fontId="5" fillId="0" borderId="0" xfId="25" applyFont="1" applyFill="1" applyBorder="1"/>
    <xf numFmtId="10" fontId="11" fillId="0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32" fillId="0" borderId="0" xfId="0" applyNumberFormat="1" applyFont="1" applyFill="1" applyBorder="1" applyAlignment="1" applyProtection="1">
      <alignment horizontal="left" vertical="top" wrapText="1"/>
    </xf>
    <xf numFmtId="0" fontId="33" fillId="0" borderId="0" xfId="0" applyNumberFormat="1" applyFont="1" applyFill="1" applyBorder="1" applyAlignment="1" applyProtection="1">
      <alignment horizontal="left" vertical="top" wrapText="1"/>
    </xf>
    <xf numFmtId="0" fontId="33" fillId="0" borderId="1" xfId="0" applyNumberFormat="1" applyFont="1" applyFill="1" applyBorder="1" applyAlignment="1" applyProtection="1">
      <alignment horizontal="left" vertical="top" wrapText="1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2" fillId="0" borderId="0" xfId="0" applyNumberFormat="1" applyFont="1" applyFill="1" applyBorder="1" applyAlignment="1" applyProtection="1">
      <alignment horizontal="left" vertical="top"/>
    </xf>
    <xf numFmtId="0" fontId="32" fillId="0" borderId="0" xfId="0" applyNumberFormat="1" applyFont="1" applyFill="1" applyBorder="1" applyAlignment="1" applyProtection="1">
      <alignment vertical="top" wrapText="1"/>
    </xf>
    <xf numFmtId="0" fontId="32" fillId="0" borderId="2" xfId="0" applyNumberFormat="1" applyFont="1" applyFill="1" applyBorder="1" applyAlignment="1" applyProtection="1">
      <alignment horizontal="center" vertical="center" wrapText="1"/>
    </xf>
    <xf numFmtId="0" fontId="32" fillId="0" borderId="2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left" vertical="top" wrapText="1"/>
    </xf>
    <xf numFmtId="0" fontId="32" fillId="0" borderId="13" xfId="0" applyNumberFormat="1" applyFont="1" applyFill="1" applyBorder="1" applyAlignment="1" applyProtection="1">
      <alignment horizontal="left" vertical="top" wrapText="1"/>
    </xf>
    <xf numFmtId="0" fontId="34" fillId="0" borderId="0" xfId="0" applyNumberFormat="1" applyFont="1" applyFill="1" applyBorder="1" applyAlignment="1" applyProtection="1">
      <alignment horizontal="left" vertical="top" wrapText="1"/>
    </xf>
    <xf numFmtId="0" fontId="32" fillId="0" borderId="1" xfId="0" applyNumberFormat="1" applyFont="1" applyFill="1" applyBorder="1" applyAlignment="1" applyProtection="1">
      <alignment horizontal="left" vertical="top" wrapText="1"/>
    </xf>
    <xf numFmtId="0" fontId="33" fillId="0" borderId="1" xfId="0" applyNumberFormat="1" applyFont="1" applyFill="1" applyBorder="1" applyAlignment="1" applyProtection="1">
      <alignment horizontal="left" vertical="top" wrapText="1"/>
    </xf>
    <xf numFmtId="0" fontId="32" fillId="0" borderId="2" xfId="0" applyNumberFormat="1" applyFont="1" applyFill="1" applyBorder="1" applyAlignment="1" applyProtection="1">
      <alignment horizontal="center" vertical="center" wrapText="1"/>
    </xf>
    <xf numFmtId="0" fontId="32" fillId="0" borderId="2" xfId="0" applyNumberFormat="1" applyFont="1" applyFill="1" applyBorder="1" applyAlignment="1" applyProtection="1">
      <alignment horizontal="center" vertical="center"/>
    </xf>
    <xf numFmtId="0" fontId="35" fillId="0" borderId="7" xfId="0" applyNumberFormat="1" applyFont="1" applyFill="1" applyBorder="1" applyAlignment="1" applyProtection="1">
      <alignment horizontal="left" vertical="center" wrapText="1"/>
    </xf>
    <xf numFmtId="0" fontId="35" fillId="0" borderId="4" xfId="0" applyNumberFormat="1" applyFont="1" applyFill="1" applyBorder="1" applyAlignment="1" applyProtection="1">
      <alignment horizontal="left" vertical="center" wrapText="1"/>
    </xf>
    <xf numFmtId="0" fontId="35" fillId="0" borderId="5" xfId="0" applyNumberFormat="1" applyFont="1" applyFill="1" applyBorder="1" applyAlignment="1" applyProtection="1">
      <alignment horizontal="left" vertical="center" wrapText="1"/>
    </xf>
    <xf numFmtId="0" fontId="32" fillId="0" borderId="6" xfId="0" applyNumberFormat="1" applyFont="1" applyFill="1" applyBorder="1" applyAlignment="1" applyProtection="1">
      <alignment horizontal="center" wrapText="1"/>
    </xf>
    <xf numFmtId="0" fontId="34" fillId="0" borderId="1" xfId="0" applyNumberFormat="1" applyFont="1" applyFill="1" applyBorder="1" applyAlignment="1" applyProtection="1">
      <alignment horizontal="center" vertical="top"/>
    </xf>
    <xf numFmtId="0" fontId="34" fillId="0" borderId="1" xfId="0" applyNumberFormat="1" applyFont="1" applyFill="1" applyBorder="1" applyAlignment="1" applyProtection="1">
      <alignment horizontal="center"/>
    </xf>
    <xf numFmtId="0" fontId="32" fillId="0" borderId="4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>
      <alignment horizontal="center" wrapText="1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2" fillId="0" borderId="0" xfId="0" applyNumberFormat="1" applyFont="1" applyFill="1" applyBorder="1" applyAlignment="1" applyProtection="1">
      <alignment horizontal="left" vertical="top"/>
    </xf>
    <xf numFmtId="0" fontId="32" fillId="0" borderId="0" xfId="0" applyNumberFormat="1" applyFont="1" applyFill="1" applyBorder="1" applyAlignment="1" applyProtection="1">
      <alignment vertical="top" wrapText="1"/>
    </xf>
    <xf numFmtId="0" fontId="33" fillId="0" borderId="0" xfId="0" applyNumberFormat="1" applyFont="1" applyFill="1" applyBorder="1" applyAlignment="1" applyProtection="1">
      <alignment horizontal="left" vertical="top" wrapText="1"/>
    </xf>
    <xf numFmtId="0" fontId="34" fillId="0" borderId="1" xfId="0" applyNumberFormat="1" applyFont="1" applyFill="1" applyBorder="1" applyAlignment="1" applyProtection="1">
      <alignment horizontal="center" vertical="center"/>
    </xf>
    <xf numFmtId="0" fontId="32" fillId="0" borderId="6" xfId="0" applyNumberFormat="1" applyFont="1" applyFill="1" applyBorder="1" applyAlignment="1" applyProtection="1">
      <alignment horizontal="left" vertical="top"/>
    </xf>
    <xf numFmtId="0" fontId="12" fillId="0" borderId="0" xfId="25" applyFont="1" applyBorder="1" applyAlignment="1">
      <alignment vertical="center" wrapText="1"/>
    </xf>
    <xf numFmtId="49" fontId="11" fillId="0" borderId="0" xfId="25" applyNumberFormat="1" applyFont="1" applyFill="1" applyBorder="1" applyAlignment="1">
      <alignment horizontal="justify" vertical="center" wrapText="1"/>
    </xf>
    <xf numFmtId="0" fontId="11" fillId="0" borderId="0" xfId="25" applyFont="1" applyFill="1" applyBorder="1" applyAlignment="1">
      <alignment horizontal="left" vertical="top" wrapText="1"/>
    </xf>
    <xf numFmtId="0" fontId="14" fillId="0" borderId="0" xfId="25" applyFont="1" applyBorder="1" applyAlignment="1">
      <alignment horizontal="center"/>
    </xf>
    <xf numFmtId="0" fontId="14" fillId="0" borderId="0" xfId="25" quotePrefix="1" applyFont="1" applyBorder="1" applyAlignment="1">
      <alignment horizontal="center" vertical="center" wrapText="1"/>
    </xf>
    <xf numFmtId="0" fontId="14" fillId="0" borderId="0" xfId="25" applyFont="1" applyBorder="1" applyAlignment="1">
      <alignment horizontal="center" vertical="center" wrapText="1"/>
    </xf>
    <xf numFmtId="49" fontId="14" fillId="0" borderId="0" xfId="25" quotePrefix="1" applyNumberFormat="1" applyFont="1" applyBorder="1" applyAlignment="1">
      <alignment horizontal="center" vertical="center" wrapText="1"/>
    </xf>
    <xf numFmtId="0" fontId="11" fillId="6" borderId="0" xfId="25" applyFont="1" applyFill="1" applyBorder="1" applyAlignment="1">
      <alignment horizontal="left" vertical="center" wrapText="1"/>
    </xf>
    <xf numFmtId="0" fontId="11" fillId="0" borderId="0" xfId="25" applyFont="1" applyBorder="1" applyAlignment="1">
      <alignment horizontal="left" vertical="center" wrapText="1"/>
    </xf>
    <xf numFmtId="0" fontId="12" fillId="0" borderId="0" xfId="25" applyFont="1" applyBorder="1" applyAlignment="1">
      <alignment horizontal="left" vertical="center" wrapText="1"/>
    </xf>
    <xf numFmtId="0" fontId="9" fillId="0" borderId="0" xfId="25" applyFont="1" applyBorder="1" applyAlignment="1">
      <alignment horizontal="center" vertical="center" wrapText="1"/>
    </xf>
    <xf numFmtId="0" fontId="11" fillId="7" borderId="3" xfId="24" applyFont="1" applyFill="1" applyBorder="1" applyAlignment="1">
      <alignment horizontal="center" vertical="center" wrapText="1"/>
    </xf>
    <xf numFmtId="0" fontId="11" fillId="7" borderId="8" xfId="24" applyFont="1" applyFill="1" applyBorder="1" applyAlignment="1">
      <alignment horizontal="center" vertical="center" wrapText="1"/>
    </xf>
    <xf numFmtId="0" fontId="9" fillId="0" borderId="0" xfId="24" applyFont="1" applyAlignment="1">
      <alignment horizontal="center" vertical="center" wrapText="1"/>
    </xf>
    <xf numFmtId="0" fontId="9" fillId="0" borderId="0" xfId="24" applyFont="1" applyFill="1" applyAlignment="1">
      <alignment horizontal="left" vertical="center"/>
    </xf>
    <xf numFmtId="0" fontId="9" fillId="0" borderId="0" xfId="24" applyFont="1" applyFill="1" applyAlignment="1">
      <alignment horizontal="left" vertical="center" wrapText="1"/>
    </xf>
    <xf numFmtId="0" fontId="13" fillId="7" borderId="3" xfId="25" applyFont="1" applyFill="1" applyBorder="1" applyAlignment="1">
      <alignment horizontal="center" vertical="center" wrapText="1"/>
    </xf>
    <xf numFmtId="0" fontId="13" fillId="7" borderId="8" xfId="25" applyFont="1" applyFill="1" applyBorder="1" applyAlignment="1">
      <alignment horizontal="center" vertical="center" wrapText="1"/>
    </xf>
    <xf numFmtId="0" fontId="11" fillId="7" borderId="9" xfId="24" applyFont="1" applyFill="1" applyBorder="1" applyAlignment="1">
      <alignment horizontal="center" vertical="center" wrapText="1"/>
    </xf>
    <xf numFmtId="0" fontId="11" fillId="7" borderId="10" xfId="24" applyFont="1" applyFill="1" applyBorder="1" applyAlignment="1">
      <alignment horizontal="center" vertical="center" wrapText="1"/>
    </xf>
    <xf numFmtId="0" fontId="9" fillId="0" borderId="0" xfId="24" applyFont="1" applyAlignment="1">
      <alignment horizontal="center" vertical="center"/>
    </xf>
    <xf numFmtId="0" fontId="9" fillId="0" borderId="0" xfId="24" quotePrefix="1" applyFont="1" applyAlignment="1">
      <alignment horizontal="center" vertical="center"/>
    </xf>
    <xf numFmtId="0" fontId="9" fillId="0" borderId="0" xfId="24" quotePrefix="1" applyFont="1" applyAlignment="1">
      <alignment horizontal="center" vertical="center" wrapText="1"/>
    </xf>
    <xf numFmtId="0" fontId="27" fillId="0" borderId="6" xfId="47" applyFont="1" applyBorder="1" applyAlignment="1">
      <alignment horizontal="center"/>
    </xf>
    <xf numFmtId="0" fontId="25" fillId="0" borderId="0" xfId="47" applyFont="1" applyAlignment="1">
      <alignment horizontal="center"/>
    </xf>
    <xf numFmtId="0" fontId="6" fillId="0" borderId="0" xfId="47" applyFont="1" applyAlignment="1">
      <alignment horizontal="left" vertical="center" wrapText="1"/>
    </xf>
    <xf numFmtId="49" fontId="6" fillId="0" borderId="0" xfId="47" applyNumberFormat="1" applyFont="1" applyAlignment="1">
      <alignment horizontal="left" vertical="center" wrapText="1"/>
    </xf>
    <xf numFmtId="49" fontId="25" fillId="0" borderId="0" xfId="47" applyNumberFormat="1" applyFont="1" applyAlignment="1">
      <alignment horizontal="center" vertical="center" wrapText="1"/>
    </xf>
    <xf numFmtId="0" fontId="15" fillId="0" borderId="6" xfId="25" applyFont="1" applyBorder="1" applyAlignment="1">
      <alignment horizontal="center" vertical="center"/>
    </xf>
    <xf numFmtId="0" fontId="15" fillId="2" borderId="2" xfId="25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49" fontId="9" fillId="0" borderId="0" xfId="24" quotePrefix="1" applyNumberFormat="1" applyFont="1" applyAlignment="1">
      <alignment horizontal="left" vertical="center" wrapText="1"/>
    </xf>
    <xf numFmtId="0" fontId="11" fillId="0" borderId="0" xfId="24" applyFont="1" applyAlignment="1">
      <alignment horizontal="center" vertical="top" wrapText="1"/>
    </xf>
    <xf numFmtId="0" fontId="11" fillId="0" borderId="0" xfId="24" applyFont="1" applyFill="1" applyAlignment="1">
      <alignment horizontal="left" vertical="center" wrapText="1"/>
    </xf>
    <xf numFmtId="0" fontId="11" fillId="0" borderId="6" xfId="24" applyFont="1" applyFill="1" applyBorder="1" applyAlignment="1">
      <alignment horizontal="left" vertical="center" wrapText="1"/>
    </xf>
    <xf numFmtId="168" fontId="11" fillId="0" borderId="1" xfId="24" applyNumberFormat="1" applyFont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36" fillId="0" borderId="0" xfId="47" applyFont="1" applyFill="1" applyAlignment="1">
      <alignment horizontal="left" vertical="center" wrapText="1"/>
    </xf>
  </cellXfs>
  <cellStyles count="100">
    <cellStyle name="Excel Built-in Normal" xfId="28"/>
    <cellStyle name="S0" xfId="29"/>
    <cellStyle name="S1" xfId="30"/>
    <cellStyle name="S10" xfId="31"/>
    <cellStyle name="S11" xfId="32"/>
    <cellStyle name="S2" xfId="33"/>
    <cellStyle name="S3" xfId="34"/>
    <cellStyle name="S5" xfId="35"/>
    <cellStyle name="S6" xfId="36"/>
    <cellStyle name="S7" xfId="37"/>
    <cellStyle name="S8" xfId="38"/>
    <cellStyle name="S9" xfId="39"/>
    <cellStyle name="TableStyleLight1" xfId="84"/>
    <cellStyle name="Акт" xfId="5"/>
    <cellStyle name="АктМТСН" xfId="6"/>
    <cellStyle name="ВедРесурсов" xfId="7"/>
    <cellStyle name="ВедРесурсовАкт" xfId="8"/>
    <cellStyle name="Гиперссылка 2" xfId="68"/>
    <cellStyle name="Индексы" xfId="69"/>
    <cellStyle name="Итоги" xfId="3"/>
    <cellStyle name="ИтогоАктБазЦ" xfId="9"/>
    <cellStyle name="ИтогоАктБИМ" xfId="70"/>
    <cellStyle name="ИтогоАктРесМет" xfId="71"/>
    <cellStyle name="ИтогоАктТекЦ" xfId="10"/>
    <cellStyle name="ИтогоБазЦ" xfId="11"/>
    <cellStyle name="ИтогоБИМ" xfId="12"/>
    <cellStyle name="ИтогоБИМ 2" xfId="72"/>
    <cellStyle name="ИтогоРесМет" xfId="73"/>
    <cellStyle name="ИтогоТекЦ" xfId="13"/>
    <cellStyle name="ЛокСмета" xfId="2"/>
    <cellStyle name="ЛокСмета 2" xfId="14"/>
    <cellStyle name="ЛокСмета 3" xfId="74"/>
    <cellStyle name="ЛокСмМТСН" xfId="15"/>
    <cellStyle name="М29" xfId="75"/>
    <cellStyle name="ОбСмета" xfId="76"/>
    <cellStyle name="Обычный" xfId="0" builtinId="0"/>
    <cellStyle name="Обычный 10" xfId="67"/>
    <cellStyle name="Обычный 10 2" xfId="95"/>
    <cellStyle name="Обычный 2" xfId="1"/>
    <cellStyle name="Обычный 2 2" xfId="25"/>
    <cellStyle name="Обычный 2 2 2" xfId="40"/>
    <cellStyle name="Обычный 2 2 2 2" xfId="82"/>
    <cellStyle name="Обычный 2 2 3" xfId="41"/>
    <cellStyle name="Обычный 2 3" xfId="42"/>
    <cellStyle name="Обычный 2 3 2" xfId="43"/>
    <cellStyle name="Обычный 2 3 3" xfId="44"/>
    <cellStyle name="Обычный 2 4" xfId="45"/>
    <cellStyle name="Обычный 2 5" xfId="96"/>
    <cellStyle name="Обычный 2 6" xfId="81"/>
    <cellStyle name="Обычный 3" xfId="22"/>
    <cellStyle name="Обычный 3 2" xfId="46"/>
    <cellStyle name="Обычный 3 2 2" xfId="97"/>
    <cellStyle name="Обычный 3 3" xfId="24"/>
    <cellStyle name="Обычный 3 3 2" xfId="85"/>
    <cellStyle name="Обычный 3 4" xfId="83"/>
    <cellStyle name="Обычный 4" xfId="26"/>
    <cellStyle name="Обычный 4 2" xfId="89"/>
    <cellStyle name="Обычный 4 3" xfId="98"/>
    <cellStyle name="Обычный 4 3 2" xfId="99"/>
    <cellStyle name="Обычный 4 4" xfId="92"/>
    <cellStyle name="Обычный 5" xfId="47"/>
    <cellStyle name="Обычный 5 2" xfId="88"/>
    <cellStyle name="Обычный 6" xfId="48"/>
    <cellStyle name="Обычный 6 2" xfId="86"/>
    <cellStyle name="Обычный 7" xfId="49"/>
    <cellStyle name="Обычный 7 2" xfId="93"/>
    <cellStyle name="Обычный 8" xfId="50"/>
    <cellStyle name="Обычный 9" xfId="66"/>
    <cellStyle name="Параметр" xfId="16"/>
    <cellStyle name="ПеременныеСметы" xfId="17"/>
    <cellStyle name="Процентный" xfId="65" builtinId="5"/>
    <cellStyle name="Процентный 2" xfId="51"/>
    <cellStyle name="Процентный 2 2" xfId="52"/>
    <cellStyle name="Процентный 2 3" xfId="53"/>
    <cellStyle name="РесСмета" xfId="18"/>
    <cellStyle name="СводВедРес" xfId="77"/>
    <cellStyle name="СводВедРес 2" xfId="90"/>
    <cellStyle name="СводкаСтоимРаб" xfId="19"/>
    <cellStyle name="СводРасч" xfId="78"/>
    <cellStyle name="Титул" xfId="20"/>
    <cellStyle name="Титул 2" xfId="79"/>
    <cellStyle name="Финансовый 2" xfId="23"/>
    <cellStyle name="Финансовый 2 2" xfId="27"/>
    <cellStyle name="Финансовый 3" xfId="54"/>
    <cellStyle name="Финансовый 3 2" xfId="55"/>
    <cellStyle name="Финансовый 3 3" xfId="56"/>
    <cellStyle name="Финансовый 4" xfId="57"/>
    <cellStyle name="Финансовый 4 2" xfId="58"/>
    <cellStyle name="Финансовый 4 3" xfId="59"/>
    <cellStyle name="Финансовый 5" xfId="60"/>
    <cellStyle name="Финансовый 5 2" xfId="87"/>
    <cellStyle name="Финансовый 6" xfId="61"/>
    <cellStyle name="Финансовый 6 2" xfId="94"/>
    <cellStyle name="Финансовый 7" xfId="62"/>
    <cellStyle name="Финансовый 8" xfId="63"/>
    <cellStyle name="Финансовый 9" xfId="64"/>
    <cellStyle name="Хвост" xfId="4"/>
    <cellStyle name="Ценник" xfId="80"/>
    <cellStyle name="Ценник 2" xfId="91"/>
    <cellStyle name="Экспертиза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9</xdr:row>
      <xdr:rowOff>157162</xdr:rowOff>
    </xdr:from>
    <xdr:ext cx="1524000" cy="2757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314825" y="3833812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ctrlPr>
                        <a:rPr lang="ru-RU" sz="1100" i="1">
                          <a:latin typeface="Cambria Math" panose="02040503050406030204" pitchFamily="18" charset="0"/>
                        </a:rPr>
                      </m:ctrlPr>
                    </m:radPr>
                    <m:deg>
                      <m:r>
                        <m:rPr>
                          <m:brk m:alnAt="7"/>
                        </m:rPr>
                        <a:rPr lang="ru-RU" sz="1100" b="0" i="1">
                          <a:latin typeface="Cambria Math"/>
                        </a:rPr>
                        <m:t>1</m:t>
                      </m:r>
                      <m:r>
                        <a:rPr lang="ru-RU" sz="1100" b="0" i="1">
                          <a:latin typeface="Cambria Math"/>
                        </a:rPr>
                        <m:t>2</m:t>
                      </m:r>
                    </m:deg>
                    <m:e>
                      <m:r>
                        <a:rPr lang="ru-RU" sz="1100" b="0" i="1">
                          <a:latin typeface="Cambria Math"/>
                        </a:rPr>
                        <m:t>1,036</m:t>
                      </m:r>
                    </m:e>
                  </m:rad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314825" y="3833812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i="0">
                  <a:latin typeface="Cambria Math"/>
                </a:rPr>
                <a:t>√(</a:t>
              </a:r>
              <a:r>
                <a:rPr lang="ru-RU" sz="1100" b="0" i="0">
                  <a:latin typeface="Cambria Math"/>
                </a:rPr>
                <a:t>12&amp;1,036)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2</xdr:col>
      <xdr:colOff>114300</xdr:colOff>
      <xdr:row>10</xdr:row>
      <xdr:rowOff>176212</xdr:rowOff>
    </xdr:from>
    <xdr:ext cx="1524000" cy="2757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4333875" y="4052887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ctrlPr>
                        <a:rPr lang="ru-RU" sz="1100" i="1">
                          <a:latin typeface="Cambria Math" panose="02040503050406030204" pitchFamily="18" charset="0"/>
                        </a:rPr>
                      </m:ctrlPr>
                    </m:radPr>
                    <m:deg>
                      <m:r>
                        <m:rPr>
                          <m:brk m:alnAt="7"/>
                        </m:rPr>
                        <a:rPr lang="ru-RU" sz="1100" b="0" i="1">
                          <a:latin typeface="Cambria Math"/>
                        </a:rPr>
                        <m:t>1</m:t>
                      </m:r>
                      <m:r>
                        <a:rPr lang="ru-RU" sz="1100" b="0" i="1">
                          <a:latin typeface="Cambria Math"/>
                        </a:rPr>
                        <m:t>2</m:t>
                      </m:r>
                    </m:deg>
                    <m:e>
                      <m:r>
                        <a:rPr lang="ru-RU" sz="1100" b="0" i="1">
                          <a:latin typeface="Cambria Math"/>
                        </a:rPr>
                        <m:t>1,037</m:t>
                      </m:r>
                    </m:e>
                  </m:rad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4333875" y="4052887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i="0">
                  <a:latin typeface="Cambria Math"/>
                </a:rPr>
                <a:t>√(</a:t>
              </a:r>
              <a:r>
                <a:rPr lang="ru-RU" sz="1100" b="0" i="0">
                  <a:latin typeface="Cambria Math"/>
                </a:rPr>
                <a:t>12&amp;1,037)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2</xdr:col>
      <xdr:colOff>114300</xdr:colOff>
      <xdr:row>11</xdr:row>
      <xdr:rowOff>176212</xdr:rowOff>
    </xdr:from>
    <xdr:ext cx="1524000" cy="2757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4333875" y="4252912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ctrlPr>
                        <a:rPr lang="ru-RU" sz="1100" i="1">
                          <a:latin typeface="Cambria Math" panose="02040503050406030204" pitchFamily="18" charset="0"/>
                        </a:rPr>
                      </m:ctrlPr>
                    </m:radPr>
                    <m:deg>
                      <m:r>
                        <m:rPr>
                          <m:brk m:alnAt="7"/>
                        </m:rPr>
                        <a:rPr lang="ru-RU" sz="1100" b="0" i="1">
                          <a:latin typeface="Cambria Math"/>
                        </a:rPr>
                        <m:t>1</m:t>
                      </m:r>
                      <m:r>
                        <a:rPr lang="ru-RU" sz="1100" b="0" i="1">
                          <a:latin typeface="Cambria Math"/>
                        </a:rPr>
                        <m:t>2</m:t>
                      </m:r>
                    </m:deg>
                    <m:e>
                      <m:r>
                        <a:rPr lang="ru-RU" sz="1100" b="0" i="1">
                          <a:latin typeface="Cambria Math"/>
                        </a:rPr>
                        <m:t>1,037</m:t>
                      </m:r>
                    </m:e>
                  </m:rad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4333875" y="4252912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i="0">
                  <a:latin typeface="Cambria Math"/>
                </a:rPr>
                <a:t>√(</a:t>
              </a:r>
              <a:r>
                <a:rPr lang="ru-RU" sz="1100" b="0" i="0">
                  <a:latin typeface="Cambria Math"/>
                </a:rPr>
                <a:t>12&amp;1,037)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rc.local\share\&#1044;&#1048;&#1056;&#1048;\&#1044;&#1056;&#1048;\5.%20&#1056;&#1072;&#1073;&#1086;&#1095;&#1080;&#1077;%20&#1087;&#1072;&#1087;&#1082;&#1080;%20&#1089;&#1086;&#1090;&#1088;&#1091;&#1076;&#1085;&#1080;&#1082;&#1086;&#1074;\1.%20&#1054;&#1060;&#1048;&#1057;%20&#1052;&#1054;&#1057;&#1050;&#1042;&#1040;\&#1054;&#1060;&#1069;&#1054;\&#1053;&#1052;&#1062;\&#1040;&#1056;&#1061;&#1067;&#1047;\&#1050;&#1040;&#1055;&#1057;\&#1053;&#1052;&#1062;%20&#1050;&#1040;&#1055;&#1057;%20&#1040;&#1088;&#1093;&#1099;&#10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ая версия"/>
      <sheetName val="Рабочая версия_строители"/>
      <sheetName val="Объекты_в работе"/>
      <sheetName val="ГПР"/>
      <sheetName val="ПЗ"/>
      <sheetName val="НМЦ"/>
      <sheetName val="Протокол НМЦК"/>
      <sheetName val="Проект сметы контракта"/>
      <sheetName val="Ведомость объемов"/>
      <sheetName val="Дефляторы"/>
      <sheetName val="НМЦК"/>
      <sheetName val="Объекты КАПС"/>
      <sheetName val="Объекты SL8 для КС-14 (аналог)"/>
      <sheetName val="Объекты (копия)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Комплексная автоматизированная парковочная система. ВТРК "Архыз"</v>
          </cell>
        </row>
        <row r="8">
          <cell r="C8">
            <v>44136</v>
          </cell>
          <cell r="D8">
            <v>44176</v>
          </cell>
        </row>
      </sheetData>
      <sheetData sheetId="4" refreshError="1"/>
      <sheetData sheetId="5"/>
      <sheetData sheetId="6" refreshError="1"/>
      <sheetData sheetId="7"/>
      <sheetData sheetId="8"/>
      <sheetData sheetId="9">
        <row r="14">
          <cell r="D14">
            <v>1.0059087025</v>
          </cell>
        </row>
      </sheetData>
      <sheetData sheetId="10">
        <row r="12">
          <cell r="C12" t="str">
            <v>Проектно-изыскательские работы + экспертиза + РД</v>
          </cell>
        </row>
      </sheetData>
      <sheetData sheetId="11">
        <row r="6">
          <cell r="P6">
            <v>33766.800000000003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1"/>
  <sheetViews>
    <sheetView workbookViewId="0">
      <selection activeCell="B24" sqref="B24:F24"/>
    </sheetView>
  </sheetViews>
  <sheetFormatPr defaultColWidth="9.140625" defaultRowHeight="11.25" x14ac:dyDescent="0.2"/>
  <cols>
    <col min="1" max="1" width="8.140625" style="103" customWidth="1"/>
    <col min="2" max="2" width="20.140625" style="103" customWidth="1"/>
    <col min="3" max="4" width="10.42578125" style="103" customWidth="1"/>
    <col min="5" max="5" width="13.28515625" style="103" customWidth="1"/>
    <col min="6" max="6" width="8.5703125" style="103" customWidth="1"/>
    <col min="7" max="7" width="7.85546875" style="103" customWidth="1"/>
    <col min="8" max="8" width="8.42578125" style="103" customWidth="1"/>
    <col min="9" max="9" width="8.7109375" style="103" customWidth="1"/>
    <col min="10" max="10" width="8.140625" style="103" customWidth="1"/>
    <col min="11" max="11" width="8.5703125" style="103" customWidth="1"/>
    <col min="12" max="12" width="10" style="103" customWidth="1"/>
    <col min="13" max="13" width="6.5703125" style="103" customWidth="1"/>
    <col min="14" max="14" width="9.7109375" style="103" customWidth="1"/>
    <col min="15" max="15" width="9.140625" style="103" customWidth="1"/>
    <col min="16" max="16" width="49.140625" style="106" hidden="1" customWidth="1"/>
    <col min="17" max="17" width="43" style="106" hidden="1" customWidth="1"/>
    <col min="18" max="18" width="100.28515625" style="106" hidden="1" customWidth="1"/>
    <col min="19" max="22" width="139" style="106" hidden="1" customWidth="1"/>
    <col min="23" max="23" width="34.140625" style="106" hidden="1" customWidth="1"/>
    <col min="24" max="25" width="110.7109375" style="106" hidden="1" customWidth="1"/>
    <col min="26" max="30" width="34.140625" style="106" hidden="1" customWidth="1"/>
    <col min="31" max="33" width="84.42578125" style="106" hidden="1" customWidth="1"/>
    <col min="34" max="16384" width="9.140625" style="103"/>
  </cols>
  <sheetData>
    <row r="1" spans="1:20" s="103" customFormat="1" x14ac:dyDescent="0.2">
      <c r="N1" s="104" t="s">
        <v>82</v>
      </c>
    </row>
    <row r="2" spans="1:20" s="103" customFormat="1" x14ac:dyDescent="0.2">
      <c r="N2" s="104" t="s">
        <v>83</v>
      </c>
    </row>
    <row r="3" spans="1:20" s="103" customFormat="1" ht="8.25" customHeight="1" x14ac:dyDescent="0.2">
      <c r="N3" s="104"/>
    </row>
    <row r="4" spans="1:20" s="103" customFormat="1" ht="14.25" customHeight="1" x14ac:dyDescent="0.2">
      <c r="A4" s="201" t="s">
        <v>3</v>
      </c>
      <c r="B4" s="201"/>
      <c r="C4" s="201"/>
      <c r="D4" s="105"/>
      <c r="K4" s="201" t="s">
        <v>4</v>
      </c>
      <c r="L4" s="201"/>
      <c r="M4" s="201"/>
      <c r="N4" s="201"/>
    </row>
    <row r="5" spans="1:20" s="103" customFormat="1" ht="12" customHeight="1" x14ac:dyDescent="0.2">
      <c r="A5" s="202"/>
      <c r="B5" s="202"/>
      <c r="C5" s="202"/>
      <c r="D5" s="202"/>
      <c r="E5" s="106"/>
      <c r="J5" s="203"/>
      <c r="K5" s="203"/>
      <c r="L5" s="203"/>
      <c r="M5" s="203"/>
      <c r="N5" s="203"/>
    </row>
    <row r="6" spans="1:20" s="103" customFormat="1" x14ac:dyDescent="0.2">
      <c r="A6" s="186"/>
      <c r="B6" s="186"/>
      <c r="C6" s="186"/>
      <c r="D6" s="186"/>
      <c r="J6" s="186"/>
      <c r="K6" s="186"/>
      <c r="L6" s="186"/>
      <c r="M6" s="186"/>
      <c r="N6" s="186"/>
      <c r="P6" s="106" t="s">
        <v>84</v>
      </c>
      <c r="Q6" s="106" t="s">
        <v>84</v>
      </c>
    </row>
    <row r="7" spans="1:20" s="103" customFormat="1" ht="17.25" customHeight="1" x14ac:dyDescent="0.2">
      <c r="A7" s="107"/>
      <c r="B7" s="108"/>
      <c r="C7" s="106"/>
      <c r="D7" s="106"/>
      <c r="J7" s="107"/>
      <c r="K7" s="107"/>
      <c r="L7" s="107"/>
      <c r="M7" s="107"/>
      <c r="N7" s="108"/>
    </row>
    <row r="8" spans="1:20" s="103" customFormat="1" ht="16.5" customHeight="1" x14ac:dyDescent="0.2">
      <c r="A8" s="103" t="s">
        <v>85</v>
      </c>
      <c r="B8" s="109"/>
      <c r="C8" s="109"/>
      <c r="D8" s="109"/>
      <c r="L8" s="109"/>
      <c r="M8" s="109"/>
      <c r="N8" s="104" t="s">
        <v>85</v>
      </c>
    </row>
    <row r="9" spans="1:20" s="103" customFormat="1" ht="15.75" customHeight="1" x14ac:dyDescent="0.2">
      <c r="F9" s="110"/>
    </row>
    <row r="10" spans="1:20" s="103" customFormat="1" ht="33.75" x14ac:dyDescent="0.2">
      <c r="A10" s="182" t="s">
        <v>86</v>
      </c>
      <c r="B10" s="109"/>
      <c r="D10" s="186" t="s">
        <v>189</v>
      </c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R10" s="106" t="s">
        <v>189</v>
      </c>
    </row>
    <row r="11" spans="1:20" s="103" customFormat="1" ht="15" customHeight="1" x14ac:dyDescent="0.2">
      <c r="A11" s="111" t="s">
        <v>87</v>
      </c>
      <c r="D11" s="107" t="s">
        <v>88</v>
      </c>
      <c r="E11" s="107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20" s="103" customFormat="1" ht="8.25" customHeight="1" x14ac:dyDescent="0.2">
      <c r="A12" s="111"/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20" s="103" customFormat="1" x14ac:dyDescent="0.2">
      <c r="A13" s="200" t="s">
        <v>190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S13" s="106" t="s">
        <v>84</v>
      </c>
    </row>
    <row r="14" spans="1:20" s="103" customFormat="1" x14ac:dyDescent="0.2">
      <c r="A14" s="197" t="s">
        <v>0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</row>
    <row r="15" spans="1:20" s="103" customFormat="1" ht="8.25" customHeight="1" x14ac:dyDescent="0.2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1:20" s="103" customFormat="1" x14ac:dyDescent="0.2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T16" s="106" t="s">
        <v>84</v>
      </c>
    </row>
    <row r="17" spans="1:21" s="103" customFormat="1" x14ac:dyDescent="0.2">
      <c r="A17" s="197" t="s">
        <v>89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</row>
    <row r="18" spans="1:21" s="103" customFormat="1" ht="24" customHeight="1" x14ac:dyDescent="0.25">
      <c r="A18" s="245" t="s">
        <v>231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</row>
    <row r="19" spans="1:21" s="103" customFormat="1" ht="8.25" customHeight="1" x14ac:dyDescent="0.25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</row>
    <row r="20" spans="1:21" s="103" customFormat="1" x14ac:dyDescent="0.2">
      <c r="A20" s="196" t="s">
        <v>191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U20" s="106" t="s">
        <v>192</v>
      </c>
    </row>
    <row r="21" spans="1:21" s="103" customFormat="1" ht="13.5" customHeight="1" x14ac:dyDescent="0.2">
      <c r="A21" s="197" t="s">
        <v>90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</row>
    <row r="22" spans="1:21" s="103" customFormat="1" ht="15" customHeight="1" x14ac:dyDescent="0.2">
      <c r="A22" s="103" t="s">
        <v>91</v>
      </c>
      <c r="B22" s="114" t="s">
        <v>92</v>
      </c>
      <c r="C22" s="103" t="s">
        <v>93</v>
      </c>
      <c r="F22" s="106"/>
      <c r="G22" s="106"/>
      <c r="H22" s="106"/>
      <c r="I22" s="106"/>
      <c r="J22" s="106"/>
      <c r="K22" s="106"/>
      <c r="L22" s="106"/>
      <c r="M22" s="106"/>
      <c r="N22" s="106"/>
    </row>
    <row r="23" spans="1:21" s="103" customFormat="1" ht="18" customHeight="1" x14ac:dyDescent="0.2">
      <c r="A23" s="103" t="s">
        <v>94</v>
      </c>
      <c r="B23" s="196"/>
      <c r="C23" s="196"/>
      <c r="D23" s="196"/>
      <c r="E23" s="196"/>
      <c r="F23" s="196"/>
      <c r="G23" s="106"/>
      <c r="H23" s="106"/>
      <c r="I23" s="106"/>
      <c r="J23" s="106"/>
      <c r="K23" s="106"/>
      <c r="L23" s="106"/>
      <c r="M23" s="106"/>
      <c r="N23" s="106"/>
    </row>
    <row r="24" spans="1:21" s="103" customFormat="1" x14ac:dyDescent="0.2">
      <c r="B24" s="198" t="s">
        <v>95</v>
      </c>
      <c r="C24" s="198"/>
      <c r="D24" s="198"/>
      <c r="E24" s="198"/>
      <c r="F24" s="198"/>
      <c r="G24" s="115"/>
      <c r="H24" s="115"/>
      <c r="I24" s="115"/>
      <c r="J24" s="115"/>
      <c r="K24" s="115"/>
      <c r="L24" s="115"/>
      <c r="M24" s="116"/>
      <c r="N24" s="115"/>
    </row>
    <row r="25" spans="1:21" s="103" customFormat="1" ht="9.75" customHeight="1" x14ac:dyDescent="0.2">
      <c r="D25" s="117"/>
      <c r="E25" s="117"/>
      <c r="F25" s="117"/>
      <c r="G25" s="117"/>
      <c r="H25" s="117"/>
      <c r="I25" s="117"/>
      <c r="J25" s="117"/>
      <c r="K25" s="117"/>
      <c r="L25" s="117"/>
      <c r="M25" s="115"/>
      <c r="N25" s="115"/>
    </row>
    <row r="26" spans="1:21" s="103" customFormat="1" x14ac:dyDescent="0.2">
      <c r="A26" s="118" t="s">
        <v>96</v>
      </c>
      <c r="D26" s="107"/>
      <c r="F26" s="119"/>
      <c r="G26" s="119"/>
      <c r="H26" s="119"/>
      <c r="I26" s="119"/>
      <c r="J26" s="119"/>
      <c r="K26" s="119"/>
      <c r="L26" s="119"/>
      <c r="M26" s="119"/>
      <c r="N26" s="119"/>
    </row>
    <row r="27" spans="1:21" s="103" customFormat="1" ht="9.75" customHeight="1" x14ac:dyDescent="0.2"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</row>
    <row r="28" spans="1:21" s="103" customFormat="1" ht="12.75" customHeight="1" x14ac:dyDescent="0.2">
      <c r="A28" s="118" t="s">
        <v>97</v>
      </c>
      <c r="C28" s="120">
        <v>3382.46</v>
      </c>
      <c r="D28" s="121" t="s">
        <v>193</v>
      </c>
      <c r="E28" s="111" t="s">
        <v>98</v>
      </c>
      <c r="L28" s="122"/>
      <c r="M28" s="122"/>
    </row>
    <row r="29" spans="1:21" s="103" customFormat="1" ht="12.75" customHeight="1" x14ac:dyDescent="0.2">
      <c r="B29" s="103" t="s">
        <v>99</v>
      </c>
      <c r="C29" s="123"/>
      <c r="D29" s="124"/>
      <c r="E29" s="111"/>
    </row>
    <row r="30" spans="1:21" s="103" customFormat="1" ht="12.75" customHeight="1" x14ac:dyDescent="0.2">
      <c r="B30" s="103" t="s">
        <v>100</v>
      </c>
      <c r="C30" s="120">
        <v>3382.46</v>
      </c>
      <c r="D30" s="121" t="s">
        <v>193</v>
      </c>
      <c r="E30" s="111" t="s">
        <v>98</v>
      </c>
      <c r="G30" s="103" t="s">
        <v>101</v>
      </c>
      <c r="L30" s="120">
        <v>602.89</v>
      </c>
      <c r="M30" s="121" t="s">
        <v>194</v>
      </c>
      <c r="N30" s="111" t="s">
        <v>98</v>
      </c>
    </row>
    <row r="31" spans="1:21" s="103" customFormat="1" ht="12.75" customHeight="1" x14ac:dyDescent="0.2">
      <c r="B31" s="103" t="s">
        <v>102</v>
      </c>
      <c r="C31" s="120">
        <v>0</v>
      </c>
      <c r="D31" s="125" t="s">
        <v>106</v>
      </c>
      <c r="E31" s="111" t="s">
        <v>98</v>
      </c>
      <c r="G31" s="103" t="s">
        <v>103</v>
      </c>
      <c r="L31" s="126"/>
      <c r="M31" s="126">
        <v>2926.15</v>
      </c>
      <c r="N31" s="111" t="s">
        <v>104</v>
      </c>
    </row>
    <row r="32" spans="1:21" s="103" customFormat="1" ht="12.75" customHeight="1" x14ac:dyDescent="0.2">
      <c r="B32" s="103" t="s">
        <v>105</v>
      </c>
      <c r="C32" s="120">
        <v>0</v>
      </c>
      <c r="D32" s="125" t="s">
        <v>106</v>
      </c>
      <c r="E32" s="111" t="s">
        <v>98</v>
      </c>
      <c r="G32" s="103" t="s">
        <v>107</v>
      </c>
      <c r="L32" s="126"/>
      <c r="M32" s="126">
        <v>1049.93</v>
      </c>
      <c r="N32" s="111" t="s">
        <v>104</v>
      </c>
    </row>
    <row r="33" spans="1:28" s="103" customFormat="1" ht="12.75" customHeight="1" x14ac:dyDescent="0.2">
      <c r="B33" s="103" t="s">
        <v>108</v>
      </c>
      <c r="C33" s="120">
        <v>0</v>
      </c>
      <c r="D33" s="121" t="s">
        <v>106</v>
      </c>
      <c r="E33" s="111" t="s">
        <v>98</v>
      </c>
      <c r="G33" s="103" t="s">
        <v>109</v>
      </c>
      <c r="L33" s="199"/>
      <c r="M33" s="199"/>
    </row>
    <row r="34" spans="1:28" s="103" customFormat="1" ht="9.75" customHeight="1" x14ac:dyDescent="0.2">
      <c r="A34" s="127"/>
    </row>
    <row r="35" spans="1:28" s="103" customFormat="1" ht="36" customHeight="1" x14ac:dyDescent="0.2">
      <c r="A35" s="191" t="s">
        <v>79</v>
      </c>
      <c r="B35" s="191" t="s">
        <v>110</v>
      </c>
      <c r="C35" s="191" t="s">
        <v>111</v>
      </c>
      <c r="D35" s="191"/>
      <c r="E35" s="191"/>
      <c r="F35" s="191" t="s">
        <v>17</v>
      </c>
      <c r="G35" s="191" t="s">
        <v>5</v>
      </c>
      <c r="H35" s="191"/>
      <c r="I35" s="191"/>
      <c r="J35" s="191" t="s">
        <v>112</v>
      </c>
      <c r="K35" s="191"/>
      <c r="L35" s="191"/>
      <c r="M35" s="191" t="s">
        <v>113</v>
      </c>
      <c r="N35" s="191" t="s">
        <v>114</v>
      </c>
    </row>
    <row r="36" spans="1:28" s="103" customFormat="1" ht="36.75" customHeight="1" x14ac:dyDescent="0.2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</row>
    <row r="37" spans="1:28" s="103" customFormat="1" ht="45" x14ac:dyDescent="0.2">
      <c r="A37" s="191"/>
      <c r="B37" s="191"/>
      <c r="C37" s="191"/>
      <c r="D37" s="191"/>
      <c r="E37" s="191"/>
      <c r="F37" s="191"/>
      <c r="G37" s="184" t="s">
        <v>7</v>
      </c>
      <c r="H37" s="184" t="s">
        <v>115</v>
      </c>
      <c r="I37" s="184" t="s">
        <v>116</v>
      </c>
      <c r="J37" s="184" t="s">
        <v>7</v>
      </c>
      <c r="K37" s="184" t="s">
        <v>115</v>
      </c>
      <c r="L37" s="184" t="s">
        <v>6</v>
      </c>
      <c r="M37" s="191"/>
      <c r="N37" s="191"/>
    </row>
    <row r="38" spans="1:28" s="103" customFormat="1" x14ac:dyDescent="0.2">
      <c r="A38" s="185">
        <v>1</v>
      </c>
      <c r="B38" s="185">
        <v>2</v>
      </c>
      <c r="C38" s="192">
        <v>3</v>
      </c>
      <c r="D38" s="192"/>
      <c r="E38" s="192"/>
      <c r="F38" s="185">
        <v>4</v>
      </c>
      <c r="G38" s="185">
        <v>5</v>
      </c>
      <c r="H38" s="185">
        <v>6</v>
      </c>
      <c r="I38" s="185">
        <v>7</v>
      </c>
      <c r="J38" s="185">
        <v>8</v>
      </c>
      <c r="K38" s="185">
        <v>9</v>
      </c>
      <c r="L38" s="185">
        <v>10</v>
      </c>
      <c r="M38" s="185">
        <v>11</v>
      </c>
      <c r="N38" s="185">
        <v>12</v>
      </c>
    </row>
    <row r="39" spans="1:28" s="103" customFormat="1" ht="12" x14ac:dyDescent="0.2">
      <c r="A39" s="193" t="s">
        <v>195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5"/>
      <c r="V39" s="128" t="s">
        <v>195</v>
      </c>
    </row>
    <row r="40" spans="1:28" s="103" customFormat="1" ht="45" x14ac:dyDescent="0.2">
      <c r="A40" s="129" t="s">
        <v>8</v>
      </c>
      <c r="B40" s="180" t="s">
        <v>196</v>
      </c>
      <c r="C40" s="190" t="s">
        <v>197</v>
      </c>
      <c r="D40" s="190"/>
      <c r="E40" s="190"/>
      <c r="F40" s="130" t="s">
        <v>163</v>
      </c>
      <c r="G40" s="130"/>
      <c r="H40" s="130"/>
      <c r="I40" s="130" t="s">
        <v>198</v>
      </c>
      <c r="J40" s="131"/>
      <c r="K40" s="130"/>
      <c r="L40" s="131"/>
      <c r="M40" s="130"/>
      <c r="N40" s="132"/>
      <c r="V40" s="128"/>
      <c r="W40" s="133" t="s">
        <v>197</v>
      </c>
    </row>
    <row r="41" spans="1:28" s="103" customFormat="1" ht="12" x14ac:dyDescent="0.2">
      <c r="A41" s="134"/>
      <c r="B41" s="178"/>
      <c r="C41" s="186" t="s">
        <v>199</v>
      </c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7"/>
      <c r="V41" s="128"/>
      <c r="W41" s="133"/>
      <c r="X41" s="106" t="s">
        <v>199</v>
      </c>
    </row>
    <row r="42" spans="1:28" s="103" customFormat="1" ht="33.75" x14ac:dyDescent="0.2">
      <c r="A42" s="135"/>
      <c r="B42" s="136" t="s">
        <v>200</v>
      </c>
      <c r="C42" s="186" t="s">
        <v>201</v>
      </c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7"/>
      <c r="V42" s="128"/>
      <c r="W42" s="133"/>
      <c r="Y42" s="106" t="s">
        <v>201</v>
      </c>
    </row>
    <row r="43" spans="1:28" s="103" customFormat="1" ht="12" x14ac:dyDescent="0.2">
      <c r="A43" s="137"/>
      <c r="B43" s="136" t="s">
        <v>8</v>
      </c>
      <c r="C43" s="186" t="s">
        <v>117</v>
      </c>
      <c r="D43" s="186"/>
      <c r="E43" s="186"/>
      <c r="F43" s="138"/>
      <c r="G43" s="138"/>
      <c r="H43" s="138"/>
      <c r="I43" s="138"/>
      <c r="J43" s="139">
        <v>1100.48</v>
      </c>
      <c r="K43" s="138" t="s">
        <v>202</v>
      </c>
      <c r="L43" s="139">
        <v>24655.74</v>
      </c>
      <c r="M43" s="138" t="s">
        <v>157</v>
      </c>
      <c r="N43" s="140">
        <v>584588</v>
      </c>
      <c r="V43" s="128"/>
      <c r="W43" s="133"/>
      <c r="Z43" s="106" t="s">
        <v>117</v>
      </c>
    </row>
    <row r="44" spans="1:28" s="103" customFormat="1" ht="12" x14ac:dyDescent="0.2">
      <c r="A44" s="137"/>
      <c r="B44" s="136" t="s">
        <v>25</v>
      </c>
      <c r="C44" s="186" t="s">
        <v>118</v>
      </c>
      <c r="D44" s="186"/>
      <c r="E44" s="186"/>
      <c r="F44" s="138"/>
      <c r="G44" s="138"/>
      <c r="H44" s="138"/>
      <c r="I44" s="138"/>
      <c r="J44" s="139">
        <v>4107.8100000000004</v>
      </c>
      <c r="K44" s="138" t="s">
        <v>156</v>
      </c>
      <c r="L44" s="139">
        <v>100036.47</v>
      </c>
      <c r="M44" s="138" t="s">
        <v>158</v>
      </c>
      <c r="N44" s="140">
        <v>998364</v>
      </c>
      <c r="V44" s="128"/>
      <c r="W44" s="133"/>
      <c r="Z44" s="106" t="s">
        <v>118</v>
      </c>
    </row>
    <row r="45" spans="1:28" s="103" customFormat="1" ht="12" x14ac:dyDescent="0.2">
      <c r="A45" s="137"/>
      <c r="B45" s="136" t="s">
        <v>9</v>
      </c>
      <c r="C45" s="186" t="s">
        <v>119</v>
      </c>
      <c r="D45" s="186"/>
      <c r="E45" s="186"/>
      <c r="F45" s="138"/>
      <c r="G45" s="138"/>
      <c r="H45" s="138"/>
      <c r="I45" s="138"/>
      <c r="J45" s="139">
        <v>434.33</v>
      </c>
      <c r="K45" s="138" t="s">
        <v>156</v>
      </c>
      <c r="L45" s="139">
        <v>10577.13</v>
      </c>
      <c r="M45" s="138" t="s">
        <v>157</v>
      </c>
      <c r="N45" s="140">
        <v>250784</v>
      </c>
      <c r="V45" s="128"/>
      <c r="W45" s="133"/>
      <c r="Z45" s="106" t="s">
        <v>119</v>
      </c>
    </row>
    <row r="46" spans="1:28" s="103" customFormat="1" ht="12" x14ac:dyDescent="0.2">
      <c r="A46" s="137"/>
      <c r="B46" s="136" t="s">
        <v>120</v>
      </c>
      <c r="C46" s="186" t="s">
        <v>121</v>
      </c>
      <c r="D46" s="186"/>
      <c r="E46" s="186"/>
      <c r="F46" s="138"/>
      <c r="G46" s="138"/>
      <c r="H46" s="138"/>
      <c r="I46" s="138"/>
      <c r="J46" s="139">
        <v>731.41</v>
      </c>
      <c r="K46" s="138"/>
      <c r="L46" s="139">
        <v>14249.48</v>
      </c>
      <c r="M46" s="138" t="s">
        <v>159</v>
      </c>
      <c r="N46" s="140">
        <v>110718</v>
      </c>
      <c r="V46" s="128"/>
      <c r="W46" s="133"/>
      <c r="Z46" s="106" t="s">
        <v>121</v>
      </c>
    </row>
    <row r="47" spans="1:28" s="103" customFormat="1" ht="12" x14ac:dyDescent="0.2">
      <c r="A47" s="134"/>
      <c r="B47" s="141" t="s">
        <v>203</v>
      </c>
      <c r="C47" s="188" t="s">
        <v>204</v>
      </c>
      <c r="D47" s="188"/>
      <c r="E47" s="188"/>
      <c r="F47" s="142" t="s">
        <v>160</v>
      </c>
      <c r="G47" s="142" t="s">
        <v>205</v>
      </c>
      <c r="H47" s="142"/>
      <c r="I47" s="142" t="s">
        <v>206</v>
      </c>
      <c r="J47" s="136"/>
      <c r="K47" s="138"/>
      <c r="L47" s="139"/>
      <c r="M47" s="138"/>
      <c r="N47" s="143"/>
      <c r="V47" s="128"/>
      <c r="W47" s="133"/>
      <c r="AA47" s="144" t="s">
        <v>204</v>
      </c>
    </row>
    <row r="48" spans="1:28" s="103" customFormat="1" ht="22.5" x14ac:dyDescent="0.2">
      <c r="A48" s="137"/>
      <c r="B48" s="136"/>
      <c r="C48" s="186" t="s">
        <v>122</v>
      </c>
      <c r="D48" s="186"/>
      <c r="E48" s="186"/>
      <c r="F48" s="138" t="s">
        <v>123</v>
      </c>
      <c r="G48" s="138" t="s">
        <v>207</v>
      </c>
      <c r="H48" s="138" t="s">
        <v>202</v>
      </c>
      <c r="I48" s="138" t="s">
        <v>208</v>
      </c>
      <c r="J48" s="139"/>
      <c r="K48" s="138"/>
      <c r="L48" s="139"/>
      <c r="M48" s="138"/>
      <c r="N48" s="140"/>
      <c r="V48" s="128"/>
      <c r="W48" s="133"/>
      <c r="AA48" s="144"/>
      <c r="AB48" s="106" t="s">
        <v>122</v>
      </c>
    </row>
    <row r="49" spans="1:30" s="103" customFormat="1" ht="22.5" x14ac:dyDescent="0.2">
      <c r="A49" s="137"/>
      <c r="B49" s="136"/>
      <c r="C49" s="186" t="s">
        <v>124</v>
      </c>
      <c r="D49" s="186"/>
      <c r="E49" s="186"/>
      <c r="F49" s="138" t="s">
        <v>123</v>
      </c>
      <c r="G49" s="138" t="s">
        <v>209</v>
      </c>
      <c r="H49" s="138" t="s">
        <v>156</v>
      </c>
      <c r="I49" s="138" t="s">
        <v>210</v>
      </c>
      <c r="J49" s="139"/>
      <c r="K49" s="138"/>
      <c r="L49" s="139"/>
      <c r="M49" s="138"/>
      <c r="N49" s="140"/>
      <c r="V49" s="128"/>
      <c r="W49" s="133"/>
      <c r="AA49" s="144"/>
      <c r="AB49" s="106" t="s">
        <v>124</v>
      </c>
    </row>
    <row r="50" spans="1:30" s="103" customFormat="1" ht="12" x14ac:dyDescent="0.2">
      <c r="A50" s="137"/>
      <c r="B50" s="136"/>
      <c r="C50" s="189" t="s">
        <v>125</v>
      </c>
      <c r="D50" s="189"/>
      <c r="E50" s="189"/>
      <c r="F50" s="145"/>
      <c r="G50" s="145"/>
      <c r="H50" s="145"/>
      <c r="I50" s="145"/>
      <c r="J50" s="146">
        <v>5939.7</v>
      </c>
      <c r="K50" s="145"/>
      <c r="L50" s="146">
        <v>138941.69</v>
      </c>
      <c r="M50" s="145"/>
      <c r="N50" s="147"/>
      <c r="V50" s="128"/>
      <c r="W50" s="133"/>
      <c r="AA50" s="144"/>
      <c r="AC50" s="106" t="s">
        <v>125</v>
      </c>
    </row>
    <row r="51" spans="1:30" s="103" customFormat="1" ht="12" x14ac:dyDescent="0.2">
      <c r="A51" s="137"/>
      <c r="B51" s="136"/>
      <c r="C51" s="186" t="s">
        <v>126</v>
      </c>
      <c r="D51" s="186"/>
      <c r="E51" s="186"/>
      <c r="F51" s="138"/>
      <c r="G51" s="138"/>
      <c r="H51" s="138"/>
      <c r="I51" s="138"/>
      <c r="J51" s="139"/>
      <c r="K51" s="138"/>
      <c r="L51" s="139">
        <v>35232.870000000003</v>
      </c>
      <c r="M51" s="138"/>
      <c r="N51" s="140">
        <v>835372</v>
      </c>
      <c r="V51" s="128"/>
      <c r="W51" s="133"/>
      <c r="AA51" s="144"/>
      <c r="AB51" s="106" t="s">
        <v>126</v>
      </c>
    </row>
    <row r="52" spans="1:30" s="103" customFormat="1" ht="45" x14ac:dyDescent="0.2">
      <c r="A52" s="137"/>
      <c r="B52" s="136" t="s">
        <v>175</v>
      </c>
      <c r="C52" s="186" t="s">
        <v>176</v>
      </c>
      <c r="D52" s="186"/>
      <c r="E52" s="186"/>
      <c r="F52" s="138" t="s">
        <v>127</v>
      </c>
      <c r="G52" s="138" t="s">
        <v>129</v>
      </c>
      <c r="H52" s="138" t="s">
        <v>161</v>
      </c>
      <c r="I52" s="138" t="s">
        <v>177</v>
      </c>
      <c r="J52" s="139"/>
      <c r="K52" s="138"/>
      <c r="L52" s="139">
        <v>30758.3</v>
      </c>
      <c r="M52" s="138"/>
      <c r="N52" s="140">
        <v>729280</v>
      </c>
      <c r="V52" s="128"/>
      <c r="W52" s="133"/>
      <c r="AA52" s="144"/>
      <c r="AB52" s="106" t="s">
        <v>176</v>
      </c>
    </row>
    <row r="53" spans="1:30" s="103" customFormat="1" ht="45" x14ac:dyDescent="0.2">
      <c r="A53" s="137"/>
      <c r="B53" s="136" t="s">
        <v>178</v>
      </c>
      <c r="C53" s="186" t="s">
        <v>179</v>
      </c>
      <c r="D53" s="186"/>
      <c r="E53" s="186"/>
      <c r="F53" s="138" t="s">
        <v>127</v>
      </c>
      <c r="G53" s="138" t="s">
        <v>180</v>
      </c>
      <c r="H53" s="138" t="s">
        <v>162</v>
      </c>
      <c r="I53" s="138" t="s">
        <v>181</v>
      </c>
      <c r="J53" s="139"/>
      <c r="K53" s="138"/>
      <c r="L53" s="139">
        <v>16471.37</v>
      </c>
      <c r="M53" s="138"/>
      <c r="N53" s="140">
        <v>390536</v>
      </c>
      <c r="V53" s="128"/>
      <c r="W53" s="133"/>
      <c r="AA53" s="144"/>
      <c r="AB53" s="106" t="s">
        <v>179</v>
      </c>
    </row>
    <row r="54" spans="1:30" s="103" customFormat="1" ht="12" x14ac:dyDescent="0.2">
      <c r="A54" s="148"/>
      <c r="B54" s="179"/>
      <c r="C54" s="190" t="s">
        <v>128</v>
      </c>
      <c r="D54" s="190"/>
      <c r="E54" s="190"/>
      <c r="F54" s="130"/>
      <c r="G54" s="130"/>
      <c r="H54" s="130"/>
      <c r="I54" s="130"/>
      <c r="J54" s="131"/>
      <c r="K54" s="130"/>
      <c r="L54" s="131">
        <v>186171.36</v>
      </c>
      <c r="M54" s="145"/>
      <c r="N54" s="132">
        <v>2813486</v>
      </c>
      <c r="V54" s="128"/>
      <c r="W54" s="133"/>
      <c r="AA54" s="144"/>
      <c r="AD54" s="133" t="s">
        <v>128</v>
      </c>
    </row>
    <row r="55" spans="1:30" s="103" customFormat="1" ht="45" x14ac:dyDescent="0.2">
      <c r="A55" s="129">
        <v>2</v>
      </c>
      <c r="B55" s="180" t="s">
        <v>211</v>
      </c>
      <c r="C55" s="190" t="s">
        <v>212</v>
      </c>
      <c r="D55" s="190"/>
      <c r="E55" s="190"/>
      <c r="F55" s="130" t="s">
        <v>163</v>
      </c>
      <c r="G55" s="130"/>
      <c r="H55" s="130"/>
      <c r="I55" s="130" t="s">
        <v>213</v>
      </c>
      <c r="J55" s="131"/>
      <c r="K55" s="130"/>
      <c r="L55" s="131"/>
      <c r="M55" s="130"/>
      <c r="N55" s="132"/>
      <c r="V55" s="128"/>
      <c r="W55" s="133" t="s">
        <v>214</v>
      </c>
      <c r="AA55" s="144"/>
      <c r="AD55" s="133"/>
    </row>
    <row r="56" spans="1:30" s="103" customFormat="1" ht="12" x14ac:dyDescent="0.2">
      <c r="A56" s="134"/>
      <c r="B56" s="178"/>
      <c r="C56" s="186" t="s">
        <v>215</v>
      </c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7"/>
      <c r="V56" s="128"/>
      <c r="W56" s="133"/>
      <c r="X56" s="106" t="s">
        <v>215</v>
      </c>
      <c r="AA56" s="144"/>
      <c r="AD56" s="133"/>
    </row>
    <row r="57" spans="1:30" s="103" customFormat="1" ht="33.75" x14ac:dyDescent="0.2">
      <c r="A57" s="135"/>
      <c r="B57" s="136" t="s">
        <v>200</v>
      </c>
      <c r="C57" s="186" t="s">
        <v>201</v>
      </c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7"/>
      <c r="V57" s="128"/>
      <c r="W57" s="133"/>
      <c r="Y57" s="106" t="s">
        <v>201</v>
      </c>
      <c r="AA57" s="144"/>
      <c r="AD57" s="133"/>
    </row>
    <row r="58" spans="1:30" s="103" customFormat="1" ht="12" x14ac:dyDescent="0.2">
      <c r="A58" s="137"/>
      <c r="B58" s="136" t="s">
        <v>8</v>
      </c>
      <c r="C58" s="186" t="s">
        <v>117</v>
      </c>
      <c r="D58" s="186"/>
      <c r="E58" s="186"/>
      <c r="F58" s="138"/>
      <c r="G58" s="138"/>
      <c r="H58" s="138"/>
      <c r="I58" s="138"/>
      <c r="J58" s="139">
        <v>104.26</v>
      </c>
      <c r="K58" s="138" t="s">
        <v>202</v>
      </c>
      <c r="L58" s="139">
        <v>771.89</v>
      </c>
      <c r="M58" s="138" t="s">
        <v>157</v>
      </c>
      <c r="N58" s="140">
        <v>18302</v>
      </c>
      <c r="V58" s="128"/>
      <c r="W58" s="133"/>
      <c r="Z58" s="106" t="s">
        <v>117</v>
      </c>
      <c r="AA58" s="144"/>
      <c r="AD58" s="133"/>
    </row>
    <row r="59" spans="1:30" s="103" customFormat="1" ht="12" x14ac:dyDescent="0.2">
      <c r="A59" s="137"/>
      <c r="B59" s="136" t="s">
        <v>25</v>
      </c>
      <c r="C59" s="186" t="s">
        <v>118</v>
      </c>
      <c r="D59" s="186"/>
      <c r="E59" s="186"/>
      <c r="F59" s="138"/>
      <c r="G59" s="138"/>
      <c r="H59" s="138"/>
      <c r="I59" s="138"/>
      <c r="J59" s="139">
        <v>58.06</v>
      </c>
      <c r="K59" s="138" t="s">
        <v>156</v>
      </c>
      <c r="L59" s="139">
        <v>467.22</v>
      </c>
      <c r="M59" s="138" t="s">
        <v>158</v>
      </c>
      <c r="N59" s="140">
        <v>4663</v>
      </c>
      <c r="V59" s="128"/>
      <c r="W59" s="133"/>
      <c r="Z59" s="106" t="s">
        <v>118</v>
      </c>
      <c r="AA59" s="144"/>
      <c r="AD59" s="133"/>
    </row>
    <row r="60" spans="1:30" s="103" customFormat="1" ht="12" x14ac:dyDescent="0.2">
      <c r="A60" s="137"/>
      <c r="B60" s="136" t="s">
        <v>9</v>
      </c>
      <c r="C60" s="186" t="s">
        <v>119</v>
      </c>
      <c r="D60" s="186"/>
      <c r="E60" s="186"/>
      <c r="F60" s="138"/>
      <c r="G60" s="138"/>
      <c r="H60" s="138"/>
      <c r="I60" s="138"/>
      <c r="J60" s="139">
        <v>0.1</v>
      </c>
      <c r="K60" s="138" t="s">
        <v>156</v>
      </c>
      <c r="L60" s="139">
        <v>0.8</v>
      </c>
      <c r="M60" s="138" t="s">
        <v>157</v>
      </c>
      <c r="N60" s="140">
        <v>19</v>
      </c>
      <c r="V60" s="128"/>
      <c r="W60" s="133"/>
      <c r="Z60" s="106" t="s">
        <v>119</v>
      </c>
      <c r="AA60" s="144"/>
      <c r="AD60" s="133"/>
    </row>
    <row r="61" spans="1:30" s="103" customFormat="1" ht="12" x14ac:dyDescent="0.2">
      <c r="A61" s="137"/>
      <c r="B61" s="136" t="s">
        <v>120</v>
      </c>
      <c r="C61" s="186" t="s">
        <v>121</v>
      </c>
      <c r="D61" s="186"/>
      <c r="E61" s="186"/>
      <c r="F61" s="138"/>
      <c r="G61" s="138"/>
      <c r="H61" s="138"/>
      <c r="I61" s="138"/>
      <c r="J61" s="139">
        <v>214.65</v>
      </c>
      <c r="K61" s="138"/>
      <c r="L61" s="139">
        <v>1381.87</v>
      </c>
      <c r="M61" s="138" t="s">
        <v>159</v>
      </c>
      <c r="N61" s="140">
        <v>10737</v>
      </c>
      <c r="V61" s="128"/>
      <c r="W61" s="133"/>
      <c r="Z61" s="106" t="s">
        <v>121</v>
      </c>
      <c r="AA61" s="144"/>
      <c r="AD61" s="133"/>
    </row>
    <row r="62" spans="1:30" s="103" customFormat="1" ht="12" x14ac:dyDescent="0.2">
      <c r="A62" s="134"/>
      <c r="B62" s="141" t="s">
        <v>203</v>
      </c>
      <c r="C62" s="188" t="s">
        <v>204</v>
      </c>
      <c r="D62" s="188"/>
      <c r="E62" s="188"/>
      <c r="F62" s="142" t="s">
        <v>155</v>
      </c>
      <c r="G62" s="142" t="s">
        <v>216</v>
      </c>
      <c r="H62" s="142"/>
      <c r="I62" s="142" t="s">
        <v>217</v>
      </c>
      <c r="J62" s="136"/>
      <c r="K62" s="138"/>
      <c r="L62" s="139"/>
      <c r="M62" s="138"/>
      <c r="N62" s="143"/>
      <c r="V62" s="128"/>
      <c r="W62" s="133"/>
      <c r="AA62" s="144" t="s">
        <v>204</v>
      </c>
      <c r="AD62" s="133"/>
    </row>
    <row r="63" spans="1:30" s="103" customFormat="1" ht="22.5" x14ac:dyDescent="0.2">
      <c r="A63" s="137"/>
      <c r="B63" s="136"/>
      <c r="C63" s="186" t="s">
        <v>122</v>
      </c>
      <c r="D63" s="186"/>
      <c r="E63" s="186"/>
      <c r="F63" s="138" t="s">
        <v>123</v>
      </c>
      <c r="G63" s="138" t="s">
        <v>218</v>
      </c>
      <c r="H63" s="138" t="s">
        <v>202</v>
      </c>
      <c r="I63" s="138" t="s">
        <v>219</v>
      </c>
      <c r="J63" s="139"/>
      <c r="K63" s="138"/>
      <c r="L63" s="139"/>
      <c r="M63" s="138"/>
      <c r="N63" s="140"/>
      <c r="V63" s="128"/>
      <c r="W63" s="133"/>
      <c r="AA63" s="144"/>
      <c r="AB63" s="106" t="s">
        <v>122</v>
      </c>
      <c r="AD63" s="133"/>
    </row>
    <row r="64" spans="1:30" s="103" customFormat="1" ht="12" x14ac:dyDescent="0.2">
      <c r="A64" s="137"/>
      <c r="B64" s="136"/>
      <c r="C64" s="186" t="s">
        <v>124</v>
      </c>
      <c r="D64" s="186"/>
      <c r="E64" s="186"/>
      <c r="F64" s="138" t="s">
        <v>123</v>
      </c>
      <c r="G64" s="138" t="s">
        <v>220</v>
      </c>
      <c r="H64" s="138" t="s">
        <v>156</v>
      </c>
      <c r="I64" s="138" t="s">
        <v>221</v>
      </c>
      <c r="J64" s="139"/>
      <c r="K64" s="138"/>
      <c r="L64" s="139"/>
      <c r="M64" s="138"/>
      <c r="N64" s="140"/>
      <c r="V64" s="128"/>
      <c r="W64" s="133"/>
      <c r="AA64" s="144"/>
      <c r="AB64" s="106" t="s">
        <v>124</v>
      </c>
      <c r="AD64" s="133"/>
    </row>
    <row r="65" spans="1:32" s="103" customFormat="1" ht="12" x14ac:dyDescent="0.2">
      <c r="A65" s="137"/>
      <c r="B65" s="136"/>
      <c r="C65" s="189" t="s">
        <v>125</v>
      </c>
      <c r="D65" s="189"/>
      <c r="E65" s="189"/>
      <c r="F65" s="145"/>
      <c r="G65" s="145"/>
      <c r="H65" s="145"/>
      <c r="I65" s="145"/>
      <c r="J65" s="146">
        <v>376.97</v>
      </c>
      <c r="K65" s="145"/>
      <c r="L65" s="146">
        <v>2620.98</v>
      </c>
      <c r="M65" s="145"/>
      <c r="N65" s="147"/>
      <c r="V65" s="128"/>
      <c r="W65" s="133"/>
      <c r="AA65" s="144"/>
      <c r="AC65" s="106" t="s">
        <v>125</v>
      </c>
      <c r="AD65" s="133"/>
    </row>
    <row r="66" spans="1:32" s="103" customFormat="1" ht="12" x14ac:dyDescent="0.2">
      <c r="A66" s="137"/>
      <c r="B66" s="136"/>
      <c r="C66" s="186" t="s">
        <v>126</v>
      </c>
      <c r="D66" s="186"/>
      <c r="E66" s="186"/>
      <c r="F66" s="138"/>
      <c r="G66" s="138"/>
      <c r="H66" s="138"/>
      <c r="I66" s="138"/>
      <c r="J66" s="139"/>
      <c r="K66" s="138"/>
      <c r="L66" s="139">
        <v>772.69</v>
      </c>
      <c r="M66" s="138"/>
      <c r="N66" s="140">
        <v>18321</v>
      </c>
      <c r="V66" s="128"/>
      <c r="W66" s="133"/>
      <c r="AA66" s="144"/>
      <c r="AB66" s="106" t="s">
        <v>126</v>
      </c>
      <c r="AD66" s="133"/>
    </row>
    <row r="67" spans="1:32" s="103" customFormat="1" ht="45" x14ac:dyDescent="0.2">
      <c r="A67" s="137"/>
      <c r="B67" s="136" t="s">
        <v>175</v>
      </c>
      <c r="C67" s="186" t="s">
        <v>176</v>
      </c>
      <c r="D67" s="186"/>
      <c r="E67" s="186"/>
      <c r="F67" s="138" t="s">
        <v>127</v>
      </c>
      <c r="G67" s="138" t="s">
        <v>129</v>
      </c>
      <c r="H67" s="138" t="s">
        <v>161</v>
      </c>
      <c r="I67" s="138" t="s">
        <v>177</v>
      </c>
      <c r="J67" s="139"/>
      <c r="K67" s="138"/>
      <c r="L67" s="139">
        <v>674.56</v>
      </c>
      <c r="M67" s="138"/>
      <c r="N67" s="140">
        <v>15994</v>
      </c>
      <c r="V67" s="128"/>
      <c r="W67" s="133"/>
      <c r="AA67" s="144"/>
      <c r="AB67" s="106" t="s">
        <v>176</v>
      </c>
      <c r="AD67" s="133"/>
    </row>
    <row r="68" spans="1:32" s="103" customFormat="1" ht="45" x14ac:dyDescent="0.2">
      <c r="A68" s="137"/>
      <c r="B68" s="136" t="s">
        <v>178</v>
      </c>
      <c r="C68" s="186" t="s">
        <v>179</v>
      </c>
      <c r="D68" s="186"/>
      <c r="E68" s="186"/>
      <c r="F68" s="138" t="s">
        <v>127</v>
      </c>
      <c r="G68" s="138" t="s">
        <v>180</v>
      </c>
      <c r="H68" s="138" t="s">
        <v>162</v>
      </c>
      <c r="I68" s="138" t="s">
        <v>181</v>
      </c>
      <c r="J68" s="139"/>
      <c r="K68" s="138"/>
      <c r="L68" s="139">
        <v>361.23</v>
      </c>
      <c r="M68" s="138"/>
      <c r="N68" s="140">
        <v>8565</v>
      </c>
      <c r="V68" s="128"/>
      <c r="W68" s="133"/>
      <c r="AA68" s="144"/>
      <c r="AB68" s="106" t="s">
        <v>179</v>
      </c>
      <c r="AD68" s="133"/>
    </row>
    <row r="69" spans="1:32" s="103" customFormat="1" ht="12" x14ac:dyDescent="0.2">
      <c r="A69" s="148"/>
      <c r="B69" s="179"/>
      <c r="C69" s="190" t="s">
        <v>128</v>
      </c>
      <c r="D69" s="190"/>
      <c r="E69" s="190"/>
      <c r="F69" s="130"/>
      <c r="G69" s="130"/>
      <c r="H69" s="130"/>
      <c r="I69" s="130"/>
      <c r="J69" s="131"/>
      <c r="K69" s="130"/>
      <c r="L69" s="131">
        <v>3656.77</v>
      </c>
      <c r="M69" s="145"/>
      <c r="N69" s="132">
        <v>58261</v>
      </c>
      <c r="V69" s="128"/>
      <c r="W69" s="133"/>
      <c r="AA69" s="144"/>
      <c r="AD69" s="133" t="s">
        <v>128</v>
      </c>
    </row>
    <row r="70" spans="1:32" s="103" customFormat="1" ht="12" x14ac:dyDescent="0.2">
      <c r="A70" s="129">
        <v>3</v>
      </c>
      <c r="B70" s="180" t="s">
        <v>222</v>
      </c>
      <c r="C70" s="190" t="s">
        <v>223</v>
      </c>
      <c r="D70" s="190"/>
      <c r="E70" s="190"/>
      <c r="F70" s="130" t="s">
        <v>155</v>
      </c>
      <c r="G70" s="130"/>
      <c r="H70" s="130"/>
      <c r="I70" s="130" t="s">
        <v>224</v>
      </c>
      <c r="J70" s="131">
        <v>20886</v>
      </c>
      <c r="K70" s="130"/>
      <c r="L70" s="131">
        <v>65728.240000000005</v>
      </c>
      <c r="M70" s="130" t="s">
        <v>159</v>
      </c>
      <c r="N70" s="132">
        <v>510708</v>
      </c>
      <c r="V70" s="128"/>
      <c r="W70" s="133" t="s">
        <v>223</v>
      </c>
      <c r="AA70" s="144"/>
      <c r="AD70" s="133"/>
    </row>
    <row r="71" spans="1:32" s="103" customFormat="1" ht="12" x14ac:dyDescent="0.2">
      <c r="A71" s="148"/>
      <c r="B71" s="179"/>
      <c r="C71" s="182" t="s">
        <v>225</v>
      </c>
      <c r="D71" s="183"/>
      <c r="E71" s="183"/>
      <c r="F71" s="149"/>
      <c r="G71" s="149"/>
      <c r="H71" s="149"/>
      <c r="I71" s="149"/>
      <c r="J71" s="160"/>
      <c r="K71" s="149"/>
      <c r="L71" s="160"/>
      <c r="M71" s="161"/>
      <c r="N71" s="162"/>
      <c r="V71" s="128"/>
      <c r="W71" s="133"/>
      <c r="AA71" s="144"/>
      <c r="AD71" s="133"/>
    </row>
    <row r="72" spans="1:32" s="103" customFormat="1" ht="1.5" customHeight="1" x14ac:dyDescent="0.2">
      <c r="A72" s="149"/>
      <c r="B72" s="179"/>
      <c r="C72" s="179"/>
      <c r="D72" s="179"/>
      <c r="E72" s="179"/>
      <c r="F72" s="149"/>
      <c r="G72" s="149"/>
      <c r="H72" s="149"/>
      <c r="I72" s="149"/>
      <c r="J72" s="150"/>
      <c r="K72" s="149"/>
      <c r="L72" s="150"/>
      <c r="M72" s="138"/>
      <c r="N72" s="150"/>
      <c r="V72" s="128"/>
      <c r="W72" s="133"/>
      <c r="AA72" s="144"/>
      <c r="AD72" s="133"/>
    </row>
    <row r="73" spans="1:32" s="103" customFormat="1" ht="2.25" customHeight="1" x14ac:dyDescent="0.2"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63"/>
      <c r="M73" s="164"/>
      <c r="N73" s="165"/>
    </row>
    <row r="74" spans="1:32" s="103" customFormat="1" x14ac:dyDescent="0.2">
      <c r="A74" s="151"/>
      <c r="B74" s="152"/>
      <c r="C74" s="190" t="s">
        <v>10</v>
      </c>
      <c r="D74" s="190"/>
      <c r="E74" s="190"/>
      <c r="F74" s="190"/>
      <c r="G74" s="190"/>
      <c r="H74" s="190"/>
      <c r="I74" s="190"/>
      <c r="J74" s="190"/>
      <c r="K74" s="190"/>
      <c r="L74" s="153"/>
      <c r="M74" s="166"/>
      <c r="N74" s="154"/>
      <c r="AE74" s="133" t="s">
        <v>10</v>
      </c>
    </row>
    <row r="75" spans="1:32" s="103" customFormat="1" x14ac:dyDescent="0.2">
      <c r="A75" s="155"/>
      <c r="B75" s="136"/>
      <c r="C75" s="186" t="s">
        <v>130</v>
      </c>
      <c r="D75" s="186"/>
      <c r="E75" s="186"/>
      <c r="F75" s="186"/>
      <c r="G75" s="186"/>
      <c r="H75" s="186"/>
      <c r="I75" s="186"/>
      <c r="J75" s="186"/>
      <c r="K75" s="186"/>
      <c r="L75" s="156">
        <v>207290.91</v>
      </c>
      <c r="M75" s="167"/>
      <c r="N75" s="157">
        <v>2238080</v>
      </c>
      <c r="AE75" s="133"/>
      <c r="AF75" s="106" t="s">
        <v>130</v>
      </c>
    </row>
    <row r="76" spans="1:32" s="103" customFormat="1" x14ac:dyDescent="0.2">
      <c r="A76" s="155"/>
      <c r="B76" s="136"/>
      <c r="C76" s="186" t="s">
        <v>131</v>
      </c>
      <c r="D76" s="186"/>
      <c r="E76" s="186"/>
      <c r="F76" s="186"/>
      <c r="G76" s="186"/>
      <c r="H76" s="186"/>
      <c r="I76" s="186"/>
      <c r="J76" s="186"/>
      <c r="K76" s="186"/>
      <c r="L76" s="156"/>
      <c r="M76" s="167"/>
      <c r="N76" s="157"/>
      <c r="AE76" s="133"/>
      <c r="AF76" s="106" t="s">
        <v>131</v>
      </c>
    </row>
    <row r="77" spans="1:32" s="103" customFormat="1" x14ac:dyDescent="0.2">
      <c r="A77" s="155"/>
      <c r="B77" s="136"/>
      <c r="C77" s="186" t="s">
        <v>132</v>
      </c>
      <c r="D77" s="186"/>
      <c r="E77" s="186"/>
      <c r="F77" s="186"/>
      <c r="G77" s="186"/>
      <c r="H77" s="186"/>
      <c r="I77" s="186"/>
      <c r="J77" s="186"/>
      <c r="K77" s="186"/>
      <c r="L77" s="156">
        <v>25427.63</v>
      </c>
      <c r="M77" s="167"/>
      <c r="N77" s="157">
        <v>602890</v>
      </c>
      <c r="AE77" s="133"/>
      <c r="AF77" s="106" t="s">
        <v>132</v>
      </c>
    </row>
    <row r="78" spans="1:32" s="103" customFormat="1" x14ac:dyDescent="0.2">
      <c r="A78" s="155"/>
      <c r="B78" s="136"/>
      <c r="C78" s="186" t="s">
        <v>133</v>
      </c>
      <c r="D78" s="186"/>
      <c r="E78" s="186"/>
      <c r="F78" s="186"/>
      <c r="G78" s="186"/>
      <c r="H78" s="186"/>
      <c r="I78" s="186"/>
      <c r="J78" s="186"/>
      <c r="K78" s="186"/>
      <c r="L78" s="156">
        <v>100503.69</v>
      </c>
      <c r="M78" s="167"/>
      <c r="N78" s="157">
        <v>1003027</v>
      </c>
      <c r="AE78" s="133"/>
      <c r="AF78" s="106" t="s">
        <v>133</v>
      </c>
    </row>
    <row r="79" spans="1:32" s="103" customFormat="1" x14ac:dyDescent="0.2">
      <c r="A79" s="155"/>
      <c r="B79" s="136"/>
      <c r="C79" s="186" t="s">
        <v>134</v>
      </c>
      <c r="D79" s="186"/>
      <c r="E79" s="186"/>
      <c r="F79" s="186"/>
      <c r="G79" s="186"/>
      <c r="H79" s="186"/>
      <c r="I79" s="186"/>
      <c r="J79" s="186"/>
      <c r="K79" s="186"/>
      <c r="L79" s="156">
        <v>10577.93</v>
      </c>
      <c r="M79" s="167"/>
      <c r="N79" s="157">
        <v>250803</v>
      </c>
      <c r="AE79" s="133"/>
      <c r="AF79" s="106" t="s">
        <v>134</v>
      </c>
    </row>
    <row r="80" spans="1:32" s="103" customFormat="1" x14ac:dyDescent="0.2">
      <c r="A80" s="155"/>
      <c r="B80" s="136"/>
      <c r="C80" s="186" t="s">
        <v>135</v>
      </c>
      <c r="D80" s="186"/>
      <c r="E80" s="186"/>
      <c r="F80" s="186"/>
      <c r="G80" s="186"/>
      <c r="H80" s="186"/>
      <c r="I80" s="186"/>
      <c r="J80" s="186"/>
      <c r="K80" s="186"/>
      <c r="L80" s="156">
        <v>81359.59</v>
      </c>
      <c r="M80" s="167"/>
      <c r="N80" s="157">
        <v>632163</v>
      </c>
      <c r="AE80" s="133"/>
      <c r="AF80" s="106" t="s">
        <v>135</v>
      </c>
    </row>
    <row r="81" spans="1:33" x14ac:dyDescent="0.2">
      <c r="A81" s="155"/>
      <c r="B81" s="136"/>
      <c r="C81" s="186" t="s">
        <v>145</v>
      </c>
      <c r="D81" s="186"/>
      <c r="E81" s="186"/>
      <c r="F81" s="186"/>
      <c r="G81" s="186"/>
      <c r="H81" s="186"/>
      <c r="I81" s="186"/>
      <c r="J81" s="186"/>
      <c r="K81" s="186"/>
      <c r="L81" s="156">
        <v>255556.37</v>
      </c>
      <c r="M81" s="167"/>
      <c r="N81" s="157">
        <v>3382455</v>
      </c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33"/>
      <c r="AF81" s="106" t="s">
        <v>145</v>
      </c>
      <c r="AG81" s="103"/>
    </row>
    <row r="82" spans="1:33" x14ac:dyDescent="0.2">
      <c r="A82" s="155"/>
      <c r="B82" s="136"/>
      <c r="C82" s="186" t="s">
        <v>131</v>
      </c>
      <c r="D82" s="186"/>
      <c r="E82" s="186"/>
      <c r="F82" s="186"/>
      <c r="G82" s="186"/>
      <c r="H82" s="186"/>
      <c r="I82" s="186"/>
      <c r="J82" s="186"/>
      <c r="K82" s="186"/>
      <c r="L82" s="156"/>
      <c r="M82" s="167"/>
      <c r="N82" s="157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33"/>
      <c r="AF82" s="106" t="s">
        <v>131</v>
      </c>
      <c r="AG82" s="103"/>
    </row>
    <row r="83" spans="1:33" x14ac:dyDescent="0.2">
      <c r="A83" s="155"/>
      <c r="B83" s="136"/>
      <c r="C83" s="186" t="s">
        <v>136</v>
      </c>
      <c r="D83" s="186"/>
      <c r="E83" s="186"/>
      <c r="F83" s="186"/>
      <c r="G83" s="186"/>
      <c r="H83" s="186"/>
      <c r="I83" s="186"/>
      <c r="J83" s="186"/>
      <c r="K83" s="186"/>
      <c r="L83" s="156">
        <v>25427.63</v>
      </c>
      <c r="M83" s="167"/>
      <c r="N83" s="157">
        <v>602890</v>
      </c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33"/>
      <c r="AF83" s="106" t="s">
        <v>136</v>
      </c>
      <c r="AG83" s="103"/>
    </row>
    <row r="84" spans="1:33" x14ac:dyDescent="0.2">
      <c r="A84" s="155"/>
      <c r="B84" s="136"/>
      <c r="C84" s="186" t="s">
        <v>137</v>
      </c>
      <c r="D84" s="186"/>
      <c r="E84" s="186"/>
      <c r="F84" s="186"/>
      <c r="G84" s="186"/>
      <c r="H84" s="186"/>
      <c r="I84" s="186"/>
      <c r="J84" s="186"/>
      <c r="K84" s="186"/>
      <c r="L84" s="156">
        <v>100503.69</v>
      </c>
      <c r="M84" s="167"/>
      <c r="N84" s="157">
        <v>1003027</v>
      </c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33"/>
      <c r="AF84" s="106" t="s">
        <v>137</v>
      </c>
      <c r="AG84" s="103"/>
    </row>
    <row r="85" spans="1:33" x14ac:dyDescent="0.2">
      <c r="A85" s="155"/>
      <c r="B85" s="136"/>
      <c r="C85" s="186" t="s">
        <v>138</v>
      </c>
      <c r="D85" s="186"/>
      <c r="E85" s="186"/>
      <c r="F85" s="186"/>
      <c r="G85" s="186"/>
      <c r="H85" s="186"/>
      <c r="I85" s="186"/>
      <c r="J85" s="186"/>
      <c r="K85" s="186"/>
      <c r="L85" s="156">
        <v>10577.93</v>
      </c>
      <c r="M85" s="167"/>
      <c r="N85" s="157">
        <v>250803</v>
      </c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33"/>
      <c r="AF85" s="106" t="s">
        <v>138</v>
      </c>
      <c r="AG85" s="103"/>
    </row>
    <row r="86" spans="1:33" x14ac:dyDescent="0.2">
      <c r="A86" s="155"/>
      <c r="B86" s="136"/>
      <c r="C86" s="186" t="s">
        <v>139</v>
      </c>
      <c r="D86" s="186"/>
      <c r="E86" s="186"/>
      <c r="F86" s="186"/>
      <c r="G86" s="186"/>
      <c r="H86" s="186"/>
      <c r="I86" s="186"/>
      <c r="J86" s="186"/>
      <c r="K86" s="186"/>
      <c r="L86" s="156">
        <v>81359.59</v>
      </c>
      <c r="M86" s="167"/>
      <c r="N86" s="157">
        <v>632163</v>
      </c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33"/>
      <c r="AF86" s="106" t="s">
        <v>139</v>
      </c>
      <c r="AG86" s="103"/>
    </row>
    <row r="87" spans="1:33" x14ac:dyDescent="0.2">
      <c r="A87" s="155"/>
      <c r="B87" s="136"/>
      <c r="C87" s="186" t="s">
        <v>140</v>
      </c>
      <c r="D87" s="186"/>
      <c r="E87" s="186"/>
      <c r="F87" s="186"/>
      <c r="G87" s="186"/>
      <c r="H87" s="186"/>
      <c r="I87" s="186"/>
      <c r="J87" s="186"/>
      <c r="K87" s="186"/>
      <c r="L87" s="156">
        <v>31432.86</v>
      </c>
      <c r="M87" s="167"/>
      <c r="N87" s="157">
        <v>745274</v>
      </c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33"/>
      <c r="AF87" s="106" t="s">
        <v>140</v>
      </c>
      <c r="AG87" s="103"/>
    </row>
    <row r="88" spans="1:33" x14ac:dyDescent="0.2">
      <c r="A88" s="155"/>
      <c r="B88" s="136"/>
      <c r="C88" s="186" t="s">
        <v>141</v>
      </c>
      <c r="D88" s="186"/>
      <c r="E88" s="186"/>
      <c r="F88" s="186"/>
      <c r="G88" s="186"/>
      <c r="H88" s="186"/>
      <c r="I88" s="186"/>
      <c r="J88" s="186"/>
      <c r="K88" s="186"/>
      <c r="L88" s="156">
        <v>16832.599999999999</v>
      </c>
      <c r="M88" s="167"/>
      <c r="N88" s="157">
        <v>399101</v>
      </c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33"/>
      <c r="AF88" s="106" t="s">
        <v>141</v>
      </c>
      <c r="AG88" s="103"/>
    </row>
    <row r="89" spans="1:33" x14ac:dyDescent="0.2">
      <c r="A89" s="155"/>
      <c r="B89" s="136"/>
      <c r="C89" s="186" t="s">
        <v>142</v>
      </c>
      <c r="D89" s="186"/>
      <c r="E89" s="186"/>
      <c r="F89" s="186"/>
      <c r="G89" s="186"/>
      <c r="H89" s="186"/>
      <c r="I89" s="186"/>
      <c r="J89" s="186"/>
      <c r="K89" s="186"/>
      <c r="L89" s="156">
        <v>36005.56</v>
      </c>
      <c r="M89" s="167"/>
      <c r="N89" s="157">
        <v>853693</v>
      </c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33"/>
      <c r="AF89" s="106" t="s">
        <v>142</v>
      </c>
      <c r="AG89" s="103"/>
    </row>
    <row r="90" spans="1:33" x14ac:dyDescent="0.2">
      <c r="A90" s="155"/>
      <c r="B90" s="136"/>
      <c r="C90" s="186" t="s">
        <v>143</v>
      </c>
      <c r="D90" s="186"/>
      <c r="E90" s="186"/>
      <c r="F90" s="186"/>
      <c r="G90" s="186"/>
      <c r="H90" s="186"/>
      <c r="I90" s="186"/>
      <c r="J90" s="186"/>
      <c r="K90" s="186"/>
      <c r="L90" s="156">
        <v>31432.86</v>
      </c>
      <c r="M90" s="167"/>
      <c r="N90" s="157">
        <v>745274</v>
      </c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33"/>
      <c r="AF90" s="106" t="s">
        <v>143</v>
      </c>
      <c r="AG90" s="103"/>
    </row>
    <row r="91" spans="1:33" x14ac:dyDescent="0.2">
      <c r="A91" s="155"/>
      <c r="B91" s="136"/>
      <c r="C91" s="186" t="s">
        <v>144</v>
      </c>
      <c r="D91" s="186"/>
      <c r="E91" s="186"/>
      <c r="F91" s="186"/>
      <c r="G91" s="186"/>
      <c r="H91" s="186"/>
      <c r="I91" s="186"/>
      <c r="J91" s="186"/>
      <c r="K91" s="186"/>
      <c r="L91" s="156">
        <v>16832.599999999999</v>
      </c>
      <c r="M91" s="167"/>
      <c r="N91" s="157">
        <v>399101</v>
      </c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33"/>
      <c r="AF91" s="106" t="s">
        <v>144</v>
      </c>
      <c r="AG91" s="103"/>
    </row>
    <row r="92" spans="1:33" ht="18.75" customHeight="1" x14ac:dyDescent="0.2">
      <c r="A92" s="155"/>
      <c r="B92" s="150"/>
      <c r="C92" s="204" t="s">
        <v>11</v>
      </c>
      <c r="D92" s="204"/>
      <c r="E92" s="204"/>
      <c r="F92" s="204"/>
      <c r="G92" s="204"/>
      <c r="H92" s="204"/>
      <c r="I92" s="204"/>
      <c r="J92" s="204"/>
      <c r="K92" s="204"/>
      <c r="L92" s="158">
        <v>255556.37</v>
      </c>
      <c r="M92" s="181"/>
      <c r="N92" s="168">
        <v>3382455</v>
      </c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33"/>
      <c r="AF92" s="103"/>
      <c r="AG92" s="133" t="s">
        <v>11</v>
      </c>
    </row>
    <row r="93" spans="1:33" ht="1.5" customHeight="1" x14ac:dyDescent="0.2">
      <c r="B93" s="150"/>
      <c r="C93" s="179"/>
      <c r="D93" s="179"/>
      <c r="E93" s="179"/>
      <c r="F93" s="179"/>
      <c r="G93" s="179"/>
      <c r="H93" s="179"/>
      <c r="I93" s="179"/>
      <c r="J93" s="179"/>
      <c r="K93" s="179"/>
      <c r="L93" s="158"/>
      <c r="M93" s="159"/>
      <c r="N93" s="169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</row>
    <row r="94" spans="1:33" ht="53.25" customHeight="1" x14ac:dyDescent="0.2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</row>
    <row r="95" spans="1:33" x14ac:dyDescent="0.2">
      <c r="B95" s="171" t="s">
        <v>30</v>
      </c>
      <c r="C95" s="206" t="s">
        <v>226</v>
      </c>
      <c r="D95" s="206"/>
      <c r="E95" s="206"/>
      <c r="F95" s="206"/>
      <c r="G95" s="206"/>
      <c r="H95" s="206"/>
      <c r="I95" s="206"/>
      <c r="J95" s="206"/>
      <c r="K95" s="206"/>
      <c r="L95" s="206"/>
    </row>
    <row r="96" spans="1:33" ht="13.5" customHeight="1" x14ac:dyDescent="0.2">
      <c r="B96" s="104"/>
      <c r="C96" s="205" t="s">
        <v>146</v>
      </c>
      <c r="D96" s="205"/>
      <c r="E96" s="205"/>
      <c r="F96" s="205"/>
      <c r="G96" s="205"/>
      <c r="H96" s="205"/>
      <c r="I96" s="205"/>
      <c r="J96" s="205"/>
      <c r="K96" s="205"/>
      <c r="L96" s="205"/>
    </row>
    <row r="97" spans="2:33" ht="12.75" customHeight="1" x14ac:dyDescent="0.2">
      <c r="B97" s="171" t="s">
        <v>31</v>
      </c>
      <c r="C97" s="206" t="s">
        <v>227</v>
      </c>
      <c r="D97" s="206"/>
      <c r="E97" s="206"/>
      <c r="F97" s="206"/>
      <c r="G97" s="206"/>
      <c r="H97" s="206"/>
      <c r="I97" s="206"/>
      <c r="J97" s="206"/>
      <c r="K97" s="206"/>
      <c r="L97" s="206"/>
    </row>
    <row r="98" spans="2:33" ht="13.5" customHeight="1" x14ac:dyDescent="0.2">
      <c r="C98" s="205" t="s">
        <v>146</v>
      </c>
      <c r="D98" s="205"/>
      <c r="E98" s="205"/>
      <c r="F98" s="205"/>
      <c r="G98" s="205"/>
      <c r="H98" s="205"/>
      <c r="I98" s="205"/>
      <c r="J98" s="205"/>
      <c r="K98" s="205"/>
      <c r="L98" s="205"/>
    </row>
    <row r="99" spans="2:33" ht="11.25" customHeight="1" x14ac:dyDescent="0.2"/>
    <row r="100" spans="2:33" x14ac:dyDescent="0.2">
      <c r="B100" s="172"/>
      <c r="D100" s="172"/>
      <c r="F100" s="172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</row>
    <row r="101" spans="2:33" ht="11.25" customHeight="1" x14ac:dyDescent="0.2"/>
    <row r="102" spans="2:33" ht="11.25" customHeight="1" x14ac:dyDescent="0.2"/>
    <row r="103" spans="2:33" ht="11.25" customHeight="1" x14ac:dyDescent="0.2"/>
    <row r="104" spans="2:33" ht="11.25" customHeight="1" x14ac:dyDescent="0.2"/>
    <row r="105" spans="2:33" ht="11.25" customHeight="1" x14ac:dyDescent="0.2"/>
    <row r="106" spans="2:33" ht="11.25" customHeight="1" x14ac:dyDescent="0.2"/>
    <row r="107" spans="2:33" ht="11.25" customHeight="1" x14ac:dyDescent="0.2"/>
    <row r="108" spans="2:33" ht="11.25" customHeight="1" x14ac:dyDescent="0.2"/>
    <row r="109" spans="2:33" ht="11.25" customHeight="1" x14ac:dyDescent="0.2"/>
    <row r="110" spans="2:33" ht="11.25" customHeight="1" x14ac:dyDescent="0.2"/>
    <row r="111" spans="2:33" ht="11.25" customHeight="1" x14ac:dyDescent="0.2"/>
    <row r="112" spans="2:33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  <row r="342" ht="11.25" customHeight="1" x14ac:dyDescent="0.2"/>
    <row r="343" ht="11.25" customHeight="1" x14ac:dyDescent="0.2"/>
    <row r="344" ht="11.25" customHeight="1" x14ac:dyDescent="0.2"/>
    <row r="345" ht="11.25" customHeight="1" x14ac:dyDescent="0.2"/>
    <row r="346" ht="11.25" customHeight="1" x14ac:dyDescent="0.2"/>
    <row r="347" ht="11.25" customHeight="1" x14ac:dyDescent="0.2"/>
    <row r="348" ht="11.25" customHeight="1" x14ac:dyDescent="0.2"/>
    <row r="349" ht="11.25" customHeight="1" x14ac:dyDescent="0.2"/>
    <row r="350" ht="11.25" customHeight="1" x14ac:dyDescent="0.2"/>
    <row r="351" ht="11.25" customHeight="1" x14ac:dyDescent="0.2"/>
    <row r="352" ht="11.25" customHeight="1" x14ac:dyDescent="0.2"/>
    <row r="353" ht="11.25" customHeight="1" x14ac:dyDescent="0.2"/>
    <row r="354" ht="11.25" customHeight="1" x14ac:dyDescent="0.2"/>
    <row r="355" ht="11.25" customHeight="1" x14ac:dyDescent="0.2"/>
    <row r="356" ht="11.25" customHeight="1" x14ac:dyDescent="0.2"/>
    <row r="357" ht="11.25" customHeight="1" x14ac:dyDescent="0.2"/>
    <row r="358" ht="11.25" customHeight="1" x14ac:dyDescent="0.2"/>
    <row r="359" ht="11.25" customHeight="1" x14ac:dyDescent="0.2"/>
    <row r="360" ht="11.25" customHeight="1" x14ac:dyDescent="0.2"/>
    <row r="361" ht="11.25" customHeight="1" x14ac:dyDescent="0.2"/>
    <row r="362" ht="11.25" customHeight="1" x14ac:dyDescent="0.2"/>
    <row r="363" ht="11.25" customHeight="1" x14ac:dyDescent="0.2"/>
    <row r="364" ht="11.25" customHeight="1" x14ac:dyDescent="0.2"/>
    <row r="365" ht="11.25" customHeight="1" x14ac:dyDescent="0.2"/>
    <row r="366" ht="11.25" customHeight="1" x14ac:dyDescent="0.2"/>
    <row r="367" ht="11.25" customHeight="1" x14ac:dyDescent="0.2"/>
    <row r="368" ht="11.25" customHeight="1" x14ac:dyDescent="0.2"/>
    <row r="369" ht="11.25" customHeight="1" x14ac:dyDescent="0.2"/>
    <row r="370" ht="11.25" customHeight="1" x14ac:dyDescent="0.2"/>
    <row r="371" ht="11.25" customHeight="1" x14ac:dyDescent="0.2"/>
    <row r="372" ht="11.25" customHeight="1" x14ac:dyDescent="0.2"/>
    <row r="373" ht="11.25" customHeight="1" x14ac:dyDescent="0.2"/>
    <row r="374" ht="11.25" customHeight="1" x14ac:dyDescent="0.2"/>
    <row r="375" ht="11.25" customHeight="1" x14ac:dyDescent="0.2"/>
    <row r="376" ht="11.25" customHeight="1" x14ac:dyDescent="0.2"/>
    <row r="377" ht="11.25" customHeight="1" x14ac:dyDescent="0.2"/>
    <row r="378" ht="11.25" customHeight="1" x14ac:dyDescent="0.2"/>
    <row r="379" ht="11.25" customHeight="1" x14ac:dyDescent="0.2"/>
    <row r="380" ht="11.25" customHeight="1" x14ac:dyDescent="0.2"/>
    <row r="381" ht="11.25" customHeight="1" x14ac:dyDescent="0.2"/>
    <row r="382" ht="11.25" customHeight="1" x14ac:dyDescent="0.2"/>
    <row r="383" ht="11.25" customHeight="1" x14ac:dyDescent="0.2"/>
    <row r="384" ht="11.25" customHeight="1" x14ac:dyDescent="0.2"/>
    <row r="385" ht="11.25" customHeight="1" x14ac:dyDescent="0.2"/>
    <row r="386" ht="11.25" customHeight="1" x14ac:dyDescent="0.2"/>
    <row r="387" ht="11.25" customHeight="1" x14ac:dyDescent="0.2"/>
    <row r="388" ht="11.25" customHeight="1" x14ac:dyDescent="0.2"/>
    <row r="389" ht="11.25" customHeight="1" x14ac:dyDescent="0.2"/>
    <row r="390" ht="11.25" customHeight="1" x14ac:dyDescent="0.2"/>
    <row r="391" ht="11.25" customHeight="1" x14ac:dyDescent="0.2"/>
    <row r="392" ht="11.25" customHeight="1" x14ac:dyDescent="0.2"/>
    <row r="393" ht="11.25" customHeight="1" x14ac:dyDescent="0.2"/>
    <row r="394" ht="11.25" customHeight="1" x14ac:dyDescent="0.2"/>
    <row r="395" ht="11.25" customHeight="1" x14ac:dyDescent="0.2"/>
    <row r="396" ht="11.25" customHeight="1" x14ac:dyDescent="0.2"/>
    <row r="397" ht="11.25" customHeight="1" x14ac:dyDescent="0.2"/>
    <row r="398" ht="11.25" customHeight="1" x14ac:dyDescent="0.2"/>
    <row r="399" ht="11.25" customHeight="1" x14ac:dyDescent="0.2"/>
    <row r="400" ht="11.25" customHeight="1" x14ac:dyDescent="0.2"/>
    <row r="401" ht="11.25" customHeight="1" x14ac:dyDescent="0.2"/>
    <row r="402" ht="11.25" customHeight="1" x14ac:dyDescent="0.2"/>
    <row r="403" ht="11.25" customHeight="1" x14ac:dyDescent="0.2"/>
    <row r="404" ht="11.25" customHeight="1" x14ac:dyDescent="0.2"/>
    <row r="405" ht="11.25" customHeight="1" x14ac:dyDescent="0.2"/>
    <row r="406" ht="11.25" customHeight="1" x14ac:dyDescent="0.2"/>
    <row r="407" ht="11.25" customHeight="1" x14ac:dyDescent="0.2"/>
    <row r="408" ht="11.25" customHeight="1" x14ac:dyDescent="0.2"/>
    <row r="409" ht="11.25" customHeight="1" x14ac:dyDescent="0.2"/>
    <row r="411" ht="11.25" customHeight="1" x14ac:dyDescent="0.2"/>
  </sheetData>
  <mergeCells count="81">
    <mergeCell ref="C85:K85"/>
    <mergeCell ref="C86:K86"/>
    <mergeCell ref="C87:K87"/>
    <mergeCell ref="C88:K88"/>
    <mergeCell ref="C89:K89"/>
    <mergeCell ref="C90:K90"/>
    <mergeCell ref="C91:K91"/>
    <mergeCell ref="C92:K92"/>
    <mergeCell ref="C95:L95"/>
    <mergeCell ref="D10:N10"/>
    <mergeCell ref="A13:N13"/>
    <mergeCell ref="A14:N14"/>
    <mergeCell ref="A16:N16"/>
    <mergeCell ref="A17:N17"/>
    <mergeCell ref="A18:N18"/>
    <mergeCell ref="A4:C4"/>
    <mergeCell ref="K4:N4"/>
    <mergeCell ref="A5:D5"/>
    <mergeCell ref="J5:N5"/>
    <mergeCell ref="A6:D6"/>
    <mergeCell ref="J6:N6"/>
    <mergeCell ref="A20:N20"/>
    <mergeCell ref="A21:N21"/>
    <mergeCell ref="B23:F23"/>
    <mergeCell ref="B24:F24"/>
    <mergeCell ref="L33:M33"/>
    <mergeCell ref="A35:A37"/>
    <mergeCell ref="B35:B37"/>
    <mergeCell ref="C35:E37"/>
    <mergeCell ref="F35:F37"/>
    <mergeCell ref="G35:I36"/>
    <mergeCell ref="C41:N41"/>
    <mergeCell ref="C45:E45"/>
    <mergeCell ref="C46:E46"/>
    <mergeCell ref="J35:L36"/>
    <mergeCell ref="M35:M37"/>
    <mergeCell ref="N35:N37"/>
    <mergeCell ref="C38:E38"/>
    <mergeCell ref="A39:N39"/>
    <mergeCell ref="C40:E40"/>
    <mergeCell ref="C42:N42"/>
    <mergeCell ref="C43:E43"/>
    <mergeCell ref="C44:E44"/>
    <mergeCell ref="C53:E53"/>
    <mergeCell ref="C54:E54"/>
    <mergeCell ref="C55:E55"/>
    <mergeCell ref="C47:E47"/>
    <mergeCell ref="C48:E48"/>
    <mergeCell ref="C49:E49"/>
    <mergeCell ref="C50:E50"/>
    <mergeCell ref="C51:E51"/>
    <mergeCell ref="C52:E52"/>
    <mergeCell ref="C56:N56"/>
    <mergeCell ref="C57:N57"/>
    <mergeCell ref="C58:E58"/>
    <mergeCell ref="C59:E59"/>
    <mergeCell ref="C60:E60"/>
    <mergeCell ref="C70:E70"/>
    <mergeCell ref="C64:E64"/>
    <mergeCell ref="C67:E67"/>
    <mergeCell ref="C62:E62"/>
    <mergeCell ref="C63:E63"/>
    <mergeCell ref="C65:E65"/>
    <mergeCell ref="C66:E66"/>
    <mergeCell ref="C68:E68"/>
    <mergeCell ref="C69:E69"/>
    <mergeCell ref="C61:E61"/>
    <mergeCell ref="C74:K74"/>
    <mergeCell ref="C75:K75"/>
    <mergeCell ref="C76:K76"/>
    <mergeCell ref="C77:K77"/>
    <mergeCell ref="C78:K78"/>
    <mergeCell ref="C79:K79"/>
    <mergeCell ref="C80:K80"/>
    <mergeCell ref="C81:K81"/>
    <mergeCell ref="C82:K82"/>
    <mergeCell ref="C83:K83"/>
    <mergeCell ref="C84:K84"/>
    <mergeCell ref="C96:L96"/>
    <mergeCell ref="C97:L97"/>
    <mergeCell ref="C98:L9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zoomScaleSheetLayoutView="120" workbookViewId="0">
      <selection activeCell="A3" sqref="A3:C3"/>
    </sheetView>
  </sheetViews>
  <sheetFormatPr defaultRowHeight="12.75" x14ac:dyDescent="0.2"/>
  <cols>
    <col min="1" max="1" width="46.42578125" style="1" customWidth="1"/>
    <col min="2" max="2" width="60.7109375" style="1" customWidth="1"/>
    <col min="3" max="3" width="62.5703125" style="1" customWidth="1"/>
    <col min="4" max="16384" width="9.140625" style="1"/>
  </cols>
  <sheetData>
    <row r="1" spans="1:15" ht="15.75" x14ac:dyDescent="0.25">
      <c r="A1" s="210" t="s">
        <v>73</v>
      </c>
      <c r="B1" s="210"/>
      <c r="C1" s="210"/>
    </row>
    <row r="2" spans="1:15" ht="15.75" x14ac:dyDescent="0.25">
      <c r="A2" s="210" t="s">
        <v>74</v>
      </c>
      <c r="B2" s="210"/>
      <c r="C2" s="210"/>
    </row>
    <row r="3" spans="1:15" ht="15.75" x14ac:dyDescent="0.25">
      <c r="A3" s="210" t="s">
        <v>228</v>
      </c>
      <c r="B3" s="210"/>
      <c r="C3" s="210"/>
    </row>
    <row r="4" spans="1:15" ht="20.25" customHeight="1" x14ac:dyDescent="0.2">
      <c r="A4" s="211" t="s">
        <v>164</v>
      </c>
      <c r="B4" s="212"/>
      <c r="C4" s="212"/>
    </row>
    <row r="5" spans="1:15" ht="45.75" customHeight="1" x14ac:dyDescent="0.2">
      <c r="A5" s="213" t="s">
        <v>186</v>
      </c>
      <c r="B5" s="211"/>
      <c r="C5" s="211"/>
    </row>
    <row r="6" spans="1:15" ht="21.75" customHeight="1" x14ac:dyDescent="0.2">
      <c r="A6" s="213"/>
      <c r="B6" s="213"/>
      <c r="C6" s="213"/>
    </row>
    <row r="7" spans="1:15" ht="51.6" customHeight="1" x14ac:dyDescent="0.2">
      <c r="A7" s="214" t="s">
        <v>153</v>
      </c>
      <c r="B7" s="214"/>
      <c r="C7" s="214"/>
    </row>
    <row r="8" spans="1:15" ht="36.6" customHeight="1" x14ac:dyDescent="0.2">
      <c r="A8" s="215" t="s">
        <v>184</v>
      </c>
      <c r="B8" s="216"/>
      <c r="C8" s="216"/>
    </row>
    <row r="9" spans="1:15" ht="15.75" x14ac:dyDescent="0.2">
      <c r="A9" s="217" t="s">
        <v>76</v>
      </c>
      <c r="B9" s="217"/>
      <c r="C9" s="217"/>
    </row>
    <row r="10" spans="1:15" ht="36.75" customHeight="1" x14ac:dyDescent="0.2">
      <c r="A10" s="209" t="s">
        <v>183</v>
      </c>
      <c r="B10" s="209"/>
      <c r="C10" s="209"/>
    </row>
    <row r="11" spans="1:15" ht="30" customHeight="1" x14ac:dyDescent="0.2">
      <c r="A11" s="208" t="s">
        <v>182</v>
      </c>
      <c r="B11" s="208"/>
      <c r="C11" s="208"/>
    </row>
    <row r="12" spans="1:15" s="56" customFormat="1" ht="38.25" customHeight="1" x14ac:dyDescent="0.25">
      <c r="A12" s="208" t="s">
        <v>172</v>
      </c>
      <c r="B12" s="208"/>
      <c r="C12" s="208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5" s="56" customFormat="1" ht="34.15" customHeight="1" x14ac:dyDescent="0.2">
      <c r="A13" s="208" t="s">
        <v>75</v>
      </c>
      <c r="B13" s="208"/>
      <c r="C13" s="208"/>
      <c r="D13" s="57"/>
      <c r="E13" s="57"/>
      <c r="F13" s="57"/>
      <c r="G13" s="57"/>
      <c r="H13" s="57"/>
      <c r="I13" s="57"/>
      <c r="J13" s="57"/>
      <c r="K13" s="57"/>
    </row>
    <row r="14" spans="1:15" s="56" customFormat="1" ht="15.75" x14ac:dyDescent="0.2">
      <c r="A14" s="215" t="s">
        <v>185</v>
      </c>
      <c r="B14" s="215"/>
      <c r="C14" s="215"/>
    </row>
    <row r="15" spans="1:15" ht="15.75" x14ac:dyDescent="0.2">
      <c r="A15" s="58"/>
      <c r="B15" s="58"/>
      <c r="C15" s="58"/>
    </row>
    <row r="16" spans="1:15" s="56" customFormat="1" ht="15.75" x14ac:dyDescent="0.25">
      <c r="A16" s="59" t="s">
        <v>77</v>
      </c>
      <c r="B16" s="60"/>
      <c r="C16" s="59"/>
    </row>
    <row r="17" spans="1:3" ht="15.75" x14ac:dyDescent="0.2">
      <c r="A17" s="207"/>
      <c r="B17" s="207"/>
      <c r="C17" s="207"/>
    </row>
    <row r="18" spans="1:3" ht="15.75" x14ac:dyDescent="0.25">
      <c r="A18" s="61"/>
      <c r="B18" s="62">
        <f>НМЦК!J13</f>
        <v>4074125.65</v>
      </c>
      <c r="C18" s="59" t="s">
        <v>78</v>
      </c>
    </row>
  </sheetData>
  <mergeCells count="15">
    <mergeCell ref="A17:C17"/>
    <mergeCell ref="A12:C12"/>
    <mergeCell ref="A10:C10"/>
    <mergeCell ref="A1:C1"/>
    <mergeCell ref="A2:C2"/>
    <mergeCell ref="A4:C4"/>
    <mergeCell ref="A5:C5"/>
    <mergeCell ref="A7:C7"/>
    <mergeCell ref="A6:C6"/>
    <mergeCell ref="A3:C3"/>
    <mergeCell ref="A8:C8"/>
    <mergeCell ref="A11:C11"/>
    <mergeCell ref="A9:C9"/>
    <mergeCell ref="A13:C13"/>
    <mergeCell ref="A14:C14"/>
  </mergeCells>
  <pageMargins left="0.7" right="0.7" top="0.75" bottom="0.75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zoomScaleSheetLayoutView="100" workbookViewId="0">
      <selection activeCell="C14" sqref="C14"/>
    </sheetView>
  </sheetViews>
  <sheetFormatPr defaultRowHeight="12.75" x14ac:dyDescent="0.2"/>
  <cols>
    <col min="1" max="1" width="7.140625" style="29" customWidth="1"/>
    <col min="2" max="2" width="54.42578125" style="1" customWidth="1"/>
    <col min="3" max="5" width="19.7109375" style="1" customWidth="1"/>
    <col min="6" max="16384" width="9.140625" style="1"/>
  </cols>
  <sheetData>
    <row r="1" spans="1:5" ht="29.25" customHeight="1" x14ac:dyDescent="0.2">
      <c r="A1" s="220" t="s">
        <v>65</v>
      </c>
      <c r="B1" s="220"/>
      <c r="C1" s="220"/>
      <c r="D1" s="220"/>
      <c r="E1" s="220"/>
    </row>
    <row r="2" spans="1:5" ht="21" customHeight="1" x14ac:dyDescent="0.2">
      <c r="A2" s="227" t="s">
        <v>228</v>
      </c>
      <c r="B2" s="227"/>
      <c r="C2" s="227"/>
      <c r="D2" s="227"/>
      <c r="E2" s="227"/>
    </row>
    <row r="3" spans="1:5" ht="21" customHeight="1" x14ac:dyDescent="0.2">
      <c r="A3" s="228" t="s">
        <v>164</v>
      </c>
      <c r="B3" s="228"/>
      <c r="C3" s="228"/>
      <c r="D3" s="228"/>
      <c r="E3" s="228"/>
    </row>
    <row r="4" spans="1:5" ht="51" customHeight="1" x14ac:dyDescent="0.2">
      <c r="A4" s="229" t="s">
        <v>186</v>
      </c>
      <c r="B4" s="229"/>
      <c r="C4" s="229"/>
      <c r="D4" s="229"/>
      <c r="E4" s="229"/>
    </row>
    <row r="5" spans="1:5" ht="21" customHeight="1" x14ac:dyDescent="0.2">
      <c r="A5" s="91"/>
      <c r="B5" s="91"/>
      <c r="C5" s="91"/>
      <c r="D5" s="91"/>
      <c r="E5" s="91"/>
    </row>
    <row r="6" spans="1:5" ht="15.75" x14ac:dyDescent="0.25">
      <c r="A6" s="221" t="s">
        <v>66</v>
      </c>
      <c r="B6" s="221"/>
      <c r="C6" s="90">
        <f>НМЦК!G19</f>
        <v>1</v>
      </c>
      <c r="D6" s="54" t="s">
        <v>232</v>
      </c>
      <c r="E6" s="5"/>
    </row>
    <row r="7" spans="1:5" ht="15.75" x14ac:dyDescent="0.25">
      <c r="A7" s="222" t="s">
        <v>67</v>
      </c>
      <c r="B7" s="222"/>
      <c r="C7" s="88">
        <v>44805</v>
      </c>
      <c r="D7" s="54"/>
      <c r="E7" s="5"/>
    </row>
    <row r="8" spans="1:5" ht="15.75" x14ac:dyDescent="0.25">
      <c r="A8" s="222" t="s">
        <v>68</v>
      </c>
      <c r="B8" s="222"/>
      <c r="C8" s="88">
        <f>C7+30</f>
        <v>44835</v>
      </c>
      <c r="D8" s="54"/>
      <c r="E8" s="5"/>
    </row>
    <row r="9" spans="1:5" ht="29.25" customHeight="1" x14ac:dyDescent="0.25">
      <c r="A9" s="7"/>
      <c r="B9" s="7"/>
      <c r="C9" s="5"/>
      <c r="D9" s="5"/>
      <c r="E9" s="5"/>
    </row>
    <row r="10" spans="1:5" ht="32.25" customHeight="1" x14ac:dyDescent="0.2">
      <c r="A10" s="223" t="s">
        <v>1</v>
      </c>
      <c r="B10" s="218" t="s">
        <v>69</v>
      </c>
      <c r="C10" s="225" t="s">
        <v>70</v>
      </c>
      <c r="D10" s="218" t="s">
        <v>71</v>
      </c>
      <c r="E10" s="218" t="s">
        <v>72</v>
      </c>
    </row>
    <row r="11" spans="1:5" ht="31.5" customHeight="1" x14ac:dyDescent="0.2">
      <c r="A11" s="224"/>
      <c r="B11" s="219"/>
      <c r="C11" s="226"/>
      <c r="D11" s="219"/>
      <c r="E11" s="219"/>
    </row>
    <row r="12" spans="1:5" ht="15.75" x14ac:dyDescent="0.2">
      <c r="A12" s="97">
        <v>1</v>
      </c>
      <c r="B12" s="97">
        <v>2</v>
      </c>
      <c r="C12" s="98">
        <v>3</v>
      </c>
      <c r="D12" s="98">
        <v>4</v>
      </c>
      <c r="E12" s="98">
        <v>5</v>
      </c>
    </row>
    <row r="13" spans="1:5" s="13" customFormat="1" ht="51.75" customHeight="1" x14ac:dyDescent="0.2">
      <c r="A13" s="18" t="s">
        <v>8</v>
      </c>
      <c r="B13" s="89" t="s">
        <v>229</v>
      </c>
      <c r="C13" s="93">
        <f>НМЦК!J11</f>
        <v>3395104.71</v>
      </c>
      <c r="D13" s="87">
        <f>C13*20%</f>
        <v>679020.94</v>
      </c>
      <c r="E13" s="87">
        <f>C13+D13</f>
        <v>4074125.65</v>
      </c>
    </row>
    <row r="14" spans="1:5" s="29" customFormat="1" ht="29.25" customHeight="1" x14ac:dyDescent="0.2">
      <c r="A14" s="94"/>
      <c r="B14" s="99" t="s">
        <v>2</v>
      </c>
      <c r="C14" s="95">
        <f>SUM(C13:C13)</f>
        <v>3395104.71</v>
      </c>
      <c r="D14" s="96">
        <f>SUM(D13:D13)</f>
        <v>679020.94</v>
      </c>
      <c r="E14" s="96">
        <f>SUM(E13:E13)</f>
        <v>4074125.65</v>
      </c>
    </row>
    <row r="15" spans="1:5" ht="15.75" x14ac:dyDescent="0.25">
      <c r="A15" s="101"/>
      <c r="B15" s="5"/>
      <c r="C15" s="5"/>
      <c r="D15" s="5"/>
      <c r="E15" s="5"/>
    </row>
    <row r="16" spans="1:5" ht="15.75" x14ac:dyDescent="0.25">
      <c r="A16" s="101"/>
      <c r="B16" s="5"/>
      <c r="C16" s="5"/>
      <c r="D16" s="5"/>
      <c r="E16" s="5"/>
    </row>
    <row r="17" spans="1:5" ht="15.75" x14ac:dyDescent="0.25">
      <c r="A17" s="101"/>
      <c r="B17" s="5"/>
      <c r="C17" s="5"/>
      <c r="D17" s="5"/>
      <c r="E17" s="5"/>
    </row>
    <row r="18" spans="1:5" ht="15.75" x14ac:dyDescent="0.25">
      <c r="A18" s="101" t="s">
        <v>173</v>
      </c>
      <c r="B18" s="5"/>
      <c r="C18" s="5"/>
      <c r="D18" s="5" t="s">
        <v>174</v>
      </c>
      <c r="E18" s="5"/>
    </row>
    <row r="19" spans="1:5" ht="15.75" x14ac:dyDescent="0.25">
      <c r="A19" s="101"/>
      <c r="B19" s="5"/>
      <c r="C19" s="5"/>
      <c r="D19" s="5"/>
      <c r="E19" s="5"/>
    </row>
    <row r="20" spans="1:5" ht="15.75" x14ac:dyDescent="0.25">
      <c r="A20" s="101"/>
      <c r="B20" s="5"/>
      <c r="C20" s="5"/>
      <c r="D20" s="5"/>
      <c r="E20" s="5"/>
    </row>
  </sheetData>
  <mergeCells count="12">
    <mergeCell ref="E10:E11"/>
    <mergeCell ref="A1:E1"/>
    <mergeCell ref="A6:B6"/>
    <mergeCell ref="A7:B7"/>
    <mergeCell ref="A8:B8"/>
    <mergeCell ref="A10:A11"/>
    <mergeCell ref="B10:B11"/>
    <mergeCell ref="C10:C11"/>
    <mergeCell ref="D10:D11"/>
    <mergeCell ref="A2:E2"/>
    <mergeCell ref="A3:E3"/>
    <mergeCell ref="A4:E4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Normal="100" zoomScaleSheetLayoutView="110" workbookViewId="0">
      <selection activeCell="A7" sqref="A7:O7"/>
    </sheetView>
  </sheetViews>
  <sheetFormatPr defaultColWidth="9.140625" defaultRowHeight="15" x14ac:dyDescent="0.25"/>
  <cols>
    <col min="1" max="6" width="9.140625" style="64"/>
    <col min="7" max="7" width="15" style="64" bestFit="1" customWidth="1"/>
    <col min="8" max="8" width="12" style="64" customWidth="1"/>
    <col min="9" max="9" width="12.28515625" style="64" customWidth="1"/>
    <col min="10" max="13" width="9.140625" style="64"/>
    <col min="14" max="14" width="11.7109375" style="64" customWidth="1"/>
    <col min="15" max="15" width="9.140625" style="64"/>
    <col min="16" max="16" width="11.5703125" style="64" bestFit="1" customWidth="1"/>
    <col min="17" max="16384" width="9.140625" style="64"/>
  </cols>
  <sheetData>
    <row r="1" spans="1:16" x14ac:dyDescent="0.25">
      <c r="A1" s="231" t="s">
        <v>50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x14ac:dyDescent="0.25">
      <c r="A2" s="231" t="s">
        <v>51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4" spans="1:16" ht="72.75" customHeight="1" x14ac:dyDescent="0.25">
      <c r="A4" s="65" t="s">
        <v>52</v>
      </c>
      <c r="B4" s="66"/>
      <c r="C4" s="234" t="s">
        <v>233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</row>
    <row r="6" spans="1:16" ht="36.6" customHeight="1" x14ac:dyDescent="0.25">
      <c r="A6" s="232" t="s">
        <v>53</v>
      </c>
      <c r="B6" s="232"/>
      <c r="C6" s="232"/>
      <c r="D6" s="232"/>
      <c r="E6" s="232"/>
      <c r="F6" s="232"/>
      <c r="G6" s="100">
        <f>НМЦК!J13</f>
        <v>4074125.65</v>
      </c>
      <c r="P6" s="67"/>
    </row>
    <row r="7" spans="1:16" ht="25.9" customHeight="1" x14ac:dyDescent="0.25">
      <c r="A7" s="247" t="s">
        <v>234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</row>
    <row r="8" spans="1:16" x14ac:dyDescent="0.25">
      <c r="A8" s="64" t="s">
        <v>54</v>
      </c>
    </row>
    <row r="9" spans="1:16" x14ac:dyDescent="0.25">
      <c r="A9" s="68" t="s">
        <v>55</v>
      </c>
      <c r="B9" s="68"/>
      <c r="C9" s="68"/>
      <c r="D9" s="68"/>
      <c r="E9" s="68"/>
      <c r="F9" s="68"/>
      <c r="G9" s="68"/>
      <c r="H9" s="68"/>
      <c r="I9" s="68"/>
    </row>
    <row r="10" spans="1:16" x14ac:dyDescent="0.25">
      <c r="A10" s="68" t="s">
        <v>56</v>
      </c>
      <c r="B10" s="68"/>
      <c r="C10" s="68"/>
      <c r="D10" s="68"/>
      <c r="E10" s="68"/>
      <c r="F10" s="68"/>
      <c r="G10" s="68"/>
      <c r="H10" s="68"/>
      <c r="I10" s="68"/>
    </row>
    <row r="11" spans="1:16" x14ac:dyDescent="0.25">
      <c r="A11" s="68" t="s">
        <v>57</v>
      </c>
      <c r="B11" s="68"/>
      <c r="C11" s="68"/>
      <c r="D11" s="68"/>
      <c r="E11" s="68"/>
      <c r="F11" s="68"/>
      <c r="G11" s="68"/>
      <c r="H11" s="68"/>
      <c r="I11" s="68"/>
    </row>
    <row r="12" spans="1:16" x14ac:dyDescent="0.25">
      <c r="A12" s="68" t="s">
        <v>58</v>
      </c>
      <c r="B12" s="68"/>
      <c r="C12" s="68"/>
      <c r="D12" s="68"/>
      <c r="E12" s="68"/>
      <c r="F12" s="68"/>
      <c r="G12" s="68"/>
      <c r="H12" s="68"/>
      <c r="I12" s="68"/>
    </row>
    <row r="13" spans="1:16" x14ac:dyDescent="0.25">
      <c r="A13" s="68" t="s">
        <v>59</v>
      </c>
      <c r="B13" s="68"/>
      <c r="C13" s="68"/>
      <c r="D13" s="68"/>
      <c r="E13" s="68"/>
      <c r="F13" s="68"/>
      <c r="G13" s="68"/>
      <c r="H13" s="68"/>
      <c r="I13" s="68"/>
    </row>
    <row r="14" spans="1:16" s="70" customFormat="1" ht="30" customHeight="1" x14ac:dyDescent="0.25">
      <c r="A14" s="233" t="s">
        <v>171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</row>
    <row r="15" spans="1:16" s="70" customFormat="1" ht="25.5" customHeight="1" x14ac:dyDescent="0.25">
      <c r="A15" s="92" t="s">
        <v>165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6" s="70" customFormat="1" x14ac:dyDescent="0.25">
      <c r="A16" s="68" t="s">
        <v>60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5" s="70" customFormat="1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5" x14ac:dyDescent="0.25">
      <c r="A18" s="68" t="s">
        <v>61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5" x14ac:dyDescent="0.25">
      <c r="A19" s="68" t="s">
        <v>62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15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5" x14ac:dyDescent="0.25">
      <c r="A21" s="64" t="s">
        <v>63</v>
      </c>
      <c r="G21" s="68"/>
      <c r="H21" s="68"/>
      <c r="I21" s="68"/>
      <c r="J21" s="230"/>
      <c r="K21" s="230"/>
      <c r="L21" s="230"/>
      <c r="M21" s="230"/>
      <c r="N21" s="230"/>
      <c r="O21" s="230"/>
    </row>
    <row r="22" spans="1:15" x14ac:dyDescent="0.25">
      <c r="G22" s="68"/>
      <c r="H22" s="68"/>
      <c r="I22" s="68"/>
      <c r="J22" s="71" t="s">
        <v>64</v>
      </c>
      <c r="K22" s="71"/>
      <c r="L22" s="71"/>
    </row>
  </sheetData>
  <mergeCells count="7">
    <mergeCell ref="J21:O21"/>
    <mergeCell ref="A1:O1"/>
    <mergeCell ref="A2:O2"/>
    <mergeCell ref="A6:F6"/>
    <mergeCell ref="A7:O7"/>
    <mergeCell ref="A14:O14"/>
    <mergeCell ref="C4:O4"/>
  </mergeCell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86"/>
  <sheetViews>
    <sheetView zoomScaleNormal="100" workbookViewId="0">
      <selection activeCell="C16" sqref="C16"/>
    </sheetView>
  </sheetViews>
  <sheetFormatPr defaultRowHeight="12.75" outlineLevelRow="1" x14ac:dyDescent="0.2"/>
  <cols>
    <col min="1" max="1" width="6.42578125" style="1" customWidth="1"/>
    <col min="2" max="2" width="56.85546875" style="1" customWidth="1"/>
    <col min="3" max="3" width="18.140625" style="1" customWidth="1"/>
    <col min="4" max="4" width="24" style="1" customWidth="1"/>
    <col min="5" max="5" width="18" style="1" customWidth="1"/>
    <col min="6" max="6" width="20.7109375" style="1" customWidth="1"/>
    <col min="7" max="7" width="29.140625" style="1" customWidth="1"/>
    <col min="8" max="8" width="9.140625" style="1"/>
    <col min="9" max="9" width="10.140625" style="1" bestFit="1" customWidth="1"/>
    <col min="10" max="16384" width="9.140625" style="1"/>
  </cols>
  <sheetData>
    <row r="1" spans="1:9" ht="39.75" customHeight="1" x14ac:dyDescent="0.2">
      <c r="A1" s="235" t="s">
        <v>32</v>
      </c>
      <c r="B1" s="235"/>
      <c r="C1" s="235"/>
      <c r="D1" s="235"/>
      <c r="E1" s="235"/>
      <c r="F1" s="235"/>
    </row>
    <row r="2" spans="1:9" ht="110.25" x14ac:dyDescent="0.2">
      <c r="A2" s="9" t="s">
        <v>1</v>
      </c>
      <c r="B2" s="10" t="s">
        <v>16</v>
      </c>
      <c r="C2" s="10" t="s">
        <v>33</v>
      </c>
      <c r="D2" s="236" t="s">
        <v>34</v>
      </c>
      <c r="E2" s="236"/>
      <c r="F2" s="236" t="s">
        <v>35</v>
      </c>
    </row>
    <row r="3" spans="1:9" ht="15.75" x14ac:dyDescent="0.2">
      <c r="A3" s="9"/>
      <c r="B3" s="10"/>
      <c r="C3" s="10"/>
      <c r="D3" s="30" t="s">
        <v>36</v>
      </c>
      <c r="E3" s="30" t="s">
        <v>37</v>
      </c>
      <c r="F3" s="236"/>
    </row>
    <row r="4" spans="1:9" ht="15.75" x14ac:dyDescent="0.25">
      <c r="A4" s="31">
        <v>1</v>
      </c>
      <c r="B4" s="31">
        <v>2</v>
      </c>
      <c r="C4" s="32">
        <v>3</v>
      </c>
      <c r="D4" s="33">
        <v>4</v>
      </c>
      <c r="E4" s="33">
        <v>5</v>
      </c>
      <c r="F4" s="33">
        <v>6</v>
      </c>
    </row>
    <row r="5" spans="1:9" ht="15.75" x14ac:dyDescent="0.2">
      <c r="A5" s="34">
        <v>1</v>
      </c>
      <c r="B5" s="35" t="s">
        <v>38</v>
      </c>
      <c r="C5" s="36"/>
      <c r="D5" s="37"/>
      <c r="E5" s="37"/>
      <c r="F5" s="38">
        <f>(E5-D5)/30.5</f>
        <v>0</v>
      </c>
      <c r="G5" s="39"/>
      <c r="I5" s="39"/>
    </row>
    <row r="6" spans="1:9" ht="45" outlineLevel="1" x14ac:dyDescent="0.25">
      <c r="A6" s="18"/>
      <c r="B6" s="40" t="s">
        <v>39</v>
      </c>
      <c r="C6" s="40"/>
      <c r="D6" s="41"/>
      <c r="E6" s="42"/>
      <c r="F6" s="43"/>
    </row>
    <row r="7" spans="1:9" ht="15.75" outlineLevel="1" x14ac:dyDescent="0.25">
      <c r="A7" s="18"/>
      <c r="B7" s="40" t="s">
        <v>40</v>
      </c>
      <c r="C7" s="40"/>
      <c r="D7" s="44">
        <v>1.036</v>
      </c>
      <c r="E7" s="42"/>
      <c r="F7" s="43"/>
    </row>
    <row r="8" spans="1:9" ht="15.75" outlineLevel="1" x14ac:dyDescent="0.25">
      <c r="A8" s="18"/>
      <c r="B8" s="40" t="s">
        <v>41</v>
      </c>
      <c r="C8" s="40"/>
      <c r="D8" s="44">
        <v>1.0369999999999999</v>
      </c>
      <c r="E8" s="42"/>
      <c r="F8" s="43"/>
    </row>
    <row r="9" spans="1:9" ht="15.75" outlineLevel="1" x14ac:dyDescent="0.25">
      <c r="A9" s="18"/>
      <c r="B9" s="40" t="s">
        <v>42</v>
      </c>
      <c r="C9" s="40"/>
      <c r="D9" s="44">
        <v>1.0369999999999999</v>
      </c>
      <c r="E9" s="42"/>
      <c r="F9" s="43"/>
    </row>
    <row r="10" spans="1:9" ht="15.75" outlineLevel="1" x14ac:dyDescent="0.25">
      <c r="A10" s="18"/>
      <c r="B10" s="40" t="s">
        <v>43</v>
      </c>
      <c r="C10" s="40"/>
      <c r="D10" s="41"/>
      <c r="E10" s="42"/>
      <c r="F10" s="43"/>
    </row>
    <row r="11" spans="1:9" ht="15.75" outlineLevel="1" x14ac:dyDescent="0.25">
      <c r="A11" s="18"/>
      <c r="B11" s="40" t="s">
        <v>44</v>
      </c>
      <c r="C11" s="40"/>
      <c r="D11" s="45">
        <f>1.00295</f>
        <v>1.00295</v>
      </c>
      <c r="E11" s="42"/>
      <c r="F11" s="43"/>
    </row>
    <row r="12" spans="1:9" ht="15.75" outlineLevel="1" x14ac:dyDescent="0.25">
      <c r="A12" s="18"/>
      <c r="B12" s="40" t="s">
        <v>45</v>
      </c>
      <c r="C12" s="40"/>
      <c r="D12" s="45">
        <f>1.00303</f>
        <v>1.0030300000000001</v>
      </c>
      <c r="E12" s="42"/>
      <c r="F12" s="43"/>
    </row>
    <row r="13" spans="1:9" ht="15.75" outlineLevel="1" x14ac:dyDescent="0.25">
      <c r="A13" s="18"/>
      <c r="B13" s="40" t="s">
        <v>46</v>
      </c>
      <c r="C13" s="40"/>
      <c r="D13" s="45">
        <f>1.00303</f>
        <v>1.0030300000000001</v>
      </c>
      <c r="E13" s="42"/>
      <c r="F13" s="43"/>
    </row>
    <row r="14" spans="1:9" ht="15.75" outlineLevel="1" x14ac:dyDescent="0.25">
      <c r="A14" s="18"/>
      <c r="B14" s="40" t="s">
        <v>47</v>
      </c>
      <c r="C14" s="40" t="s">
        <v>48</v>
      </c>
      <c r="D14" s="46">
        <f>D11*D11</f>
        <v>1.006</v>
      </c>
      <c r="E14" s="42"/>
      <c r="F14" s="43"/>
    </row>
    <row r="15" spans="1:9" ht="31.5" x14ac:dyDescent="0.2">
      <c r="A15" s="47" t="s">
        <v>25</v>
      </c>
      <c r="B15" s="35" t="s">
        <v>26</v>
      </c>
      <c r="C15" s="36"/>
      <c r="D15" s="37">
        <f>[1]ГПР!C8</f>
        <v>44136</v>
      </c>
      <c r="E15" s="37">
        <f>[1]ГПР!D8</f>
        <v>44176</v>
      </c>
      <c r="F15" s="38">
        <f>(E15-D15)/30.5</f>
        <v>1.3</v>
      </c>
    </row>
    <row r="16" spans="1:9" ht="63" x14ac:dyDescent="0.2">
      <c r="A16" s="17"/>
      <c r="B16" s="48" t="s">
        <v>47</v>
      </c>
      <c r="C16" s="49" t="s">
        <v>49</v>
      </c>
      <c r="D16" s="50">
        <f>D11^2*(D11+D11^1.5)/2</f>
        <v>1.01</v>
      </c>
      <c r="E16" s="51"/>
      <c r="F16" s="52"/>
      <c r="G16" s="53"/>
    </row>
    <row r="57" outlineLevel="1" x14ac:dyDescent="0.2"/>
    <row r="58" outlineLevel="1" x14ac:dyDescent="0.2"/>
    <row r="59" outlineLevel="1" x14ac:dyDescent="0.2"/>
    <row r="77" outlineLevel="1" x14ac:dyDescent="0.2"/>
    <row r="78" outlineLevel="1" x14ac:dyDescent="0.2"/>
    <row r="79" outlineLevel="1" x14ac:dyDescent="0.2"/>
    <row r="113" outlineLevel="1" x14ac:dyDescent="0.2"/>
    <row r="114" outlineLevel="1" x14ac:dyDescent="0.2"/>
    <row r="115" outlineLevel="1" x14ac:dyDescent="0.2"/>
    <row r="140" outlineLevel="1" x14ac:dyDescent="0.2"/>
    <row r="141" outlineLevel="1" x14ac:dyDescent="0.2"/>
    <row r="142" outlineLevel="1" x14ac:dyDescent="0.2"/>
    <row r="162" outlineLevel="1" x14ac:dyDescent="0.2"/>
    <row r="163" outlineLevel="1" x14ac:dyDescent="0.2"/>
    <row r="164" outlineLevel="1" x14ac:dyDescent="0.2"/>
    <row r="207" outlineLevel="1" x14ac:dyDescent="0.2"/>
    <row r="208" outlineLevel="1" x14ac:dyDescent="0.2"/>
    <row r="209" outlineLevel="1" x14ac:dyDescent="0.2"/>
    <row r="236" outlineLevel="1" x14ac:dyDescent="0.2"/>
    <row r="237" outlineLevel="1" x14ac:dyDescent="0.2"/>
    <row r="238" outlineLevel="1" x14ac:dyDescent="0.2"/>
    <row r="270" outlineLevel="1" x14ac:dyDescent="0.2"/>
    <row r="271" outlineLevel="1" x14ac:dyDescent="0.2"/>
    <row r="272" outlineLevel="1" x14ac:dyDescent="0.2"/>
    <row r="297" outlineLevel="1" x14ac:dyDescent="0.2"/>
    <row r="298" outlineLevel="1" x14ac:dyDescent="0.2"/>
    <row r="299" outlineLevel="1" x14ac:dyDescent="0.2"/>
    <row r="327" outlineLevel="1" x14ac:dyDescent="0.2"/>
    <row r="328" outlineLevel="1" x14ac:dyDescent="0.2"/>
    <row r="329" outlineLevel="1" x14ac:dyDescent="0.2"/>
    <row r="358" outlineLevel="1" x14ac:dyDescent="0.2"/>
    <row r="359" outlineLevel="1" x14ac:dyDescent="0.2"/>
    <row r="360" outlineLevel="1" x14ac:dyDescent="0.2"/>
    <row r="380" outlineLevel="1" x14ac:dyDescent="0.2"/>
    <row r="381" outlineLevel="1" x14ac:dyDescent="0.2"/>
    <row r="382" outlineLevel="1" x14ac:dyDescent="0.2"/>
    <row r="406" outlineLevel="1" x14ac:dyDescent="0.2"/>
    <row r="407" outlineLevel="1" x14ac:dyDescent="0.2"/>
    <row r="408" outlineLevel="1" x14ac:dyDescent="0.2"/>
    <row r="434" outlineLevel="1" x14ac:dyDescent="0.2"/>
    <row r="435" outlineLevel="1" x14ac:dyDescent="0.2"/>
    <row r="436" outlineLevel="1" x14ac:dyDescent="0.2"/>
    <row r="457" outlineLevel="1" x14ac:dyDescent="0.2"/>
    <row r="458" outlineLevel="1" x14ac:dyDescent="0.2"/>
    <row r="459" outlineLevel="1" x14ac:dyDescent="0.2"/>
    <row r="481" outlineLevel="1" x14ac:dyDescent="0.2"/>
    <row r="482" outlineLevel="1" x14ac:dyDescent="0.2"/>
    <row r="483" outlineLevel="1" x14ac:dyDescent="0.2"/>
    <row r="505" outlineLevel="1" x14ac:dyDescent="0.2"/>
    <row r="506" outlineLevel="1" x14ac:dyDescent="0.2"/>
    <row r="507" outlineLevel="1" x14ac:dyDescent="0.2"/>
    <row r="525" outlineLevel="1" x14ac:dyDescent="0.2"/>
    <row r="526" outlineLevel="1" x14ac:dyDescent="0.2"/>
    <row r="527" outlineLevel="1" x14ac:dyDescent="0.2"/>
    <row r="528" outlineLevel="1" x14ac:dyDescent="0.2"/>
    <row r="553" outlineLevel="1" x14ac:dyDescent="0.2"/>
    <row r="554" outlineLevel="1" x14ac:dyDescent="0.2"/>
    <row r="555" outlineLevel="1" x14ac:dyDescent="0.2"/>
    <row r="556" outlineLevel="1" x14ac:dyDescent="0.2"/>
    <row r="582" outlineLevel="1" x14ac:dyDescent="0.2"/>
    <row r="583" outlineLevel="1" x14ac:dyDescent="0.2"/>
    <row r="584" outlineLevel="1" x14ac:dyDescent="0.2"/>
    <row r="585" outlineLevel="1" x14ac:dyDescent="0.2"/>
    <row r="611" outlineLevel="1" x14ac:dyDescent="0.2"/>
    <row r="612" outlineLevel="1" x14ac:dyDescent="0.2"/>
    <row r="613" outlineLevel="1" x14ac:dyDescent="0.2"/>
    <row r="614" outlineLevel="1" x14ac:dyDescent="0.2"/>
    <row r="633" outlineLevel="1" x14ac:dyDescent="0.2"/>
    <row r="634" outlineLevel="1" x14ac:dyDescent="0.2"/>
    <row r="635" outlineLevel="1" x14ac:dyDescent="0.2"/>
    <row r="636" outlineLevel="1" x14ac:dyDescent="0.2"/>
    <row r="657" outlineLevel="1" x14ac:dyDescent="0.2"/>
    <row r="658" outlineLevel="1" x14ac:dyDescent="0.2"/>
    <row r="659" outlineLevel="1" x14ac:dyDescent="0.2"/>
    <row r="660" outlineLevel="1" x14ac:dyDescent="0.2"/>
    <row r="685" outlineLevel="1" x14ac:dyDescent="0.2"/>
    <row r="686" outlineLevel="1" x14ac:dyDescent="0.2"/>
    <row r="687" outlineLevel="1" x14ac:dyDescent="0.2"/>
    <row r="688" outlineLevel="1" x14ac:dyDescent="0.2"/>
    <row r="708" outlineLevel="1" x14ac:dyDescent="0.2"/>
    <row r="709" outlineLevel="1" x14ac:dyDescent="0.2"/>
    <row r="710" outlineLevel="1" x14ac:dyDescent="0.2"/>
    <row r="711" outlineLevel="1" x14ac:dyDescent="0.2"/>
    <row r="733" outlineLevel="1" x14ac:dyDescent="0.2"/>
    <row r="734" outlineLevel="1" x14ac:dyDescent="0.2"/>
    <row r="735" outlineLevel="1" x14ac:dyDescent="0.2"/>
    <row r="736" outlineLevel="1" x14ac:dyDescent="0.2"/>
    <row r="757" outlineLevel="1" x14ac:dyDescent="0.2"/>
    <row r="758" outlineLevel="1" x14ac:dyDescent="0.2"/>
    <row r="759" outlineLevel="1" x14ac:dyDescent="0.2"/>
    <row r="760" outlineLevel="1" x14ac:dyDescent="0.2"/>
    <row r="783" outlineLevel="1" x14ac:dyDescent="0.2"/>
    <row r="784" outlineLevel="1" x14ac:dyDescent="0.2"/>
    <row r="785" outlineLevel="1" x14ac:dyDescent="0.2"/>
    <row r="786" outlineLevel="1" x14ac:dyDescent="0.2"/>
  </sheetData>
  <mergeCells count="3">
    <mergeCell ref="A1:F1"/>
    <mergeCell ref="D2:E2"/>
    <mergeCell ref="F2:F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7" zoomScaleNormal="100" zoomScaleSheetLayoutView="100" workbookViewId="0">
      <selection activeCell="F11" sqref="F11"/>
    </sheetView>
  </sheetViews>
  <sheetFormatPr defaultRowHeight="12.75" x14ac:dyDescent="0.2"/>
  <cols>
    <col min="1" max="1" width="11.42578125" style="75" customWidth="1"/>
    <col min="2" max="2" width="21.85546875" style="73" customWidth="1"/>
    <col min="3" max="3" width="54.42578125" style="73" customWidth="1"/>
    <col min="4" max="4" width="13.7109375" style="73" customWidth="1"/>
    <col min="5" max="5" width="10" style="26" customWidth="1"/>
    <col min="6" max="6" width="18" style="26" customWidth="1"/>
    <col min="7" max="7" width="14.85546875" style="26" customWidth="1"/>
    <col min="8" max="8" width="19.7109375" style="73" customWidth="1"/>
    <col min="9" max="9" width="14.85546875" style="26" customWidth="1"/>
    <col min="10" max="10" width="20.7109375" style="73" customWidth="1"/>
    <col min="11" max="11" width="19.7109375" style="73" hidden="1" customWidth="1"/>
    <col min="12" max="12" width="15.85546875" style="73" customWidth="1"/>
    <col min="13" max="16384" width="9.140625" style="73"/>
  </cols>
  <sheetData>
    <row r="1" spans="1:11" ht="57" customHeight="1" x14ac:dyDescent="0.2">
      <c r="A1" s="220" t="s">
        <v>81</v>
      </c>
      <c r="B1" s="220"/>
      <c r="C1" s="220"/>
      <c r="D1" s="220"/>
      <c r="E1" s="220"/>
      <c r="F1" s="220"/>
      <c r="G1" s="220"/>
      <c r="H1" s="220"/>
      <c r="I1" s="73"/>
    </row>
    <row r="2" spans="1:11" ht="29.25" customHeight="1" x14ac:dyDescent="0.2">
      <c r="A2" s="63"/>
      <c r="B2" s="63"/>
      <c r="C2" s="63"/>
      <c r="D2" s="2"/>
      <c r="E2" s="63"/>
      <c r="F2" s="2"/>
      <c r="G2" s="63"/>
      <c r="H2" s="63"/>
      <c r="I2" s="63"/>
      <c r="J2" s="63"/>
      <c r="K2" s="63"/>
    </row>
    <row r="3" spans="1:11" ht="39" customHeight="1" x14ac:dyDescent="0.2">
      <c r="A3" s="3" t="s">
        <v>12</v>
      </c>
      <c r="B3" s="240" t="s">
        <v>187</v>
      </c>
      <c r="C3" s="240"/>
      <c r="D3" s="240"/>
      <c r="E3" s="240"/>
      <c r="F3" s="240"/>
      <c r="G3" s="240"/>
      <c r="H3" s="240"/>
      <c r="I3" s="73"/>
    </row>
    <row r="4" spans="1:11" ht="29.25" customHeight="1" x14ac:dyDescent="0.25">
      <c r="A4" s="4" t="s">
        <v>13</v>
      </c>
      <c r="B4" s="242" t="s">
        <v>147</v>
      </c>
      <c r="C4" s="242"/>
      <c r="D4" s="242"/>
      <c r="E4" s="242"/>
      <c r="F4" s="242"/>
      <c r="G4" s="242"/>
      <c r="H4" s="242"/>
      <c r="I4" s="4"/>
      <c r="J4" s="5"/>
      <c r="K4" s="5"/>
    </row>
    <row r="5" spans="1:11" ht="29.25" customHeight="1" x14ac:dyDescent="0.25">
      <c r="A5" s="6" t="s">
        <v>14</v>
      </c>
      <c r="B5" s="7"/>
      <c r="C5" s="7"/>
      <c r="D5" s="8"/>
      <c r="E5" s="7"/>
      <c r="F5" s="8"/>
      <c r="G5" s="7"/>
      <c r="H5" s="5"/>
      <c r="I5" s="7"/>
      <c r="J5" s="5"/>
      <c r="K5" s="5"/>
    </row>
    <row r="6" spans="1:11" ht="29.25" customHeight="1" x14ac:dyDescent="0.2">
      <c r="A6" s="72" t="s">
        <v>80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29.25" customHeight="1" x14ac:dyDescent="0.2">
      <c r="A7" s="243" t="s">
        <v>188</v>
      </c>
      <c r="B7" s="243"/>
      <c r="C7" s="243"/>
      <c r="D7" s="243"/>
      <c r="E7" s="243"/>
      <c r="F7" s="243"/>
      <c r="G7" s="243"/>
      <c r="H7" s="243"/>
      <c r="I7" s="243"/>
      <c r="J7" s="243"/>
    </row>
    <row r="8" spans="1:11" ht="183.75" customHeight="1" x14ac:dyDescent="0.2">
      <c r="A8" s="9" t="s">
        <v>1</v>
      </c>
      <c r="B8" s="9" t="s">
        <v>15</v>
      </c>
      <c r="C8" s="10" t="s">
        <v>16</v>
      </c>
      <c r="D8" s="10" t="s">
        <v>17</v>
      </c>
      <c r="E8" s="10" t="s">
        <v>18</v>
      </c>
      <c r="F8" s="10" t="s">
        <v>167</v>
      </c>
      <c r="G8" s="10" t="s">
        <v>19</v>
      </c>
      <c r="H8" s="10" t="s">
        <v>20</v>
      </c>
      <c r="I8" s="10" t="s">
        <v>21</v>
      </c>
      <c r="J8" s="10" t="s">
        <v>22</v>
      </c>
      <c r="K8" s="10" t="s">
        <v>23</v>
      </c>
    </row>
    <row r="9" spans="1:11" ht="15.75" x14ac:dyDescent="0.2">
      <c r="A9" s="9">
        <v>1</v>
      </c>
      <c r="B9" s="9">
        <v>2</v>
      </c>
      <c r="C9" s="9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</row>
    <row r="10" spans="1:11" s="74" customFormat="1" ht="68.25" customHeight="1" x14ac:dyDescent="0.2">
      <c r="A10" s="18" t="s">
        <v>8</v>
      </c>
      <c r="B10" s="18" t="s">
        <v>166</v>
      </c>
      <c r="C10" s="48" t="s">
        <v>230</v>
      </c>
      <c r="D10" s="14" t="s">
        <v>24</v>
      </c>
      <c r="E10" s="15">
        <v>1</v>
      </c>
      <c r="F10" s="14">
        <f>'ЛС № 02-01-01'!N92</f>
        <v>3382455</v>
      </c>
      <c r="G10" s="16">
        <f>$G$14</f>
        <v>1</v>
      </c>
      <c r="H10" s="14">
        <f>F10*G10</f>
        <v>3382455</v>
      </c>
      <c r="I10" s="102">
        <f>G24</f>
        <v>1.0037398</v>
      </c>
      <c r="J10" s="14">
        <f>H10*I10</f>
        <v>3395104.71</v>
      </c>
      <c r="K10" s="12" t="e">
        <f>SUM(#REF!)</f>
        <v>#REF!</v>
      </c>
    </row>
    <row r="11" spans="1:11" ht="27.75" customHeight="1" x14ac:dyDescent="0.25">
      <c r="A11" s="19"/>
      <c r="B11" s="76"/>
      <c r="C11" s="20" t="s">
        <v>27</v>
      </c>
      <c r="D11" s="76"/>
      <c r="E11" s="77"/>
      <c r="F11" s="24">
        <f>F10</f>
        <v>3382455</v>
      </c>
      <c r="G11" s="22"/>
      <c r="H11" s="24">
        <f>H10</f>
        <v>3382455</v>
      </c>
      <c r="I11" s="22"/>
      <c r="J11" s="24">
        <f>J10</f>
        <v>3395104.71</v>
      </c>
      <c r="K11" s="21" t="e">
        <f>#REF!+K10</f>
        <v>#REF!</v>
      </c>
    </row>
    <row r="12" spans="1:11" ht="15.75" x14ac:dyDescent="0.25">
      <c r="A12" s="23"/>
      <c r="B12" s="76"/>
      <c r="C12" s="20" t="s">
        <v>28</v>
      </c>
      <c r="D12" s="76"/>
      <c r="E12" s="77"/>
      <c r="F12" s="24">
        <f>F11*0.2</f>
        <v>676491</v>
      </c>
      <c r="G12" s="22"/>
      <c r="H12" s="24">
        <f>H11*0.2</f>
        <v>676491</v>
      </c>
      <c r="I12" s="22"/>
      <c r="J12" s="24">
        <f>J11*0.2</f>
        <v>679020.94</v>
      </c>
      <c r="K12" s="24" t="e">
        <f>K11*0.2</f>
        <v>#REF!</v>
      </c>
    </row>
    <row r="13" spans="1:11" ht="15.75" x14ac:dyDescent="0.25">
      <c r="A13" s="23"/>
      <c r="B13" s="76"/>
      <c r="C13" s="20" t="s">
        <v>29</v>
      </c>
      <c r="D13" s="76"/>
      <c r="E13" s="77"/>
      <c r="F13" s="24">
        <f>F11+F12</f>
        <v>4058946</v>
      </c>
      <c r="G13" s="22"/>
      <c r="H13" s="24">
        <f>H11+H12</f>
        <v>4058946</v>
      </c>
      <c r="I13" s="22"/>
      <c r="J13" s="24">
        <f>J11+J12</f>
        <v>4074125.65</v>
      </c>
      <c r="K13" s="24" t="e">
        <f>K11+K12</f>
        <v>#REF!</v>
      </c>
    </row>
    <row r="14" spans="1:11" ht="60.75" customHeight="1" x14ac:dyDescent="0.25">
      <c r="A14" s="241" t="s">
        <v>169</v>
      </c>
      <c r="B14" s="241"/>
      <c r="C14" s="241"/>
      <c r="D14" s="244" t="s">
        <v>170</v>
      </c>
      <c r="E14" s="244"/>
      <c r="F14" s="244"/>
      <c r="G14" s="28">
        <v>1</v>
      </c>
      <c r="H14" s="5"/>
      <c r="I14" s="28"/>
      <c r="J14" s="5"/>
      <c r="K14" s="5"/>
    </row>
    <row r="15" spans="1:11" ht="15.75" x14ac:dyDescent="0.25">
      <c r="A15" s="27"/>
      <c r="B15" s="27"/>
      <c r="C15" s="27"/>
      <c r="D15" s="27"/>
      <c r="E15" s="27"/>
      <c r="F15" s="27"/>
      <c r="G15" s="5"/>
      <c r="H15" s="5"/>
      <c r="I15" s="5"/>
      <c r="J15" s="5"/>
      <c r="K15" s="5"/>
    </row>
    <row r="16" spans="1:11" ht="15.75" x14ac:dyDescent="0.25">
      <c r="A16" s="6"/>
      <c r="B16" s="6"/>
      <c r="C16" s="6"/>
      <c r="D16" s="6"/>
      <c r="E16" s="6"/>
      <c r="F16" s="6"/>
      <c r="G16" s="5"/>
      <c r="H16" s="5"/>
      <c r="I16" s="5"/>
      <c r="J16" s="5"/>
      <c r="K16" s="5"/>
    </row>
    <row r="17" spans="1:10" ht="15.75" x14ac:dyDescent="0.2">
      <c r="A17" s="25"/>
      <c r="B17" s="79" t="s">
        <v>148</v>
      </c>
      <c r="C17" s="78"/>
      <c r="D17" s="78"/>
      <c r="E17" s="78"/>
      <c r="F17" s="78"/>
      <c r="G17" s="78"/>
    </row>
    <row r="18" spans="1:10" ht="24.75" customHeight="1" x14ac:dyDescent="0.2">
      <c r="A18" s="25"/>
      <c r="B18" s="238" t="s">
        <v>149</v>
      </c>
      <c r="C18" s="238"/>
      <c r="D18" s="238"/>
      <c r="E18" s="238"/>
      <c r="F18" s="238"/>
      <c r="G18" s="83">
        <v>44793</v>
      </c>
    </row>
    <row r="19" spans="1:10" ht="27" customHeight="1" x14ac:dyDescent="0.2">
      <c r="A19" s="25"/>
      <c r="B19" s="238" t="s">
        <v>150</v>
      </c>
      <c r="C19" s="238"/>
      <c r="D19" s="238"/>
      <c r="E19" s="238"/>
      <c r="F19" s="238"/>
      <c r="G19" s="84">
        <f>(G21-G20)/30.5</f>
        <v>1</v>
      </c>
    </row>
    <row r="20" spans="1:10" ht="24.75" customHeight="1" x14ac:dyDescent="0.2">
      <c r="A20" s="25"/>
      <c r="B20" s="238" t="s">
        <v>67</v>
      </c>
      <c r="C20" s="238"/>
      <c r="D20" s="238"/>
      <c r="E20" s="238"/>
      <c r="F20" s="238"/>
      <c r="G20" s="83">
        <f>НМЦ!C7</f>
        <v>44805</v>
      </c>
      <c r="I20" s="80"/>
    </row>
    <row r="21" spans="1:10" ht="28.5" customHeight="1" x14ac:dyDescent="0.2">
      <c r="B21" s="238" t="s">
        <v>68</v>
      </c>
      <c r="C21" s="238"/>
      <c r="D21" s="238"/>
      <c r="E21" s="238"/>
      <c r="F21" s="238"/>
      <c r="G21" s="83">
        <f>НМЦ!C8</f>
        <v>44835</v>
      </c>
      <c r="I21" s="80"/>
    </row>
    <row r="22" spans="1:10" ht="38.25" customHeight="1" x14ac:dyDescent="0.2">
      <c r="B22" s="237" t="s">
        <v>168</v>
      </c>
      <c r="C22" s="237"/>
      <c r="D22" s="237"/>
      <c r="E22" s="237"/>
      <c r="F22" s="237"/>
      <c r="G22" s="85">
        <v>1.0509999999999999</v>
      </c>
      <c r="H22" s="81"/>
    </row>
    <row r="23" spans="1:10" ht="24" customHeight="1" x14ac:dyDescent="0.2">
      <c r="B23" s="238" t="s">
        <v>154</v>
      </c>
      <c r="C23" s="238"/>
      <c r="D23" s="238"/>
      <c r="E23" s="176">
        <v>1.0509999999999999</v>
      </c>
      <c r="F23" s="177" t="s">
        <v>151</v>
      </c>
      <c r="G23" s="86">
        <f>G22^(1/12)</f>
        <v>1.0041538000000001</v>
      </c>
      <c r="H23" s="82"/>
    </row>
    <row r="24" spans="1:10" ht="30" customHeight="1" x14ac:dyDescent="0.2">
      <c r="A24" s="175"/>
      <c r="B24" s="237" t="s">
        <v>152</v>
      </c>
      <c r="C24" s="237"/>
      <c r="D24" s="239" t="str">
        <f>CONCATENATE("(",G23,"^",ROUND((G20-G18)/30.5,1),"+",G23,"^",ROUND((G21-G18)/30.5,1),")","/2")</f>
        <v>(1,0041538^0,4+1,0041538^1,4)/2</v>
      </c>
      <c r="E24" s="239"/>
      <c r="F24" s="239"/>
      <c r="G24" s="86">
        <f>(G23^ROUND((G20-G18)/30.5,1)+G23^ROUND((G21-G18)/30.5,1))/2</f>
        <v>1.0037398</v>
      </c>
      <c r="H24" s="173"/>
      <c r="I24" s="174"/>
      <c r="J24" s="173"/>
    </row>
    <row r="25" spans="1:10" x14ac:dyDescent="0.2">
      <c r="H25" s="173"/>
      <c r="I25" s="174"/>
      <c r="J25" s="173"/>
    </row>
    <row r="26" spans="1:10" x14ac:dyDescent="0.2">
      <c r="H26" s="173"/>
      <c r="I26" s="174"/>
      <c r="J26" s="173"/>
    </row>
  </sheetData>
  <mergeCells count="14">
    <mergeCell ref="A1:H1"/>
    <mergeCell ref="B3:H3"/>
    <mergeCell ref="A14:C14"/>
    <mergeCell ref="B4:H4"/>
    <mergeCell ref="A7:J7"/>
    <mergeCell ref="D14:F14"/>
    <mergeCell ref="B22:F22"/>
    <mergeCell ref="B23:D23"/>
    <mergeCell ref="B24:C24"/>
    <mergeCell ref="D24:F24"/>
    <mergeCell ref="B18:F18"/>
    <mergeCell ref="B19:F19"/>
    <mergeCell ref="B20:F20"/>
    <mergeCell ref="B21:F21"/>
  </mergeCell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ЛС № 02-01-01</vt:lpstr>
      <vt:lpstr>ПЗ</vt:lpstr>
      <vt:lpstr>НМЦ</vt:lpstr>
      <vt:lpstr>Протокол НМЦК</vt:lpstr>
      <vt:lpstr>Дефляторы</vt:lpstr>
      <vt:lpstr>НМЦК</vt:lpstr>
      <vt:lpstr>НМЦ!Область_печати</vt:lpstr>
      <vt:lpstr>НМЦК!Область_печати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Татаринов Александр Юрьевич</dc:creator>
  <cp:lastModifiedBy>Татаринова Елена Александровна</cp:lastModifiedBy>
  <cp:lastPrinted>2022-04-21T08:28:21Z</cp:lastPrinted>
  <dcterms:created xsi:type="dcterms:W3CDTF">2002-02-11T05:58:42Z</dcterms:created>
  <dcterms:modified xsi:type="dcterms:W3CDTF">2022-08-22T11:09:30Z</dcterms:modified>
</cp:coreProperties>
</file>