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ДРИ\ДРИ\8. Прочее (разное)\4. Конкурсная документация\Конкурсы_2021\21. СМР Гараж ратраков Архыз\"/>
    </mc:Choice>
  </mc:AlternateContent>
  <bookViews>
    <workbookView xWindow="120" yWindow="120" windowWidth="19035" windowHeight="11760" activeTab="5"/>
  </bookViews>
  <sheets>
    <sheet name="График производства работ" sheetId="71" r:id="rId1"/>
    <sheet name="ПЗ" sheetId="69" r:id="rId2"/>
    <sheet name="Протокол" sheetId="68" r:id="rId3"/>
    <sheet name="НМЦ" sheetId="67" r:id="rId4"/>
    <sheet name="ВОР" sheetId="59" r:id="rId5"/>
    <sheet name="Смета контракта" sheetId="66" r:id="rId6"/>
    <sheet name="НМЦК" sheetId="58" r:id="rId7"/>
    <sheet name="ССРССТЦ" sheetId="4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\">#REF!</definedName>
    <definedName name="\AUTOEXEC">#REF!</definedName>
    <definedName name="\k">#REF!</definedName>
    <definedName name="\m">#REF!</definedName>
    <definedName name="\n">#REF!</definedName>
    <definedName name="\n11">#REF!</definedName>
    <definedName name="\s">#REF!</definedName>
    <definedName name="\z">#REF!</definedName>
    <definedName name="________________________a2">#REF!</definedName>
    <definedName name="_______________________a2">#REF!</definedName>
    <definedName name="_____________________a2">#REF!</definedName>
    <definedName name="____________________a2">#REF!</definedName>
    <definedName name="___________________a2">#REF!</definedName>
    <definedName name="__________________a2">#REF!</definedName>
    <definedName name="_________________a2">#REF!</definedName>
    <definedName name="________________a2">#REF!</definedName>
    <definedName name="_______________a2">#REF!</definedName>
    <definedName name="______________a2">#REF!</definedName>
    <definedName name="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a2">#REF!</definedName>
    <definedName name="_______a2">#REF!</definedName>
    <definedName name="_______A65560">[1]График!#REF!</definedName>
    <definedName name="_______E65560">[1]График!#REF!</definedName>
    <definedName name="______a2">#REF!</definedName>
    <definedName name="______A65560">[1]График!#REF!</definedName>
    <definedName name="______E65560">[1]График!#REF!</definedName>
    <definedName name="______xlnm.Primt_Area_3">#REF!</definedName>
    <definedName name="______xlnm.Print_Area_1">#REF!</definedName>
    <definedName name="______xlnm.Print_Area_2">#REF!</definedName>
    <definedName name="______xlnm.Print_Area_3">#REF!</definedName>
    <definedName name="______xlnm.Print_Area_4">#REF!</definedName>
    <definedName name="______xlnm.Print_Area_5">#REF!</definedName>
    <definedName name="______xlnm.Print_Area_6">#REF!</definedName>
    <definedName name="_____a2">#REF!</definedName>
    <definedName name="_____A65560">[1]График!#REF!</definedName>
    <definedName name="_____E65560">[1]График!#REF!</definedName>
    <definedName name="_____xlnm.Print_Area_1">#REF!</definedName>
    <definedName name="_____xlnm.Print_Area_2">#REF!</definedName>
    <definedName name="_____xlnm.Print_Area_3">#REF!</definedName>
    <definedName name="_____xlnm.Print_Area_4">#REF!</definedName>
    <definedName name="_____xlnm.Print_Area_5">#REF!</definedName>
    <definedName name="_____xlnm.Print_Area_6">#REF!</definedName>
    <definedName name="____a2">#REF!</definedName>
    <definedName name="____A65560">[1]График!#REF!</definedName>
    <definedName name="____E65560">[1]График!#REF!</definedName>
    <definedName name="____xlnm.Primt_Area_3">#REF!</definedName>
    <definedName name="____xlnm.Print_Area_1">#REF!</definedName>
    <definedName name="____xlnm.Print_Area_2">#REF!</definedName>
    <definedName name="____xlnm.Print_Area_3">#REF!</definedName>
    <definedName name="____xlnm.Print_Area_4">#REF!</definedName>
    <definedName name="____xlnm.Print_Area_5">#REF!</definedName>
    <definedName name="____xlnm.Print_Area_6">#REF!</definedName>
    <definedName name="___a2">#REF!</definedName>
    <definedName name="___A65560">[1]График!#REF!</definedName>
    <definedName name="___E65560">[1]График!#REF!</definedName>
    <definedName name="___xlnm.Primt_Area_3">#REF!</definedName>
    <definedName name="___xlnm.Print_Area_1">#REF!</definedName>
    <definedName name="___xlnm.Print_Area_2">#REF!</definedName>
    <definedName name="___xlnm.Print_Area_3">#REF!</definedName>
    <definedName name="___xlnm.Print_Area_4">#REF!</definedName>
    <definedName name="___xlnm.Print_Area_5">#REF!</definedName>
    <definedName name="___xlnm.Print_Area_6">#REF!</definedName>
    <definedName name="__1___Excel_BuiltIn_Print_Area_3_1">#REF!</definedName>
    <definedName name="__2__Excel_BuiltIn_Print_Area_3_1">#REF!</definedName>
    <definedName name="__a2">#REF!</definedName>
    <definedName name="__A65560">[1]График!#REF!</definedName>
    <definedName name="__E65560">[1]График!#REF!</definedName>
    <definedName name="__xlnm.Primt_Area_3">#REF!</definedName>
    <definedName name="__xlnm.Print_Area_1">#REF!</definedName>
    <definedName name="__xlnm.Print_Area_2">#REF!</definedName>
    <definedName name="__xlnm.Print_Area_3">#REF!</definedName>
    <definedName name="__xlnm.Print_Area_4">#REF!</definedName>
    <definedName name="__xlnm.Print_Area_5">#REF!</definedName>
    <definedName name="__xlnm.Print_Area_6">#REF!</definedName>
    <definedName name="_02121">#REF!</definedName>
    <definedName name="_1">#REF!</definedName>
    <definedName name="_1._Выберите_вид_работ">#REF!</definedName>
    <definedName name="_1___Excel_BuiltIn_Print_Area_3_1">#REF!</definedName>
    <definedName name="_12Excel_BuiltIn_Print_Titles_2_1_1">#REF!</definedName>
    <definedName name="_1Excel_BuiltIn_Print_Area_1_1_1">#REF!</definedName>
    <definedName name="_1Excel_BuiltIn_Print_Area_3_1">#REF!</definedName>
    <definedName name="_2._Выберите_категорию_горных_пород_по_буримости">#REF!</definedName>
    <definedName name="_2__Excel_BuiltIn_Print_Area_3_1">#REF!</definedName>
    <definedName name="_2Excel_BuiltIn_Print_Area_1_1_1">#REF!</definedName>
    <definedName name="_2Excel_BuiltIn_Print_Area_3_1">#REF!</definedName>
    <definedName name="_2Excel_BuiltIn_Print_Titles_1_1_1">#REF!</definedName>
    <definedName name="_3Excel_BuiltIn_Print_Titles_2_1_1">#REF!</definedName>
    <definedName name="_3а._Выберите_диаметр_скважины">#REF!</definedName>
    <definedName name="_3б._Выберите_диаметр_скважины">#REF!</definedName>
    <definedName name="_3в._Выберите_диаметр_скважины">#REF!</definedName>
    <definedName name="_3г._Выберите_диаметр_скважины">#REF!</definedName>
    <definedName name="_3д._Выберите_диаметр_скважины">#REF!</definedName>
    <definedName name="_3е._Выберите_диаметр_скважины">#REF!</definedName>
    <definedName name="_3ж._Выберите_диаметр_скважины">#REF!</definedName>
    <definedName name="_3з._Выберите_диаметр_скважины">#REF!</definedName>
    <definedName name="_3и._Выберите_диаметр_скважины">#REF!</definedName>
    <definedName name="_3к._Выберите_диаметр_скважины">#REF!</definedName>
    <definedName name="_3л._Выберите_диаметр_скважины">#REF!</definedName>
    <definedName name="_3м._Выберите_диаметр_скважины">#REF!</definedName>
    <definedName name="_4Excel_BuiltIn_Print_Area_1_1_1">#REF!</definedName>
    <definedName name="_4Excel_BuiltIn_Print_Titles_1_1_1">#REF!</definedName>
    <definedName name="_6Excel_BuiltIn_Print_Titles_2_1_1">#REF!</definedName>
    <definedName name="_8Excel_BuiltIn_Print_Titles_1_1_1">#REF!</definedName>
    <definedName name="_a2">#REF!</definedName>
    <definedName name="_A65560">[1]График!#REF!</definedName>
    <definedName name="_AUTOEXEC">#REF!</definedName>
    <definedName name="_AUTOEXEC_1">#REF!</definedName>
    <definedName name="_AUTOEXEC_1_1">[2]Смета!#REF!</definedName>
    <definedName name="_AUTOEXEC_2">#REF!</definedName>
    <definedName name="_E65560">[1]График!#REF!</definedName>
    <definedName name="_k" localSheetId="2">#REF!</definedName>
    <definedName name="_k">#REF!</definedName>
    <definedName name="_k_1">#REF!</definedName>
    <definedName name="_k_1_1">[2]Смета!#REF!</definedName>
    <definedName name="_k_2">#REF!</definedName>
    <definedName name="_m" localSheetId="2">#REF!</definedName>
    <definedName name="_m">#REF!</definedName>
    <definedName name="_m_1">#REF!</definedName>
    <definedName name="_m_1_1">[2]Смета!#REF!</definedName>
    <definedName name="_m_2">#REF!</definedName>
    <definedName name="_s" localSheetId="2">#REF!</definedName>
    <definedName name="_s">#REF!</definedName>
    <definedName name="_s_1">#REF!</definedName>
    <definedName name="_s_1_1">[2]Смета!#REF!</definedName>
    <definedName name="_s_2">#REF!</definedName>
    <definedName name="_z" localSheetId="2">#REF!</definedName>
    <definedName name="_z">#REF!</definedName>
    <definedName name="_z_1">#REF!</definedName>
    <definedName name="_z_1_1">[2]Смета!#REF!</definedName>
    <definedName name="_z_2">#REF!</definedName>
    <definedName name="_Восемь">'[3]Таблица 4 АСУТП'!$B$84:$B$86</definedName>
    <definedName name="_два_1">'[3]Таблица 4 АСУТП'!$B$16:$B$23</definedName>
    <definedName name="_два_2">'[3]Таблица 4 АСУТП'!$B$24:$B$25</definedName>
    <definedName name="_Девять">'[3]Таблица 4 АСУТП'!$B$90:$B$92</definedName>
    <definedName name="_пять">'[3]Таблица 4 АСУТП'!$B$42:$B$47</definedName>
    <definedName name="_Раз">'[3]Таблица 4 АСУТП'!$B$8:$B$14</definedName>
    <definedName name="_семь_1">'[3]Таблица 4 АСУТП'!$B$66:$B$79</definedName>
    <definedName name="_семь_2">'[3]Таблица 4 АСУТП'!$B$80:$B$81</definedName>
    <definedName name="_три">'[3]Таблица 4 АСУТП'!$B$27:$B$31</definedName>
    <definedName name="_xlnm._FilterDatabase" hidden="1">#REF!</definedName>
    <definedName name="_четыре">'[3]Таблица 4 АСУТП'!$B$33:$B$40</definedName>
    <definedName name="_шесть_1">'[3]Таблица 4 АСУТП'!$B$49:$B$62</definedName>
    <definedName name="_шесть_2">'[3]Таблица 4 АСУТП'!$B$63:$B$64</definedName>
    <definedName name="a" localSheetId="2" hidden="1">{#N/A,#N/A,TRUE,"Смета на пасс. обор. №1"}</definedName>
    <definedName name="a">#REF!</definedName>
    <definedName name="a_1" localSheetId="1" hidden="1">{#N/A,#N/A,TRUE,"Смета на пасс. обор. №1"}</definedName>
    <definedName name="a_1" localSheetId="2" hidden="1">{#N/A,#N/A,TRUE,"Смета на пасс. обор. №1"}</definedName>
    <definedName name="a_1" hidden="1">{#N/A,#N/A,TRUE,"Смета на пасс. обор. №1"}</definedName>
    <definedName name="aaa">#REF!</definedName>
    <definedName name="ab">#REF!</definedName>
    <definedName name="adadsasd">[4]топография!#REF!</definedName>
    <definedName name="AnDiscount">0.945</definedName>
    <definedName name="as">#REF!</definedName>
    <definedName name="asd" localSheetId="2">#REF!</definedName>
    <definedName name="asd">#REF!</definedName>
    <definedName name="ave_height">#REF!</definedName>
    <definedName name="ave_hight">#REF!</definedName>
    <definedName name="b" localSheetId="2" hidden="1">{#N/A,#N/A,TRUE,"Смета на пасс. обор. №1"}</definedName>
    <definedName name="b">#REF!</definedName>
    <definedName name="b_1" localSheetId="1" hidden="1">{#N/A,#N/A,TRUE,"Смета на пасс. обор. №1"}</definedName>
    <definedName name="b_1" localSheetId="2" hidden="1">{#N/A,#N/A,TRUE,"Смета на пасс. обор. №1"}</definedName>
    <definedName name="b_1" hidden="1">{#N/A,#N/A,TRUE,"Смета на пасс. обор. №1"}</definedName>
    <definedName name="ba" localSheetId="1" hidden="1">{#N/A,#N/A,TRUE,"Смета на пасс. обор. №1"}</definedName>
    <definedName name="ba" localSheetId="2" hidden="1">{#N/A,#N/A,TRUE,"Смета на пасс. обор. №1"}</definedName>
    <definedName name="ba" hidden="1">{#N/A,#N/A,TRUE,"Смета на пасс. обор. №1"}</definedName>
    <definedName name="ba_1" localSheetId="1" hidden="1">{#N/A,#N/A,TRUE,"Смета на пасс. обор. №1"}</definedName>
    <definedName name="ba_1" localSheetId="2" hidden="1">{#N/A,#N/A,TRUE,"Смета на пасс. обор. №1"}</definedName>
    <definedName name="ba_1" hidden="1">{#N/A,#N/A,TRUE,"Смета на пасс. обор. №1"}</definedName>
    <definedName name="bhk">[5]топография!#REF!</definedName>
    <definedName name="bjbkl">[6]топография!#REF!</definedName>
    <definedName name="CC_fSF">#REF!</definedName>
    <definedName name="ccc" localSheetId="1" hidden="1">{#N/A,#N/A,TRUE,"Смета на пасс. обор. №1"}</definedName>
    <definedName name="ccc" localSheetId="2" hidden="1">{#N/A,#N/A,TRUE,"Смета на пасс. обор. №1"}</definedName>
    <definedName name="ccc" hidden="1">{#N/A,#N/A,TRUE,"Смета на пасс. обор. №1"}</definedName>
    <definedName name="ccc_1" localSheetId="1" hidden="1">{#N/A,#N/A,TRUE,"Смета на пасс. обор. №1"}</definedName>
    <definedName name="ccc_1" localSheetId="2" hidden="1">{#N/A,#N/A,TRUE,"Смета на пасс. обор. №1"}</definedName>
    <definedName name="ccc_1" hidden="1">{#N/A,#N/A,TRUE,"Смета на пасс. обор. №1"}</definedName>
    <definedName name="CnfName">[7]Лист1!#REF!</definedName>
    <definedName name="CnfName_1">[8]Обновление!#REF!</definedName>
    <definedName name="cntNumber">'[9]Счет-Фактура'!#REF!</definedName>
    <definedName name="cntPayerCountCor">'[9]Счет-Фактура'!#REF!</definedName>
    <definedName name="cntQnt">'[9]Счет-Фактура'!#REF!</definedName>
    <definedName name="cntSuppAddr2">'[9]Счет-Фактура'!#REF!</definedName>
    <definedName name="cntSuppMFO1">'[9]Счет-Фактура'!#REF!</definedName>
    <definedName name="cntUnit">'[9]Счет-Фактура'!#REF!</definedName>
    <definedName name="ConfName">[7]Лист1!#REF!</definedName>
    <definedName name="ConfName_1">[8]Обновление!#REF!</definedName>
    <definedName name="Currency_Risk_Factor">1.05</definedName>
    <definedName name="d">#REF!</definedName>
    <definedName name="Database">#REF!</definedName>
    <definedName name="DateColJournal">#REF!</definedName>
    <definedName name="Dc">[10]Lucent!#REF!</definedName>
    <definedName name="dck" localSheetId="2">[11]топография!#REF!</definedName>
    <definedName name="dck">[12]топография!#REF!</definedName>
    <definedName name="dck_1">[13]топография!#REF!</definedName>
    <definedName name="ddduy" localSheetId="2">#REF!</definedName>
    <definedName name="ddduy">#REF!</definedName>
    <definedName name="Delivery">1.15</definedName>
    <definedName name="deviation1">#REF!</definedName>
    <definedName name="df">#REF!</definedName>
    <definedName name="dfff">[14]топография!#REF!</definedName>
    <definedName name="Disc_Tbl">#REF!</definedName>
    <definedName name="DiscontRate">#REF!</definedName>
    <definedName name="Dl">[10]Lucent!#REF!</definedName>
    <definedName name="DM">#REF!</definedName>
    <definedName name="Dsc_Vector">#REF!</definedName>
    <definedName name="e" localSheetId="1" hidden="1">{#N/A,#N/A,TRUE,"Смета на пасс. обор. №1"}</definedName>
    <definedName name="e" localSheetId="2" hidden="1">{#N/A,#N/A,TRUE,"Смета на пасс. обор. №1"}</definedName>
    <definedName name="e" hidden="1">{#N/A,#N/A,TRUE,"Смета на пасс. обор. №1"}</definedName>
    <definedName name="e_1" localSheetId="1" hidden="1">{#N/A,#N/A,TRUE,"Смета на пасс. обор. №1"}</definedName>
    <definedName name="e_1" localSheetId="2" hidden="1">{#N/A,#N/A,TRUE,"Смета на пасс. обор. №1"}</definedName>
    <definedName name="e_1" hidden="1">{#N/A,#N/A,TRUE,"Смета на пасс. обор. №1"}</definedName>
    <definedName name="EILName">[7]Лист1!#REF!</definedName>
    <definedName name="EILName_1">[8]Обновление!#REF!</definedName>
    <definedName name="EQUIP">[15]Спецификация!#REF!</definedName>
    <definedName name="ert">#REF!</definedName>
    <definedName name="Excel_BuiltIn_Database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_1">#REF!</definedName>
    <definedName name="Excel_BuiltIn_Print_Area_10_1_1">#REF!</definedName>
    <definedName name="Excel_BuiltIn_Print_Area_11">#REF!</definedName>
    <definedName name="Excel_BuiltIn_Print_Area_11_1">#REF!</definedName>
    <definedName name="Excel_BuiltIn_Print_Area_12">#REF!</definedName>
    <definedName name="Excel_BuiltIn_Print_Area_13" localSheetId="2">"$#ССЫЛ!.$A$2:$E$8"</definedName>
    <definedName name="Excel_BuiltIn_Print_Area_13">#REF!</definedName>
    <definedName name="Excel_BuiltIn_Print_Area_14">#REF!</definedName>
    <definedName name="Excel_BuiltIn_Print_Area_14_1">"$#ССЫЛ!.$#ССЫЛ!$#ССЫЛ!:$#ССЫЛ!$#ССЫЛ!"</definedName>
    <definedName name="Excel_BuiltIn_Print_Area_2" localSheetId="2">"$#ССЫЛ!.$A$2:$D$4"</definedName>
    <definedName name="Excel_BuiltIn_Print_Area_2">#REF!</definedName>
    <definedName name="Excel_BuiltIn_Print_Area_2_1">#REF!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 localSheetId="2">"$#ССЫЛ!.$A$2:$E$4"</definedName>
    <definedName name="Excel_BuiltIn_Print_Area_3_1">#REF!</definedName>
    <definedName name="Excel_BuiltIn_Print_Area_32">"$#ССЫЛ!.$#ССЫЛ!$#ССЫЛ!:$#ССЫЛ!$#ССЫЛ!"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3">"$#ССЫЛ!.$#ССЫЛ!$#ССЫЛ!:$#ССЫЛ!$#ССЫЛ!"</definedName>
    <definedName name="Excel_BuiltIn_Print_Area_5" localSheetId="2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7" localSheetId="2">"$#ССЫЛ!.$A$2:$E$5"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1_1">#REF!</definedName>
    <definedName name="Excel_BuiltIn_Print_Titles">#REF!</definedName>
    <definedName name="Excel_BuiltIn_Print_Titles_1" localSheetId="2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4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fg">#REF!</definedName>
    <definedName name="fgh">[16]топография!#REF!</definedName>
    <definedName name="fl">[10]Lucent!#REF!</definedName>
    <definedName name="Grp_Vector">#REF!</definedName>
    <definedName name="h">#REF!</definedName>
    <definedName name="hPriceRange">[7]Лист1!#REF!</definedName>
    <definedName name="hPriceRange_1">[8]Цена!#REF!</definedName>
    <definedName name="i">#REF!</definedName>
    <definedName name="idPriceColumn">[7]Лист1!#REF!</definedName>
    <definedName name="idPriceColumn_1">[8]Цена!#REF!</definedName>
    <definedName name="iii">#REF!</definedName>
    <definedName name="iiiii">#REF!</definedName>
    <definedName name="Importation_Cost">#REF!</definedName>
    <definedName name="infl">[17]ПДР!#REF!</definedName>
    <definedName name="Itog" localSheetId="2">#REF!</definedName>
    <definedName name="Itog">#REF!</definedName>
    <definedName name="Itog_1">#REF!</definedName>
    <definedName name="j" localSheetId="1" hidden="1">{#N/A,#N/A,TRUE,"Смета на пасс. обор. №1"}</definedName>
    <definedName name="j" localSheetId="2" hidden="1">{#N/A,#N/A,TRUE,"Смета на пасс. обор. №1"}</definedName>
    <definedName name="j" hidden="1">{#N/A,#N/A,TRUE,"Смета на пасс. обор. №1"}</definedName>
    <definedName name="j_1" localSheetId="1" hidden="1">{#N/A,#N/A,TRUE,"Смета на пасс. обор. №1"}</definedName>
    <definedName name="j_1" localSheetId="2" hidden="1">{#N/A,#N/A,TRUE,"Смета на пасс. обор. №1"}</definedName>
    <definedName name="j_1" hidden="1">{#N/A,#N/A,TRUE,"Смета на пасс. обор. №1"}</definedName>
    <definedName name="jkjhggh">#REF!</definedName>
    <definedName name="kkkkk">#REF!</definedName>
    <definedName name="Koeffcb">#REF!</definedName>
    <definedName name="kp">[17]ПДР!#REF!</definedName>
    <definedName name="KPlan">#REF!</definedName>
    <definedName name="l">#REF!</definedName>
    <definedName name="language">#REF!</definedName>
    <definedName name="ljujhunb">[14]топография!#REF!</definedName>
    <definedName name="lp">[18]Panduit!$E$4</definedName>
    <definedName name="m" localSheetId="2">[19]Microsoft!#REF!</definedName>
    <definedName name="m">#REF!</definedName>
    <definedName name="MATER">[15]Спецификация!#REF!</definedName>
    <definedName name="mm">[19]Microsoft!#REF!</definedName>
    <definedName name="mmm">[19]Microsoft!#REF!</definedName>
    <definedName name="n">#REF!</definedName>
    <definedName name="n_1" localSheetId="1">{"","одинz","дваz","триz","четыреz","пятьz","шестьz","семьz","восемьz","девятьz"}</definedName>
    <definedName name="n_1" localSheetId="2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1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1">{"";1;"двадцатьz";"тридцатьz";"сорокz";"пятьдесятz";"шестьдесятz";"семьдесятz";"восемьдесятz";"девяностоz"}</definedName>
    <definedName name="n_3" localSheetId="2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1">{"","стоz","двестиz","тристаz","четырестаz","пятьсотz","шестьсотz","семьсотz","восемьсотz","девятьсотz"}</definedName>
    <definedName name="n_4" localSheetId="2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1">{"","однаz","двеz","триz","четыреz","пятьz","шестьz","семьz","восемьz","девятьz"}</definedName>
    <definedName name="n_5" localSheetId="2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"000000000000,00"</definedName>
    <definedName name="n0x" localSheetId="1">IF(ПЗ!n_3=1,ПЗ!n_2,ПЗ!n_3&amp;ПЗ!n_1)</definedName>
    <definedName name="n0x" localSheetId="2">IF(Протокол!n_3=1,Протокол!n_2,Протокол!n_3&amp;Протокол!n_1)</definedName>
    <definedName name="n0x">IF(n_3=1,n_2,n_3&amp;n_1)</definedName>
    <definedName name="n1x" localSheetId="1">IF(ПЗ!n_3=1,ПЗ!n_2,ПЗ!n_3&amp;ПЗ!n_5)</definedName>
    <definedName name="n1x" localSheetId="2">IF(Протокол!n_3=1,Протокол!n_2,Протокол!n_3&amp;Протокол!n_5)</definedName>
    <definedName name="n1x">IF(n_3=1,n_2,n_3&amp;n_5)</definedName>
    <definedName name="Nalog">#REF!</definedName>
    <definedName name="name">#REF!</definedName>
    <definedName name="ngh">[4]топография!#REF!</definedName>
    <definedName name="NumColJournal">#REF!</definedName>
    <definedName name="o">#REF!</definedName>
    <definedName name="OELName">[7]Лист1!#REF!</definedName>
    <definedName name="OELName_1">[8]Обновление!#REF!</definedName>
    <definedName name="OPLName">[7]Лист1!#REF!</definedName>
    <definedName name="OPLName_1">[8]Обновление!#REF!</definedName>
    <definedName name="oppp">#REF!</definedName>
    <definedName name="p" localSheetId="2" hidden="1">{#N/A,#N/A,TRUE,"Смета на пасс. обор. №1"}</definedName>
    <definedName name="p">[7]Лист1!#REF!</definedName>
    <definedName name="p_1" localSheetId="2" hidden="1">{#N/A,#N/A,TRUE,"Смета на пасс. обор. №1"}</definedName>
    <definedName name="p_1">[8]Product!#REF!</definedName>
    <definedName name="pp">#REF!</definedName>
    <definedName name="ppp">#REF!</definedName>
    <definedName name="pr">[15]Спецификация!#REF!</definedName>
    <definedName name="PriceRange">[7]Лист1!#REF!</definedName>
    <definedName name="PriceRange_1">[8]Цена!#REF!</definedName>
    <definedName name="Print_Titles" localSheetId="7">ССРССТЦ!$23:$23</definedName>
    <definedName name="Profit">[10]Lucent!#REF!</definedName>
    <definedName name="profit2">[10]Lucent!#REF!</definedName>
    <definedName name="ProfitLucent">1.65</definedName>
    <definedName name="PROJ">[15]Спецификация!#REF!</definedName>
    <definedName name="propis">#REF!</definedName>
    <definedName name="q">#REF!</definedName>
    <definedName name="qqq" localSheetId="1" hidden="1">{#N/A,#N/A,TRUE,"Смета на пасс. обор. №1"}</definedName>
    <definedName name="qqq" localSheetId="2" hidden="1">{#N/A,#N/A,TRUE,"Смета на пасс. обор. №1"}</definedName>
    <definedName name="qqq" hidden="1">{#N/A,#N/A,TRUE,"Смета на пасс. обор. №1"}</definedName>
    <definedName name="qqq_1" localSheetId="1" hidden="1">{#N/A,#N/A,TRUE,"Смета на пасс. обор. №1"}</definedName>
    <definedName name="qqq_1" localSheetId="2" hidden="1">{#N/A,#N/A,TRUE,"Смета на пасс. обор. №1"}</definedName>
    <definedName name="qqq_1" hidden="1">{#N/A,#N/A,TRUE,"Смета на пасс. обор. №1"}</definedName>
    <definedName name="qqqqqqq">[20]топография!#REF!</definedName>
    <definedName name="qqqqqqqqqqqqqqqqqqqqqqqqqqqqqqqqqqq">#REF!</definedName>
    <definedName name="QT_Type">"QT-2L"</definedName>
    <definedName name="qwer">#REF!</definedName>
    <definedName name="R_Lst">#REF!</definedName>
    <definedName name="R_Net">#REF!</definedName>
    <definedName name="Rate">#REF!</definedName>
    <definedName name="rehl">#REF!</definedName>
    <definedName name="rf">#REF!</definedName>
    <definedName name="Rit">[21]УКП!$H$3</definedName>
    <definedName name="rr">'[22]Пример расчета'!#REF!</definedName>
    <definedName name="rty">#REF!</definedName>
    <definedName name="rtyrty">#REF!</definedName>
    <definedName name="sd">#REF!</definedName>
    <definedName name="SD_DC">#REF!</definedName>
    <definedName name="sdd">[4]топография!#REF!</definedName>
    <definedName name="sddsdaD">[14]топография!#REF!</definedName>
    <definedName name="SDDsfd">#REF!</definedName>
    <definedName name="SDSA">#REF!</definedName>
    <definedName name="SF_SFs">#REF!</definedName>
    <definedName name="SM">#REF!</definedName>
    <definedName name="SM_SM">#REF!</definedName>
    <definedName name="SM_STO" localSheetId="2">#REF!</definedName>
    <definedName name="SM_STO">#REF!</definedName>
    <definedName name="SM_STO_1" localSheetId="2">'[23]СМЕТА проект'!#REF!</definedName>
    <definedName name="SM_STO_1">'[23]СМЕТА проект'!#REF!</definedName>
    <definedName name="SM_STO1" localSheetId="2">#REF!</definedName>
    <definedName name="SM_STO1">#REF!</definedName>
    <definedName name="SM_STO1_1">#REF!</definedName>
    <definedName name="SM_STO1_1_1">#REF!</definedName>
    <definedName name="SM_STO2">#REF!</definedName>
    <definedName name="SM_STO2_1">#REF!</definedName>
    <definedName name="SM_STO3">#REF!</definedName>
    <definedName name="SM_STO3_1">#REF!</definedName>
    <definedName name="Smmmmmmmmmmmmmmm">#REF!</definedName>
    <definedName name="Status">#REF!</definedName>
    <definedName name="SU_5">#REF!</definedName>
    <definedName name="SUM_" localSheetId="2">#REF!</definedName>
    <definedName name="SUM_">#REF!</definedName>
    <definedName name="SUM__1">#REF!</definedName>
    <definedName name="SUM_1">#REF!</definedName>
    <definedName name="SUM_1_1">#REF!</definedName>
    <definedName name="SUM_1_1_1">#REF!</definedName>
    <definedName name="sum_2">#REF!</definedName>
    <definedName name="SUM_3">#REF!</definedName>
    <definedName name="SUM_3_1">#REF!</definedName>
    <definedName name="sum_4">#REF!</definedName>
    <definedName name="SV">#REF!</definedName>
    <definedName name="SV_25">#REF!</definedName>
    <definedName name="SV_STO">#REF!</definedName>
    <definedName name="t">#REF!</definedName>
    <definedName name="Time_diff">#REF!</definedName>
    <definedName name="Times">#REF!</definedName>
    <definedName name="Times_1">#REF!</definedName>
    <definedName name="Times_10">#REF!</definedName>
    <definedName name="Times_11">#REF!</definedName>
    <definedName name="Times_12">#REF!</definedName>
    <definedName name="Times_13">#REF!</definedName>
    <definedName name="Times_14">#REF!</definedName>
    <definedName name="Times_15">#REF!</definedName>
    <definedName name="Times_16">#REF!</definedName>
    <definedName name="Times_17">#REF!</definedName>
    <definedName name="Times_18">#REF!</definedName>
    <definedName name="Times_19">#REF!</definedName>
    <definedName name="Times_2">#REF!</definedName>
    <definedName name="Times_20">#REF!</definedName>
    <definedName name="Times_21">#REF!</definedName>
    <definedName name="Times_22">#REF!</definedName>
    <definedName name="Times_49">#REF!</definedName>
    <definedName name="Times_5">#REF!</definedName>
    <definedName name="Times_50">#REF!</definedName>
    <definedName name="Times_51">#REF!</definedName>
    <definedName name="Times_52">#REF!</definedName>
    <definedName name="Times_53">#REF!</definedName>
    <definedName name="Times_54">#REF!</definedName>
    <definedName name="Times_6">#REF!</definedName>
    <definedName name="Times_7">#REF!</definedName>
    <definedName name="Times_8">#REF!</definedName>
    <definedName name="Times_9">#REF!</definedName>
    <definedName name="tyu">#REF!</definedName>
    <definedName name="U_Lst">#REF!</definedName>
    <definedName name="U_Net">#REF!</definedName>
    <definedName name="ujl">#REF!</definedName>
    <definedName name="USA">[24]Шкаф!#REF!</definedName>
    <definedName name="USA_1">#REF!</definedName>
    <definedName name="usd">#REF!</definedName>
    <definedName name="v">#REF!</definedName>
    <definedName name="vhjk">[5]топография!#REF!</definedName>
    <definedName name="vsego">#REF!</definedName>
    <definedName name="w">#REF!</definedName>
    <definedName name="we" localSheetId="1" hidden="1">{#N/A,#N/A,TRUE,"Смета на пасс. обор. №1"}</definedName>
    <definedName name="we" localSheetId="2" hidden="1">{#N/A,#N/A,TRUE,"Смета на пасс. обор. №1"}</definedName>
    <definedName name="we" hidden="1">{#N/A,#N/A,TRUE,"Смета на пасс. обор. №1"}</definedName>
    <definedName name="we_1" localSheetId="1" hidden="1">{#N/A,#N/A,TRUE,"Смета на пасс. обор. №1"}</definedName>
    <definedName name="we_1" localSheetId="2" hidden="1">{#N/A,#N/A,TRUE,"Смета на пасс. обор. №1"}</definedName>
    <definedName name="we_1" hidden="1">{#N/A,#N/A,TRUE,"Смета на пасс. обор. №1"}</definedName>
    <definedName name="wer">#REF!</definedName>
    <definedName name="WORK">[15]Спецификация!#REF!</definedName>
    <definedName name="wrn.1." localSheetId="1" hidden="1">{#N/A,#N/A,FALSE,"Шаблон_Спец1"}</definedName>
    <definedName name="wrn.1." localSheetId="2" hidden="1">{#N/A,#N/A,FALSE,"Шаблон_Спец1"}</definedName>
    <definedName name="wrn.1." hidden="1">{#N/A,#N/A,FALSE,"Шаблон_Спец1"}</definedName>
    <definedName name="wrn.sp2344." localSheetId="1" hidden="1">{#N/A,#N/A,TRUE,"Смета на пасс. обор. №1"}</definedName>
    <definedName name="wrn.sp2344." localSheetId="2" hidden="1">{#N/A,#N/A,TRUE,"Смета на пасс. обор. №1"}</definedName>
    <definedName name="wrn.sp2344." hidden="1">{#N/A,#N/A,TRUE,"Смета на пасс. обор. №1"}</definedName>
    <definedName name="wrn.sp2344._1" localSheetId="1" hidden="1">{#N/A,#N/A,TRUE,"Смета на пасс. обор. №1"}</definedName>
    <definedName name="wrn.sp2344._1" localSheetId="2" hidden="1">{#N/A,#N/A,TRUE,"Смета на пасс. обор. №1"}</definedName>
    <definedName name="wrn.sp2344._1" hidden="1">{#N/A,#N/A,TRUE,"Смета на пасс. обор. №1"}</definedName>
    <definedName name="wrn.sp2345" localSheetId="1" hidden="1">{#N/A,#N/A,TRUE,"Смета на пасс. обор. №1"}</definedName>
    <definedName name="wrn.sp2345" localSheetId="2" hidden="1">{#N/A,#N/A,TRUE,"Смета на пасс. обор. №1"}</definedName>
    <definedName name="wrn.sp2345" hidden="1">{#N/A,#N/A,TRUE,"Смета на пасс. обор. №1"}</definedName>
    <definedName name="wrn.sp2345_1" localSheetId="1" hidden="1">{#N/A,#N/A,TRUE,"Смета на пасс. обор. №1"}</definedName>
    <definedName name="wrn.sp2345_1" localSheetId="2" hidden="1">{#N/A,#N/A,TRUE,"Смета на пасс. обор. №1"}</definedName>
    <definedName name="wrn.sp2345_1" hidden="1">{#N/A,#N/A,TRUE,"Смета на пасс. обор. №1"}</definedName>
    <definedName name="ww">#REF!</definedName>
    <definedName name="xh">#REF!</definedName>
    <definedName name="y">#REF!</definedName>
    <definedName name="Yamaha_26">#REF!</definedName>
    <definedName name="yui">#REF!</definedName>
    <definedName name="yyy">#REF!</definedName>
    <definedName name="ZAK1">#REF!</definedName>
    <definedName name="ZAK1_1">#REF!</definedName>
    <definedName name="ZAK2">#REF!</definedName>
    <definedName name="ZAK2_1">#REF!</definedName>
    <definedName name="zak3">#REF!</definedName>
    <definedName name="zxdc">#REF!</definedName>
    <definedName name="zzzz">#REF!</definedName>
    <definedName name="а" localSheetId="2" hidden="1">{#N/A,#N/A,TRUE,"Смета на пасс. обор. №1"}</definedName>
    <definedName name="а">#REF!</definedName>
    <definedName name="а_1" localSheetId="1" hidden="1">{#N/A,#N/A,TRUE,"Смета на пасс. обор. №1"}</definedName>
    <definedName name="а_1" localSheetId="2" hidden="1">{#N/A,#N/A,TRUE,"Смета на пасс. обор. №1"}</definedName>
    <definedName name="а_1" hidden="1">{#N/A,#N/A,TRUE,"Смета на пасс. обор. №1"}</definedName>
    <definedName name="а1" localSheetId="2">#REF!</definedName>
    <definedName name="а1">#REF!</definedName>
    <definedName name="А15">#REF!</definedName>
    <definedName name="А2">#REF!</definedName>
    <definedName name="А34">#REF!</definedName>
    <definedName name="а35">#REF!</definedName>
    <definedName name="а36">#REF!</definedName>
    <definedName name="а36_1">#REF!</definedName>
    <definedName name="аа" localSheetId="2">[11]топография!#REF!</definedName>
    <definedName name="аа">#REF!</definedName>
    <definedName name="ААА">#REF!</definedName>
    <definedName name="аааа">#REF!</definedName>
    <definedName name="ааааа">#REF!</definedName>
    <definedName name="аааааа">#REF!</definedName>
    <definedName name="ааааааа">#REF!</definedName>
    <definedName name="аб">#REF!</definedName>
    <definedName name="ав" localSheetId="2">#REF!</definedName>
    <definedName name="ав">#REF!</definedName>
    <definedName name="ав_1">#REF!</definedName>
    <definedName name="авввввввввввввввввввв">#REF!</definedName>
    <definedName name="авпявап">#REF!</definedName>
    <definedName name="авпяпав">#REF!</definedName>
    <definedName name="авРВп">#REF!</definedName>
    <definedName name="авс">#REF!</definedName>
    <definedName name="автом">#REF!</definedName>
    <definedName name="аглвг">#REF!</definedName>
    <definedName name="админ">#REF!</definedName>
    <definedName name="аднг">#REF!</definedName>
    <definedName name="адоад">#REF!</definedName>
    <definedName name="адожд">#REF!</definedName>
    <definedName name="Азб">#REF!</definedName>
    <definedName name="АКСТ">'[25]Лист опроса'!$B$22</definedName>
    <definedName name="ало">#REF!</definedName>
    <definedName name="Алтайский_край">#REF!</definedName>
    <definedName name="Алтайский_край_1">#REF!</definedName>
    <definedName name="Амурская_область">#REF!</definedName>
    <definedName name="Амурская_область_1">#REF!</definedName>
    <definedName name="ангданга">#REF!</definedName>
    <definedName name="ангщ">#REF!</definedName>
    <definedName name="анд">#REF!</definedName>
    <definedName name="анол">#REF!</definedName>
    <definedName name="анрл">[4]топография!#REF!</definedName>
    <definedName name="аода">#REF!</definedName>
    <definedName name="аодадо">#REF!</definedName>
    <definedName name="аодра">#REF!</definedName>
    <definedName name="аол">[4]топография!#REF!</definedName>
    <definedName name="аолрмб">[26]Вспомогательный!$D$77</definedName>
    <definedName name="аопы">#REF!</definedName>
    <definedName name="аопыао">#REF!</definedName>
    <definedName name="аоыао">#REF!</definedName>
    <definedName name="ап" localSheetId="2" hidden="1">{#N/A,#N/A,TRUE,"Смета на пасс. обор. №1"}</definedName>
    <definedName name="ап">#REF!</definedName>
    <definedName name="ап_1" localSheetId="1" hidden="1">{#N/A,#N/A,TRUE,"Смета на пасс. обор. №1"}</definedName>
    <definedName name="ап_1" localSheetId="2" hidden="1">{#N/A,#N/A,TRUE,"Смета на пасс. обор. №1"}</definedName>
    <definedName name="ап_1" hidden="1">{#N/A,#N/A,TRUE,"Смета на пасс. обор. №1"}</definedName>
    <definedName name="ап12">#REF!</definedName>
    <definedName name="апоап">#REF!</definedName>
    <definedName name="аповоп">#REF!</definedName>
    <definedName name="апопр">#REF!</definedName>
    <definedName name="апорапо">#REF!</definedName>
    <definedName name="апотиа">#REF!</definedName>
    <definedName name="апоыа">#REF!</definedName>
    <definedName name="апоыаоп">#REF!</definedName>
    <definedName name="апоыапо">#REF!</definedName>
    <definedName name="апоыоо">#REF!</definedName>
    <definedName name="апр" localSheetId="2" hidden="1">{#N/A,#N/A,TRUE,"Смета на пасс. обор. №1"}</definedName>
    <definedName name="апр">[27]топография!#REF!</definedName>
    <definedName name="апр_1" localSheetId="1" hidden="1">{#N/A,#N/A,TRUE,"Смета на пасс. обор. №1"}</definedName>
    <definedName name="апр_1" localSheetId="2" hidden="1">{#N/A,#N/A,TRUE,"Смета на пасс. обор. №1"}</definedName>
    <definedName name="апр_1" hidden="1">{#N/A,#N/A,TRUE,"Смета на пасс. обор. №1"}</definedName>
    <definedName name="аправи">#REF!</definedName>
    <definedName name="апрво">#REF!</definedName>
    <definedName name="апрыа">#REF!</definedName>
    <definedName name="апрыапр">[4]топография!#REF!</definedName>
    <definedName name="апыо">#REF!</definedName>
    <definedName name="апырр">#REF!</definedName>
    <definedName name="араера">#REF!</definedName>
    <definedName name="арбь">#REF!</definedName>
    <definedName name="арл">#REF!</definedName>
    <definedName name="арла">[4]топография!#REF!</definedName>
    <definedName name="аро">#REF!</definedName>
    <definedName name="ародар">#REF!</definedName>
    <definedName name="ародард">[4]топография!#REF!</definedName>
    <definedName name="ародарод">#REF!</definedName>
    <definedName name="ародра">#REF!</definedName>
    <definedName name="арол">#REF!</definedName>
    <definedName name="аролаол">#REF!</definedName>
    <definedName name="арпа">#REF!</definedName>
    <definedName name="Архангельская_область">#REF!</definedName>
    <definedName name="Архангельская_область_1">#REF!</definedName>
    <definedName name="арьдбра">[4]топография!#REF!</definedName>
    <definedName name="астр">#REF!</definedName>
    <definedName name="Астраханская_область">#REF!</definedName>
    <definedName name="Астрахань">#REF!</definedName>
    <definedName name="Астрахань_1">#REF!</definedName>
    <definedName name="Астрахань_2">#REF!</definedName>
    <definedName name="Астрахань_22">#REF!</definedName>
    <definedName name="Астрахань_49">#REF!</definedName>
    <definedName name="Астрахань_5">#REF!</definedName>
    <definedName name="Астрахань_50">#REF!</definedName>
    <definedName name="Астрахань_51">#REF!</definedName>
    <definedName name="Астрахань_52">#REF!</definedName>
    <definedName name="Астрахань_53">#REF!</definedName>
    <definedName name="Астрахань_54">#REF!</definedName>
    <definedName name="АСУТП">#REF!</definedName>
    <definedName name="АСУТП2">#REF!</definedName>
    <definedName name="АСУТП2_1">#REF!</definedName>
    <definedName name="АСУТП2_2">#REF!</definedName>
    <definedName name="АСУТП2_22">#REF!</definedName>
    <definedName name="АСУТП2_49">#REF!</definedName>
    <definedName name="АСУТП2_5">#REF!</definedName>
    <definedName name="АСУТП2_50">#REF!</definedName>
    <definedName name="АСУТП2_51">#REF!</definedName>
    <definedName name="АСУТП2_52">#REF!</definedName>
    <definedName name="АСУТП2_53">#REF!</definedName>
    <definedName name="АСУТП2_54">#REF!</definedName>
    <definedName name="АСУТПАстрахань">#REF!</definedName>
    <definedName name="АСУТПАстрахань_1">#REF!</definedName>
    <definedName name="АСУТПАстрахань_2">#REF!</definedName>
    <definedName name="АСУТПАстрахань_22">#REF!</definedName>
    <definedName name="АСУТПАстрахань_49">#REF!</definedName>
    <definedName name="АСУТПАстрахань_5">#REF!</definedName>
    <definedName name="АСУТПАстрахань_50">#REF!</definedName>
    <definedName name="АСУТПАстрахань_51">#REF!</definedName>
    <definedName name="АСУТПАстрахань_52">#REF!</definedName>
    <definedName name="АСУТПАстрахань_53">#REF!</definedName>
    <definedName name="АСУТПАстрахань_54">#REF!</definedName>
    <definedName name="АСУТПН.Новгород">#REF!</definedName>
    <definedName name="АСУТПН.Новгород_1">#REF!</definedName>
    <definedName name="АСУТПН.Новгород_2">#REF!</definedName>
    <definedName name="АСУТПН.Новгород_22">#REF!</definedName>
    <definedName name="АСУТПН.Новгород_49">#REF!</definedName>
    <definedName name="АСУТПН.Новгород_5">#REF!</definedName>
    <definedName name="АСУТПН.Новгород_50">#REF!</definedName>
    <definedName name="АСУТПН.Новгород_51">#REF!</definedName>
    <definedName name="АСУТПН.Новгород_52">#REF!</definedName>
    <definedName name="АСУТПН.Новгород_53">#REF!</definedName>
    <definedName name="АСУТПН.Новгород_54">#REF!</definedName>
    <definedName name="АСУТПСтаврополь">#REF!</definedName>
    <definedName name="АСУТПСтаврополь_1">#REF!</definedName>
    <definedName name="АСУТПСтаврополь_2">#REF!</definedName>
    <definedName name="АСУТПСтаврополь_22">#REF!</definedName>
    <definedName name="АСУТПСтаврополь_49">#REF!</definedName>
    <definedName name="АСУТПСтаврополь_5">#REF!</definedName>
    <definedName name="АСУТПСтаврополь_50">#REF!</definedName>
    <definedName name="АСУТПСтаврополь_51">#REF!</definedName>
    <definedName name="АСУТПСтаврополь_52">#REF!</definedName>
    <definedName name="АСУТПСтаврополь_53">#REF!</definedName>
    <definedName name="АСУТПСтаврополь_54">#REF!</definedName>
    <definedName name="АФС">[6]топография!#REF!</definedName>
    <definedName name="ачпо">[14]топография!#REF!</definedName>
    <definedName name="аыв">#REF!</definedName>
    <definedName name="аыоап">#REF!</definedName>
    <definedName name="аыоапо">#REF!</definedName>
    <definedName name="аыопыао">#REF!</definedName>
    <definedName name="аыпр">[5]топография!#REF!</definedName>
    <definedName name="аыпрыпр">#REF!</definedName>
    <definedName name="аыыпо">[4]топография!#REF!</definedName>
    <definedName name="б" localSheetId="2" hidden="1">{#N/A,#N/A,TRUE,"Смета на пасс. обор. №1"}</definedName>
    <definedName name="б">#REF!</definedName>
    <definedName name="б_1" localSheetId="1" hidden="1">{#N/A,#N/A,TRUE,"Смета на пасс. обор. №1"}</definedName>
    <definedName name="б_1" localSheetId="2" hidden="1">{#N/A,#N/A,TRUE,"Смета на пасс. обор. №1"}</definedName>
    <definedName name="б_1" hidden="1">{#N/A,#N/A,TRUE,"Смета на пасс. обор. №1"}</definedName>
    <definedName name="бабабла" localSheetId="1" hidden="1">{#N/A,#N/A,TRUE,"Смета на пасс. обор. №1"}</definedName>
    <definedName name="бабабла" localSheetId="2" hidden="1">{#N/A,#N/A,TRUE,"Смета на пасс. обор. №1"}</definedName>
    <definedName name="бабабла" hidden="1">{#N/A,#N/A,TRUE,"Смета на пасс. обор. №1"}</definedName>
    <definedName name="бабабла_1" localSheetId="1" hidden="1">{#N/A,#N/A,TRUE,"Смета на пасс. обор. №1"}</definedName>
    <definedName name="бабабла_1" localSheetId="2" hidden="1">{#N/A,#N/A,TRUE,"Смета на пасс. обор. №1"}</definedName>
    <definedName name="бабабла_1" hidden="1">{#N/A,#N/A,TRUE,"Смета на пасс. обор. №1"}</definedName>
    <definedName name="_xlnm.Database" localSheetId="2">'[28]ПС 110 кВ (доп)'!$B$1:$F$18</definedName>
    <definedName name="_xlnm.Database">#REF!</definedName>
    <definedName name="БАК2">#REF!</definedName>
    <definedName name="Белгородская_область">#REF!</definedName>
    <definedName name="Бланк_сметы">#REF!</definedName>
    <definedName name="бол" localSheetId="1" hidden="1">{#N/A,#N/A,TRUE,"Смета на пасс. обор. №1"}</definedName>
    <definedName name="бол" localSheetId="2" hidden="1">{#N/A,#N/A,TRUE,"Смета на пасс. обор. №1"}</definedName>
    <definedName name="бол" hidden="1">{#N/A,#N/A,TRUE,"Смета на пасс. обор. №1"}</definedName>
    <definedName name="бол_1" localSheetId="1" hidden="1">{#N/A,#N/A,TRUE,"Смета на пасс. обор. №1"}</definedName>
    <definedName name="бол_1" localSheetId="2" hidden="1">{#N/A,#N/A,TRUE,"Смета на пасс. обор. №1"}</definedName>
    <definedName name="бол_1" hidden="1">{#N/A,#N/A,TRUE,"Смета на пасс. обор. №1"}</definedName>
    <definedName name="бпрбь">#REF!</definedName>
    <definedName name="Брянская_область">#REF!</definedName>
    <definedName name="БСИР">#REF!</definedName>
    <definedName name="Буровой_понтон">#REF!</definedName>
    <definedName name="в" localSheetId="2" hidden="1">{#N/A,#N/A,TRUE,"Смета на пасс. обор. №1"}</definedName>
    <definedName name="в">#REF!</definedName>
    <definedName name="в_1" localSheetId="1" hidden="1">{#N/A,#N/A,TRUE,"Смета на пасс. обор. №1"}</definedName>
    <definedName name="в_1" localSheetId="2" hidden="1">{#N/A,#N/A,TRUE,"Смета на пасс. обор. №1"}</definedName>
    <definedName name="в_1" hidden="1">{#N/A,#N/A,TRUE,"Смета на пасс. обор. №1"}</definedName>
    <definedName name="В5">#REF!</definedName>
    <definedName name="Ва">#REF!</definedName>
    <definedName name="ва3">#REF!</definedName>
    <definedName name="вав">[13]топография!#REF!</definedName>
    <definedName name="вава">#REF!</definedName>
    <definedName name="вавввввввввввввв">#REF!</definedName>
    <definedName name="ВАЛ_">#REF!</definedName>
    <definedName name="ВАЛ_1">#REF!</definedName>
    <definedName name="ВАЛ_4">#REF!</definedName>
    <definedName name="Валаам">#REF!</definedName>
    <definedName name="вангл">#REF!</definedName>
    <definedName name="ванлр">#REF!</definedName>
    <definedName name="ванол">[5]топография!#REF!</definedName>
    <definedName name="вао">#REF!</definedName>
    <definedName name="вап" localSheetId="2" hidden="1">{#N/A,#N/A,TRUE,"Смета на пасс. обор. №1"}</definedName>
    <definedName name="вап">#REF!</definedName>
    <definedName name="вап_1" localSheetId="1" hidden="1">{#N/A,#N/A,TRUE,"Смета на пасс. обор. №1"}</definedName>
    <definedName name="вап_1" localSheetId="2" hidden="1">{#N/A,#N/A,TRUE,"Смета на пасс. обор. №1"}</definedName>
    <definedName name="вап_1" hidden="1">{#N/A,#N/A,TRUE,"Смета на пасс. обор. №1"}</definedName>
    <definedName name="вапапо" localSheetId="1" hidden="1">{#N/A,#N/A,TRUE,"Смета на пасс. обор. №1"}</definedName>
    <definedName name="вапапо" localSheetId="2" hidden="1">{#N/A,#N/A,TRUE,"Смета на пасс. обор. №1"}</definedName>
    <definedName name="вапапо" hidden="1">{#N/A,#N/A,TRUE,"Смета на пасс. обор. №1"}</definedName>
    <definedName name="вапапо_1" localSheetId="1" hidden="1">{#N/A,#N/A,TRUE,"Смета на пасс. обор. №1"}</definedName>
    <definedName name="вапапо_1" localSheetId="2" hidden="1">{#N/A,#N/A,TRUE,"Смета на пасс. обор. №1"}</definedName>
    <definedName name="вапапо_1" hidden="1">{#N/A,#N/A,TRUE,"Смета на пасс. обор. №1"}</definedName>
    <definedName name="вапвя">#REF!</definedName>
    <definedName name="вапр">#REF!</definedName>
    <definedName name="вапяп">#REF!</definedName>
    <definedName name="вар">[4]топография!#REF!</definedName>
    <definedName name="варо">#REF!</definedName>
    <definedName name="вафывффффффф">#REF!</definedName>
    <definedName name="ваы">#REF!</definedName>
    <definedName name="вв">[11]топография!#REF!</definedName>
    <definedName name="ввв" localSheetId="2">#REF!</definedName>
    <definedName name="ввв">#REF!</definedName>
    <definedName name="вввв">#REF!</definedName>
    <definedName name="ввод">#REF!</definedName>
    <definedName name="ввод_1">#REF!</definedName>
    <definedName name="ввод_49">#REF!</definedName>
    <definedName name="ввод_50">#REF!</definedName>
    <definedName name="ввод_51">#REF!</definedName>
    <definedName name="ввод_52">#REF!</definedName>
    <definedName name="ввод_53">#REF!</definedName>
    <definedName name="ввод_54">#REF!</definedName>
    <definedName name="вген">#REF!</definedName>
    <definedName name="вглльа">#REF!</definedName>
    <definedName name="ве">#REF!</definedName>
    <definedName name="ведущий">#REF!</definedName>
    <definedName name="венл">#REF!</definedName>
    <definedName name="вено">#REF!</definedName>
    <definedName name="веноевн">#REF!</definedName>
    <definedName name="венолвенп">#REF!</definedName>
    <definedName name="веноь">#REF!</definedName>
    <definedName name="венрол">#REF!</definedName>
    <definedName name="венш">#REF!</definedName>
    <definedName name="вео">#REF!</definedName>
    <definedName name="веше">#REF!</definedName>
    <definedName name="вика">#REF!</definedName>
    <definedName name="вирваы">#REF!</definedName>
    <definedName name="вкпвп">#REF!</definedName>
    <definedName name="Владимирская_область">#REF!</definedName>
    <definedName name="влнг">[4]топография!#REF!</definedName>
    <definedName name="внеове">#REF!</definedName>
    <definedName name="внеое">#REF!</definedName>
    <definedName name="внлг">#REF!</definedName>
    <definedName name="внорьп">#REF!</definedName>
    <definedName name="внр">#REF!</definedName>
    <definedName name="Внут_Т">#REF!</definedName>
    <definedName name="вов">#REF!</definedName>
    <definedName name="вое">#REF!</definedName>
    <definedName name="Волгоградская_область">#REF!</definedName>
    <definedName name="Вологодская_область">#REF!</definedName>
    <definedName name="Вологодская_область_1">#REF!</definedName>
    <definedName name="воп">[14]топография!#REF!</definedName>
    <definedName name="вопрв">#REF!</definedName>
    <definedName name="вопров">#REF!</definedName>
    <definedName name="Воронежская_область">#REF!</definedName>
    <definedName name="Вп">#REF!</definedName>
    <definedName name="впа">#REF!</definedName>
    <definedName name="впо">#REF!</definedName>
    <definedName name="впоп">[14]топография!#REF!</definedName>
    <definedName name="впор">#REF!</definedName>
    <definedName name="впр">#REF!</definedName>
    <definedName name="впрвпр">#REF!</definedName>
    <definedName name="впрл">#REF!</definedName>
    <definedName name="впрлвпр">#REF!</definedName>
    <definedName name="впрлпр">#REF!</definedName>
    <definedName name="впрлрпл">#REF!</definedName>
    <definedName name="впро">#REF!</definedName>
    <definedName name="впров">#REF!</definedName>
    <definedName name="впрь">#REF!</definedName>
    <definedName name="впрьвп">#REF!</definedName>
    <definedName name="впрьрь">#REF!</definedName>
    <definedName name="вр">#REF!</definedName>
    <definedName name="вравар" localSheetId="2">#REF!</definedName>
    <definedName name="вравар">#REF!</definedName>
    <definedName name="Времен">[29]Коэфф!$B$2</definedName>
    <definedName name="вро">#REF!</definedName>
    <definedName name="вров">#REF!</definedName>
    <definedName name="вровап">#REF!</definedName>
    <definedName name="врп">#REF!</definedName>
    <definedName name="врплнл">#REF!</definedName>
    <definedName name="врпов">#REF!</definedName>
    <definedName name="врповор">#REF!</definedName>
    <definedName name="врпьт">[4]топография!#REF!</definedName>
    <definedName name="врь">[14]топография!#REF!</definedName>
    <definedName name="врьпврь">#REF!</definedName>
    <definedName name="ВСЕГО">#REF!</definedName>
    <definedName name="Всего_по_смете">#REF!</definedName>
    <definedName name="ВсегоРучБур" localSheetId="2">[30]СмРучБур!$J$40</definedName>
    <definedName name="ВсегоРучБур">[31]СмРучБур!$J$40</definedName>
    <definedName name="ВсегоШурфов" localSheetId="2">#REF!</definedName>
    <definedName name="ВсегоШурфов">#REF!</definedName>
    <definedName name="Вспом">#REF!</definedName>
    <definedName name="Вспомогательные_работы">#REF!</definedName>
    <definedName name="ВТ">#REF!</definedName>
    <definedName name="втор_кат">#REF!</definedName>
    <definedName name="Вторич">#REF!</definedName>
    <definedName name="второй">#REF!</definedName>
    <definedName name="втратар">#REF!</definedName>
    <definedName name="ВЫЕЗД_всего">[32]РасчетКомандир1!$M$1:$M$65536</definedName>
    <definedName name="ВЫЕЗД_всего_1">[32]РасчетКомандир2!$O$1:$O$65536</definedName>
    <definedName name="ВЫЕЗД_период">[32]РасчетКомандир1!$E$1:$E$65536</definedName>
    <definedName name="ВЫЕЗД_период_1">[32]РасчетКомандир2!$E$1:$E$65536</definedName>
    <definedName name="выфвы">[17]ПДР!#REF!</definedName>
    <definedName name="Вычислительная_техника">[24]Коэфф1.!#REF!</definedName>
    <definedName name="Вычислительная_техника_1">#REF!</definedName>
    <definedName name="выы">#REF!</definedName>
    <definedName name="г">#REF!</definedName>
    <definedName name="ГАП">#REF!</definedName>
    <definedName name="ггггггггггггггггггггггггггггггггггггггггггггггг" localSheetId="2">[33]топография!#REF!</definedName>
    <definedName name="ггггггггггггггггггггггггггггггггггггггггггггггг">[12]топография!#REF!</definedName>
    <definedName name="гелог" localSheetId="2">#REF!</definedName>
    <definedName name="гелог">#REF!</definedName>
    <definedName name="гео">#REF!</definedName>
    <definedName name="геог">#REF!</definedName>
    <definedName name="геодез1">[34]геолог!$L$81</definedName>
    <definedName name="геодезия">#REF!</definedName>
    <definedName name="геол">[35]Смета!#REF!</definedName>
    <definedName name="геол.1" localSheetId="2">#REF!</definedName>
    <definedName name="геол.1">#REF!</definedName>
    <definedName name="геол_1">[36]Смета!#REF!</definedName>
    <definedName name="геол_2">[37]Смета!#REF!</definedName>
    <definedName name="Геол_Лазаревск">[16]топография!#REF!</definedName>
    <definedName name="геол1" localSheetId="2">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[38]Смета!#REF!</definedName>
    <definedName name="гид_1">[39]Смета!#REF!</definedName>
    <definedName name="гид_2">[40]Смета!#REF!</definedName>
    <definedName name="Гидр">[41]топография!#REF!</definedName>
    <definedName name="Гидро">[42]топография!#REF!</definedName>
    <definedName name="гидро1" localSheetId="2">#REF!</definedName>
    <definedName name="гидро1">#REF!</definedName>
    <definedName name="гидро1_1">#REF!</definedName>
    <definedName name="гидрол">#REF!</definedName>
    <definedName name="Гидролог">#REF!</definedName>
    <definedName name="гидролог_1">#REF!</definedName>
    <definedName name="Гидрология_7.03.08">[14]топография!#REF!</definedName>
    <definedName name="ГИП" localSheetId="2">#REF!</definedName>
    <definedName name="ГИП">#REF!</definedName>
    <definedName name="ГИП_1">#REF!</definedName>
    <definedName name="глрп">#REF!</definedName>
    <definedName name="гном">#REF!</definedName>
    <definedName name="гор">#REF!</definedName>
    <definedName name="город">#REF!</definedName>
    <definedName name="город_49">#REF!</definedName>
    <definedName name="город_50">#REF!</definedName>
    <definedName name="город_51">#REF!</definedName>
    <definedName name="город_52">#REF!</definedName>
    <definedName name="город_53">#REF!</definedName>
    <definedName name="город_54">#REF!</definedName>
    <definedName name="гпдш">#REF!</definedName>
    <definedName name="гпшд">#REF!</definedName>
    <definedName name="ГРП">#REF!</definedName>
    <definedName name="ГРП1">#REF!</definedName>
    <definedName name="гш">#REF!</definedName>
    <definedName name="гшд">#REF!</definedName>
    <definedName name="гшн">#REF!</definedName>
    <definedName name="гшпшщ">[43]топография!#REF!</definedName>
    <definedName name="гшшг">NA()</definedName>
    <definedName name="Д">#REF!</definedName>
    <definedName name="д1">#REF!</definedName>
    <definedName name="д10">#REF!</definedName>
    <definedName name="д2">#REF!</definedName>
    <definedName name="д3">#REF!</definedName>
    <definedName name="д4">#REF!</definedName>
    <definedName name="д5">#REF!</definedName>
    <definedName name="д6">#REF!</definedName>
    <definedName name="д7">#REF!</definedName>
    <definedName name="д8">#REF!</definedName>
    <definedName name="д9">#REF!</definedName>
    <definedName name="дан">#REF!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[44]Смета!#REF!</definedName>
    <definedName name="ддддд" localSheetId="2">#REF!</definedName>
    <definedName name="ддддд">#REF!</definedName>
    <definedName name="Дельта">[45]DATA!$B$4</definedName>
    <definedName name="десятый">#REF!</definedName>
    <definedName name="Дефлятор" localSheetId="2">#REF!</definedName>
    <definedName name="Дефлятор">#REF!</definedName>
    <definedName name="Дефлятор_1">#REF!</definedName>
    <definedName name="дж">[26]Вспомогательный!$D$36</definedName>
    <definedName name="дж1">[26]Вспомогательный!$D$38</definedName>
    <definedName name="джож">'[22]Пример расчета'!#REF!</definedName>
    <definedName name="джэ" localSheetId="1" hidden="1">{#N/A,#N/A,TRUE,"Смета на пасс. обор. №1"}</definedName>
    <definedName name="джэ" localSheetId="2" hidden="1">{#N/A,#N/A,TRUE,"Смета на пасс. обор. №1"}</definedName>
    <definedName name="джэ" hidden="1">{#N/A,#N/A,TRUE,"Смета на пасс. обор. №1"}</definedName>
    <definedName name="джэ_1" localSheetId="1" hidden="1">{#N/A,#N/A,TRUE,"Смета на пасс. обор. №1"}</definedName>
    <definedName name="джэ_1" localSheetId="2" hidden="1">{#N/A,#N/A,TRUE,"Смета на пасс. обор. №1"}</definedName>
    <definedName name="джэ_1" hidden="1">{#N/A,#N/A,TRUE,"Смета на пасс. обор. №1"}</definedName>
    <definedName name="диапазон">#REF!</definedName>
    <definedName name="Диск">#REF!</definedName>
    <definedName name="дл">#REF!</definedName>
    <definedName name="дл_1">#REF!</definedName>
    <definedName name="дл_10">#REF!</definedName>
    <definedName name="дл_11">#REF!</definedName>
    <definedName name="дл_12">#REF!</definedName>
    <definedName name="дл_13">#REF!</definedName>
    <definedName name="дл_14">#REF!</definedName>
    <definedName name="дл_15">#REF!</definedName>
    <definedName name="дл_16">#REF!</definedName>
    <definedName name="дл_17">#REF!</definedName>
    <definedName name="дл_18">#REF!</definedName>
    <definedName name="дл_19">#REF!</definedName>
    <definedName name="дл_2">#REF!</definedName>
    <definedName name="дл_20">#REF!</definedName>
    <definedName name="дл_21">#REF!</definedName>
    <definedName name="дл_49">#REF!</definedName>
    <definedName name="дл_50">#REF!</definedName>
    <definedName name="дл_51">#REF!</definedName>
    <definedName name="дл_52">#REF!</definedName>
    <definedName name="дл_53">#REF!</definedName>
    <definedName name="дл_54">#REF!</definedName>
    <definedName name="дл_6">#REF!</definedName>
    <definedName name="дл_7">#REF!</definedName>
    <definedName name="дл_8">#REF!</definedName>
    <definedName name="дл_9">#REF!</definedName>
    <definedName name="длдл">#REF!</definedName>
    <definedName name="Длинна_границы">#REF!</definedName>
    <definedName name="Длинна_границы_1">#REF!</definedName>
    <definedName name="Длинна_трассы">#REF!</definedName>
    <definedName name="Длинна_трассы_1">#REF!</definedName>
    <definedName name="ДЛО">#REF!</definedName>
    <definedName name="длозщшзщдлжб">#REF!</definedName>
    <definedName name="длолдолд">#REF!</definedName>
    <definedName name="длощшл">#REF!</definedName>
    <definedName name="Дн_ставка">#REF!</definedName>
    <definedName name="дна">#REF!</definedName>
    <definedName name="Должность">'[46]Прямые расходы'!$C$10:$C$59</definedName>
    <definedName name="ДОЛЛАР">#REF!</definedName>
    <definedName name="доорп">#REF!</definedName>
    <definedName name="доп" localSheetId="1" hidden="1">{#N/A,#N/A,TRUE,"Смета на пасс. обор. №1"}</definedName>
    <definedName name="доп" localSheetId="2" hidden="1">{#N/A,#N/A,TRUE,"Смета на пасс. обор. №1"}</definedName>
    <definedName name="доп" hidden="1">{#N/A,#N/A,TRUE,"Смета на пасс. обор. №1"}</definedName>
    <definedName name="Доп._оборудование">[24]Коэфф1.!#REF!</definedName>
    <definedName name="Доп._оборудование_1">#REF!</definedName>
    <definedName name="доп_1" localSheetId="1" hidden="1">{#N/A,#N/A,TRUE,"Смета на пасс. обор. №1"}</definedName>
    <definedName name="доп_1" localSheetId="2" hidden="1">{#N/A,#N/A,TRUE,"Смета на пасс. обор. №1"}</definedName>
    <definedName name="доп_1" hidden="1">{#N/A,#N/A,TRUE,"Смета на пасс. обор. №1"}</definedName>
    <definedName name="Доп_оборуд">#REF!</definedName>
    <definedName name="допдшгед">#REF!</definedName>
    <definedName name="Дорога">[24]Шкаф!#REF!</definedName>
    <definedName name="Дорога_1">#REF!</definedName>
    <definedName name="дп">#REF!</definedName>
    <definedName name="др">#REF!</definedName>
    <definedName name="ДСК">[14]топография!#REF!</definedName>
    <definedName name="ДСК_1">[14]топография!#REF!</definedName>
    <definedName name="ДСК_14">[14]топография!#REF!</definedName>
    <definedName name="дск1">[47]топография!#REF!</definedName>
    <definedName name="дщшю">#REF!</definedName>
    <definedName name="дэ">#REF!</definedName>
    <definedName name="е">#REF!</definedName>
    <definedName name="евнл">#REF!</definedName>
    <definedName name="евнлен">#REF!</definedName>
    <definedName name="ЕВР">[48]Поставка!$H$13</definedName>
    <definedName name="Еврейская_автономная_область">#REF!</definedName>
    <definedName name="Еврейская_автономная_область_1">#REF!</definedName>
    <definedName name="еврор">#REF!</definedName>
    <definedName name="еврь">#REF!</definedName>
    <definedName name="ен" localSheetId="2" hidden="1">{#N/A,#N/A,TRUE,"Смета на пасс. обор. №1"}</definedName>
    <definedName name="ен">#REF!</definedName>
    <definedName name="ен_1" localSheetId="1" hidden="1">{#N/A,#N/A,TRUE,"Смета на пасс. обор. №1"}</definedName>
    <definedName name="ен_1" localSheetId="2" hidden="1">{#N/A,#N/A,TRUE,"Смета на пасс. обор. №1"}</definedName>
    <definedName name="ен_1" hidden="1">{#N/A,#N/A,TRUE,"Смета на пасс. обор. №1"}</definedName>
    <definedName name="енвлпр">#REF!</definedName>
    <definedName name="енг">#REF!</definedName>
    <definedName name="енк">#REF!</definedName>
    <definedName name="енлопр">#REF!</definedName>
    <definedName name="ено">#REF!</definedName>
    <definedName name="еное">#REF!</definedName>
    <definedName name="ео">#REF!</definedName>
    <definedName name="еов">#REF!</definedName>
    <definedName name="ер">#REF!</definedName>
    <definedName name="еуг">#REF!</definedName>
    <definedName name="еыкг">[4]топография!#REF!</definedName>
    <definedName name="жж">[26]Вспомогательный!$D$80</definedName>
    <definedName name="жж_1" localSheetId="1" hidden="1">{#N/A,#N/A,TRUE,"Смета на пасс. обор. №1"}</definedName>
    <definedName name="жж_1" localSheetId="2" hidden="1">{#N/A,#N/A,TRUE,"Смета на пасс. обор. №1"}</definedName>
    <definedName name="жж_1" hidden="1">{#N/A,#N/A,TRUE,"Смета на пасс. обор. №1"}</definedName>
    <definedName name="жжж" localSheetId="2">#REF!</definedName>
    <definedName name="жжж">#REF!</definedName>
    <definedName name="жл">#REF!</definedName>
    <definedName name="жпф">#REF!</definedName>
    <definedName name="жю" localSheetId="1" hidden="1">{#N/A,#N/A,TRUE,"Смета на пасс. обор. №1"}</definedName>
    <definedName name="жю" localSheetId="2" hidden="1">{#N/A,#N/A,TRUE,"Смета на пасс. обор. №1"}</definedName>
    <definedName name="жю" hidden="1">{#N/A,#N/A,TRUE,"Смета на пасс. обор. №1"}</definedName>
    <definedName name="жю_1" localSheetId="1" hidden="1">{#N/A,#N/A,TRUE,"Смета на пасс. обор. №1"}</definedName>
    <definedName name="жю_1" localSheetId="2" hidden="1">{#N/A,#N/A,TRUE,"Смета на пасс. обор. №1"}</definedName>
    <definedName name="жю_1" hidden="1">{#N/A,#N/A,TRUE,"Смета на пасс. обор. №1"}</definedName>
    <definedName name="Зависимые">#REF!</definedName>
    <definedName name="_xlnm.Print_Titles" localSheetId="5">'Смета контракта'!$3:$5</definedName>
    <definedName name="_xlnm.Print_Titles" localSheetId="7">ССРССТЦ!$23:$23</definedName>
    <definedName name="ЗаказДолжность" localSheetId="2">[49]ОбмОбслЗемОд!$B$67</definedName>
    <definedName name="ЗаказДолжность">[50]ОбмОбслЗемОд!$B$67</definedName>
    <definedName name="ЗаказИмя" localSheetId="2">[49]ОбмОбслЗемОд!$C$69</definedName>
    <definedName name="ЗаказИмя">[50]ОбмОбслЗемОд!$C$69</definedName>
    <definedName name="Заказчик" localSheetId="2">#REF!</definedName>
    <definedName name="Заказчик">#REF!</definedName>
    <definedName name="Заказчик_1">#REF!</definedName>
    <definedName name="зжшщз">[51]топография!#REF!</definedName>
    <definedName name="Зимнее_удорожание">[29]Коэфф!$B$1</definedName>
    <definedName name="ЗИП_Всего">'[24]Прайс лист'!#REF!</definedName>
    <definedName name="ЗИП_Всего_1">#REF!</definedName>
    <definedName name="зол">#REF!</definedName>
    <definedName name="зол_1">#REF!</definedName>
    <definedName name="зол_10">#REF!</definedName>
    <definedName name="зол_11">#REF!</definedName>
    <definedName name="зол_12">#REF!</definedName>
    <definedName name="зол_13">#REF!</definedName>
    <definedName name="зол_14">#REF!</definedName>
    <definedName name="зол_15">#REF!</definedName>
    <definedName name="зол_16">#REF!</definedName>
    <definedName name="зол_17">#REF!</definedName>
    <definedName name="зол_18">#REF!</definedName>
    <definedName name="зол_19">#REF!</definedName>
    <definedName name="зол_2">#REF!</definedName>
    <definedName name="зол_20">#REF!</definedName>
    <definedName name="зол_21">#REF!</definedName>
    <definedName name="зол_49">#REF!</definedName>
    <definedName name="зол_50">#REF!</definedName>
    <definedName name="зол_51">#REF!</definedName>
    <definedName name="зол_52">#REF!</definedName>
    <definedName name="зол_53">#REF!</definedName>
    <definedName name="зол_54">#REF!</definedName>
    <definedName name="зол_6">#REF!</definedName>
    <definedName name="зол_7">#REF!</definedName>
    <definedName name="зол_8">#REF!</definedName>
    <definedName name="зол_9">#REF!</definedName>
    <definedName name="зощр">#REF!</definedName>
    <definedName name="зщ" localSheetId="1" hidden="1">{#N/A,#N/A,TRUE,"Смета на пасс. обор. №1"}</definedName>
    <definedName name="зщ" localSheetId="2" hidden="1">{#N/A,#N/A,TRUE,"Смета на пасс. обор. №1"}</definedName>
    <definedName name="зщ" hidden="1">{#N/A,#N/A,TRUE,"Смета на пасс. обор. №1"}</definedName>
    <definedName name="зщ_1" localSheetId="1" hidden="1">{#N/A,#N/A,TRUE,"Смета на пасс. обор. №1"}</definedName>
    <definedName name="зщ_1" localSheetId="2" hidden="1">{#N/A,#N/A,TRUE,"Смета на пасс. обор. №1"}</definedName>
    <definedName name="зщ_1" hidden="1">{#N/A,#N/A,TRUE,"Смета на пасс. обор. №1"}</definedName>
    <definedName name="ЗЮзя">#REF!</definedName>
    <definedName name="Ивановская_область">#REF!</definedName>
    <definedName name="ивпт">#REF!</definedName>
    <definedName name="изыск">#REF!</definedName>
    <definedName name="изыск_1">#REF!</definedName>
    <definedName name="ии">#REF!</definedName>
    <definedName name="ик">#REF!</definedName>
    <definedName name="имми">[4]топография!#REF!</definedName>
    <definedName name="имт">#REF!</definedName>
    <definedName name="Инвестор">#REF!</definedName>
    <definedName name="Инд">#REF!</definedName>
    <definedName name="Индекс">'[52]Расч(подряд)'!#REF!</definedName>
    <definedName name="индекс_0">#REF!</definedName>
    <definedName name="Индекс_1">#REF!</definedName>
    <definedName name="индекс_100">#REF!</definedName>
    <definedName name="индекс_101">#REF!</definedName>
    <definedName name="индекс_102">#REF!</definedName>
    <definedName name="индекс_103">#REF!</definedName>
    <definedName name="индекс_104">#REF!</definedName>
    <definedName name="индекс_105">#REF!</definedName>
    <definedName name="индекс_105032654">#REF!</definedName>
    <definedName name="индекс_999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_С3">#REF!</definedName>
    <definedName name="Индекс1">'[52]Расч(подряд)'!#REF!</definedName>
    <definedName name="Индекс2">'[52]Расч(подряд)'!#REF!</definedName>
    <definedName name="ИндексА">#REF!</definedName>
    <definedName name="инж">#REF!</definedName>
    <definedName name="инж_1">#REF!</definedName>
    <definedName name="инфл">#REF!</definedName>
    <definedName name="иошль">#REF!</definedName>
    <definedName name="ип">#REF!</definedName>
    <definedName name="ИПусто">#REF!</definedName>
    <definedName name="ИПусто_1">#REF!</definedName>
    <definedName name="Иркутская_область">#REF!</definedName>
    <definedName name="Иркутская_область_1">#REF!</definedName>
    <definedName name="ИС__И.Максимов">#REF!</definedName>
    <definedName name="ит">#REF!</definedName>
    <definedName name="итог">#REF!</definedName>
    <definedName name="итого">#REF!</definedName>
    <definedName name="Итого_ЗПМ__по_рес_расчету_с_учетом_к_тов">#REF!</definedName>
    <definedName name="Итого_ЗПМ_в_базисных_ценах">'[53]Переменные и константы'!#REF!</definedName>
    <definedName name="Итого_ЗПМ_в_базисных_ценах_с_учетом_к_тов">'[53]Переменные и константы'!#REF!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Куст">#REF!</definedName>
    <definedName name="итого_Куст_П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'[53]Переменные и константы'!#REF!</definedName>
    <definedName name="Итого_материалы_в_базисных_ценах_с_учетом_к_тов">'[53]Переменные и константы'!#REF!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'[53]Переменные и константы'!#REF!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'[53]Переменные и константы'!#REF!</definedName>
    <definedName name="Итого_НР_по_акту_в_базисных_ценах">'[53]Переменные и константы'!#REF!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'[53]Переменные и константы'!#REF!</definedName>
    <definedName name="Итого_ОЗП_в_базисных_ценах_с_учетом_к_тов">'[53]Переменные и константы'!#REF!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'[53]Переменные и константы'!#REF!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'[53]Переменные и константы'!#REF!</definedName>
    <definedName name="Итого_СП_по_акту_в_базисных_ценах">'[53]Переменные и константы'!#REF!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'[53]Переменные и константы'!#REF!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'[53]Переменные и константы'!#REF!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>#REF!</definedName>
    <definedName name="й">#REF!</definedName>
    <definedName name="йцйу3йк">#REF!</definedName>
    <definedName name="йцйц">NA()</definedName>
    <definedName name="йцу" localSheetId="2">#REF!</definedName>
    <definedName name="йцу">#REF!</definedName>
    <definedName name="К">#REF!</definedName>
    <definedName name="к_1" localSheetId="1" hidden="1">{#N/A,#N/A,TRUE,"Смета на пасс. обор. №1"}</definedName>
    <definedName name="к_1" localSheetId="2" hidden="1">{#N/A,#N/A,TRUE,"Смета на пасс. обор. №1"}</definedName>
    <definedName name="к_1" hidden="1">{#N/A,#N/A,TRUE,"Смета на пасс. обор. №1"}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01">#REF!</definedName>
    <definedName name="К105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0">#REF!</definedName>
    <definedName name="к21">#REF!</definedName>
    <definedName name="к22">#REF!</definedName>
    <definedName name="к23">#REF!</definedName>
    <definedName name="к231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29">#REF!</definedName>
    <definedName name="к2п">#REF!</definedName>
    <definedName name="к3">#REF!</definedName>
    <definedName name="к30">#REF!</definedName>
    <definedName name="к3п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абардино_Балкарская_Республика">#REF!</definedName>
    <definedName name="Кабели">[24]Коэфф1.!#REF!</definedName>
    <definedName name="Кабели_1">#REF!</definedName>
    <definedName name="кабель">#REF!</definedName>
    <definedName name="кака">#REF!</definedName>
    <definedName name="Калининградская_область">#REF!</definedName>
    <definedName name="калплан">#REF!</definedName>
    <definedName name="калплан_1">#REF!</definedName>
    <definedName name="Калужская_область">#REF!</definedName>
    <definedName name="Кам_стац">#REF!</definedName>
    <definedName name="Камер_эксп_усл">#REF!</definedName>
    <definedName name="Камеральных">#REF!</definedName>
    <definedName name="Камчатская_область">#REF!</definedName>
    <definedName name="Камчатская_область_1">#REF!</definedName>
    <definedName name="Карачаево_Черкесская_Республика">#REF!</definedName>
    <definedName name="КАТ1">'[54]Смета-Т'!#REF!</definedName>
    <definedName name="Категория_сложности" localSheetId="2">#REF!</definedName>
    <definedName name="Категория_сложности">#REF!</definedName>
    <definedName name="Категория_сложности_1">#REF!</definedName>
    <definedName name="катя">#REF!</definedName>
    <definedName name="кгкг">#REF!</definedName>
    <definedName name="кеке">#REF!</definedName>
    <definedName name="Кемеровская_область">#REF!</definedName>
    <definedName name="Кемеровская_область_1">#REF!</definedName>
    <definedName name="кенрке">#REF!</definedName>
    <definedName name="кенроолтьб">#REF!</definedName>
    <definedName name="керл">#REF!</definedName>
    <definedName name="КИП">#REF!</definedName>
    <definedName name="КИПиавтом">#REF!</definedName>
    <definedName name="Кировская_область">#REF!</definedName>
    <definedName name="Кировская_область_1">#REF!</definedName>
    <definedName name="ккее">#REF!</definedName>
    <definedName name="ккк">#REF!</definedName>
    <definedName name="ккккк" localSheetId="1" hidden="1">{#N/A,#N/A,TRUE,"Смета на пасс. обор. №1"}</definedName>
    <definedName name="ккккк" localSheetId="2" hidden="1">{#N/A,#N/A,TRUE,"Смета на пасс. обор. №1"}</definedName>
    <definedName name="ккккк" hidden="1">{#N/A,#N/A,TRUE,"Смета на пасс. обор. №1"}</definedName>
    <definedName name="ккккк_1" localSheetId="1" hidden="1">{#N/A,#N/A,TRUE,"Смета на пасс. обор. №1"}</definedName>
    <definedName name="ккккк_1" localSheetId="2" hidden="1">{#N/A,#N/A,TRUE,"Смета на пасс. обор. №1"}</definedName>
    <definedName name="ккккк_1" hidden="1">{#N/A,#N/A,TRUE,"Смета на пасс. обор. №1"}</definedName>
    <definedName name="кн">[4]топография!#REF!</definedName>
    <definedName name="книга" localSheetId="2">#REF!</definedName>
    <definedName name="книга">#REF!</definedName>
    <definedName name="Кобщ">#REF!</definedName>
    <definedName name="КОД">#REF!</definedName>
    <definedName name="кол">#REF!</definedName>
    <definedName name="Количество_землепользователей">#REF!</definedName>
    <definedName name="Количество_землепользователей_1">#REF!</definedName>
    <definedName name="Количество_контуров">#REF!</definedName>
    <definedName name="Количество_контуров_1">#REF!</definedName>
    <definedName name="Количество_культур">#REF!</definedName>
    <definedName name="Количество_культур_1">#REF!</definedName>
    <definedName name="Количество_планшетов">#REF!</definedName>
    <definedName name="Количество_планшетов_1">#REF!</definedName>
    <definedName name="Количество_предприятий">#REF!</definedName>
    <definedName name="Количество_предприятий_1">#REF!</definedName>
    <definedName name="Количество_согласований">#REF!</definedName>
    <definedName name="Количество_согласований_1">#REF!</definedName>
    <definedName name="ком">[55]топография!#REF!</definedName>
    <definedName name="ком." localSheetId="2" hidden="1">{#N/A,#N/A,TRUE,"Смета на пасс. обор. №1"}</definedName>
    <definedName name="ком.">#REF!</definedName>
    <definedName name="ком._1" localSheetId="1" hidden="1">{#N/A,#N/A,TRUE,"Смета на пасс. обор. №1"}</definedName>
    <definedName name="ком._1" localSheetId="2" hidden="1">{#N/A,#N/A,TRUE,"Смета на пасс. обор. №1"}</definedName>
    <definedName name="ком._1" hidden="1">{#N/A,#N/A,TRUE,"Смета на пасс. обор. №1"}</definedName>
    <definedName name="команд." localSheetId="1" hidden="1">{#N/A,#N/A,TRUE,"Смета на пасс. обор. №1"}</definedName>
    <definedName name="команд." localSheetId="2" hidden="1">{#N/A,#N/A,TRUE,"Смета на пасс. обор. №1"}</definedName>
    <definedName name="команд." hidden="1">{#N/A,#N/A,TRUE,"Смета на пасс. обор. №1"}</definedName>
    <definedName name="команд._1" localSheetId="1" hidden="1">{#N/A,#N/A,TRUE,"Смета на пасс. обор. №1"}</definedName>
    <definedName name="команд._1" localSheetId="2" hidden="1">{#N/A,#N/A,TRUE,"Смета на пасс. обор. №1"}</definedName>
    <definedName name="команд._1" hidden="1">{#N/A,#N/A,TRUE,"Смета на пасс. обор. №1"}</definedName>
    <definedName name="команд.обуч." localSheetId="1" hidden="1">{#N/A,#N/A,TRUE,"Смета на пасс. обор. №1"}</definedName>
    <definedName name="команд.обуч." localSheetId="2" hidden="1">{#N/A,#N/A,TRUE,"Смета на пасс. обор. №1"}</definedName>
    <definedName name="команд.обуч." hidden="1">{#N/A,#N/A,TRUE,"Смета на пасс. обор. №1"}</definedName>
    <definedName name="команд.обуч._1" localSheetId="1" hidden="1">{#N/A,#N/A,TRUE,"Смета на пасс. обор. №1"}</definedName>
    <definedName name="команд.обуч._1" localSheetId="2" hidden="1">{#N/A,#N/A,TRUE,"Смета на пасс. обор. №1"}</definedName>
    <definedName name="команд.обуч._1" hidden="1">{#N/A,#N/A,TRUE,"Смета на пасс. обор. №1"}</definedName>
    <definedName name="команд1">#REF!</definedName>
    <definedName name="командировки" localSheetId="1" hidden="1">{#N/A,#N/A,TRUE,"Смета на пасс. обор. №1"}</definedName>
    <definedName name="командировки" localSheetId="2" hidden="1">{#N/A,#N/A,TRUE,"Смета на пасс. обор. №1"}</definedName>
    <definedName name="командировки" hidden="1">{#N/A,#N/A,TRUE,"Смета на пасс. обор. №1"}</definedName>
    <definedName name="Командировочные_расходы" localSheetId="2">#REF!</definedName>
    <definedName name="Командировочные_расходы">#REF!</definedName>
    <definedName name="Командировочные_расходы_1">#REF!</definedName>
    <definedName name="КОН_ИО">#REF!</definedName>
    <definedName name="КОН_ИО_РД">#REF!</definedName>
    <definedName name="КОН_МО">#REF!</definedName>
    <definedName name="КОН_МО_РД">#REF!</definedName>
    <definedName name="КОН_ОО">#REF!</definedName>
    <definedName name="КОН_ОО_РД">#REF!</definedName>
    <definedName name="КОН_ОР">#REF!</definedName>
    <definedName name="КОН_ОР_РД">#REF!</definedName>
    <definedName name="КОН_ПО">#REF!</definedName>
    <definedName name="КОН_ПО_РД">#REF!</definedName>
    <definedName name="КОН_ТО">#REF!</definedName>
    <definedName name="КОН_ТО_РД">#REF!</definedName>
    <definedName name="конкурс">#REF!</definedName>
    <definedName name="КонПериода">[56]Реестр!$Y$4:$Y$16</definedName>
    <definedName name="Контроллер">[24]Коэфф1.!#REF!</definedName>
    <definedName name="Контроллер_1">#REF!</definedName>
    <definedName name="Конф">#REF!</definedName>
    <definedName name="Конф_49">#REF!</definedName>
    <definedName name="Конф_50">#REF!</definedName>
    <definedName name="Конф_51">#REF!</definedName>
    <definedName name="Конф_52">#REF!</definedName>
    <definedName name="Конф_53">#REF!</definedName>
    <definedName name="Конф_54">#REF!</definedName>
    <definedName name="конфл">#REF!</definedName>
    <definedName name="конфл_49">#REF!</definedName>
    <definedName name="конфл_50">#REF!</definedName>
    <definedName name="конфл_51">#REF!</definedName>
    <definedName name="конфл_52">#REF!</definedName>
    <definedName name="конфл_53">#REF!</definedName>
    <definedName name="конфл_54">#REF!</definedName>
    <definedName name="конфл2">#REF!</definedName>
    <definedName name="конфл2_49">#REF!</definedName>
    <definedName name="конфл2_50">#REF!</definedName>
    <definedName name="конфл2_51">#REF!</definedName>
    <definedName name="конфл2_52">#REF!</definedName>
    <definedName name="конфл2_53">#REF!</definedName>
    <definedName name="конфл2_54">#REF!</definedName>
    <definedName name="Копия" localSheetId="1" hidden="1">{#N/A,#N/A,TRUE,"Смета на пасс. обор. №1"}</definedName>
    <definedName name="Копия" localSheetId="2" hidden="1">{#N/A,#N/A,TRUE,"Смета на пасс. обор. №1"}</definedName>
    <definedName name="Копия" hidden="1">{#N/A,#N/A,TRUE,"Смета на пасс. обор. №1"}</definedName>
    <definedName name="Копия2509" localSheetId="1" hidden="1">{#N/A,#N/A,TRUE,"Смета на пасс. обор. №1"}</definedName>
    <definedName name="Копия2509" localSheetId="2" hidden="1">{#N/A,#N/A,TRUE,"Смета на пасс. обор. №1"}</definedName>
    <definedName name="Копия2509" hidden="1">{#N/A,#N/A,TRUE,"Смета на пасс. обор. №1"}</definedName>
    <definedName name="кор">#REF!</definedName>
    <definedName name="Корнеева">#REF!</definedName>
    <definedName name="Костромская_область">#REF!</definedName>
    <definedName name="котофей" localSheetId="1" hidden="1">{#N/A,#N/A,TRUE,"Смета на пасс. обор. №1"}</definedName>
    <definedName name="котофей" localSheetId="2" hidden="1">{#N/A,#N/A,TRUE,"Смета на пасс. обор. №1"}</definedName>
    <definedName name="котофей" hidden="1">{#N/A,#N/A,TRUE,"Смета на пасс. обор. №1"}</definedName>
    <definedName name="котофей_1" localSheetId="1" hidden="1">{#N/A,#N/A,TRUE,"Смета на пасс. обор. №1"}</definedName>
    <definedName name="котофей_1" localSheetId="2" hidden="1">{#N/A,#N/A,TRUE,"Смета на пасс. обор. №1"}</definedName>
    <definedName name="котофей_1" hidden="1">{#N/A,#N/A,TRUE,"Смета на пасс. обор. №1"}</definedName>
    <definedName name="Коэф_монт">[29]Коэфф!$B$4</definedName>
    <definedName name="КоэфБезПоля" localSheetId="2">#REF!</definedName>
    <definedName name="КоэфБезПоля">#REF!</definedName>
    <definedName name="КоэфГорЗак" localSheetId="2">#REF!</definedName>
    <definedName name="КоэфГорЗак">#REF!</definedName>
    <definedName name="КоэфГорЗаказ" localSheetId="2">[49]ОбмОбслЗемОд!$E$29</definedName>
    <definedName name="КоэфГорЗаказ">[50]ОбмОбслЗемОд!$E$29</definedName>
    <definedName name="КоэфУдорожания" localSheetId="2">[49]ОбмОбслЗемОд!$E$28</definedName>
    <definedName name="КоэфУдорожания">[50]ОбмОбслЗемОд!$E$28</definedName>
    <definedName name="Коэффициент" localSheetId="2">#REF!</definedName>
    <definedName name="Коэффициент">#REF!</definedName>
    <definedName name="Коэффициент_1">#REF!</definedName>
    <definedName name="кп">#REF!</definedName>
    <definedName name="Кпроект">'[57]Исх. данные'!#REF!</definedName>
    <definedName name="Краснодарский_край">#REF!</definedName>
    <definedName name="Красноярский_край">#REF!</definedName>
    <definedName name="Красноярский_край_1">#REF!</definedName>
    <definedName name="Крек">'[25]Лист опроса'!$B$17</definedName>
    <definedName name="Крп">'[25]Лист опроса'!$B$19</definedName>
    <definedName name="кук" localSheetId="1" hidden="1">{#N/A,#N/A,TRUE,"Смета на пасс. обор. №1"}</definedName>
    <definedName name="кук" localSheetId="2" hidden="1">{#N/A,#N/A,TRUE,"Смета на пасс. обор. №1"}</definedName>
    <definedName name="кук" hidden="1">{#N/A,#N/A,TRUE,"Смета на пасс. обор. №1"}</definedName>
    <definedName name="кук_1" localSheetId="1" hidden="1">{#N/A,#N/A,TRUE,"Смета на пасс. обор. №1"}</definedName>
    <definedName name="кук_1" localSheetId="2" hidden="1">{#N/A,#N/A,TRUE,"Смета на пасс. обор. №1"}</definedName>
    <definedName name="кук_1" hidden="1">{#N/A,#N/A,TRUE,"Смета на пасс. обор. №1"}</definedName>
    <definedName name="куку" localSheetId="2">#REF!</definedName>
    <definedName name="куку">#REF!</definedName>
    <definedName name="Курган">#REF!</definedName>
    <definedName name="Курганская_область">#REF!</definedName>
    <definedName name="Курганская_область_1">#REF!</definedName>
    <definedName name="курорты">#REF!</definedName>
    <definedName name="Курс" localSheetId="2">[29]Коэфф!$B$3</definedName>
    <definedName name="курс">#REF!</definedName>
    <definedName name="Курс_1">#REF!</definedName>
    <definedName name="курс_дол">#REF!</definedName>
    <definedName name="Курс_доллара">'[58]Курс доллара'!$A$2</definedName>
    <definedName name="Курс_доллара_США">#REF!</definedName>
    <definedName name="курс1">#REF!</definedName>
    <definedName name="Курская_область">#REF!</definedName>
    <definedName name="кшн">#REF!</definedName>
    <definedName name="Кэл">'[25]Лист опроса'!$B$20</definedName>
    <definedName name="л" localSheetId="1" hidden="1">{#N/A,#N/A,TRUE,"Смета на пасс. обор. №1"}</definedName>
    <definedName name="л" localSheetId="2" hidden="1">{#N/A,#N/A,TRUE,"Смета на пасс. обор. №1"}</definedName>
    <definedName name="л" hidden="1">{#N/A,#N/A,TRUE,"Смета на пасс. обор. №1"}</definedName>
    <definedName name="л_1" localSheetId="1" hidden="1">{#N/A,#N/A,TRUE,"Смета на пасс. обор. №1"}</definedName>
    <definedName name="л_1" localSheetId="2" hidden="1">{#N/A,#N/A,TRUE,"Смета на пасс. обор. №1"}</definedName>
    <definedName name="л_1" hidden="1">{#N/A,#N/A,TRUE,"Смета на пасс. обор. №1"}</definedName>
    <definedName name="лаб_иссл">#REF!</definedName>
    <definedName name="Лаб_стац">#REF!</definedName>
    <definedName name="Лаб_эксп_усл">#REF!</definedName>
    <definedName name="ЛабМашБур" localSheetId="2">[49]СмМашБур!#REF!</definedName>
    <definedName name="ЛабМашБур">[50]СмМашБур!#REF!</definedName>
    <definedName name="лаборатория">#REF!</definedName>
    <definedName name="ЛабШурфов" localSheetId="2">#REF!</definedName>
    <definedName name="ЛабШурфов">#REF!</definedName>
    <definedName name="лв">#REF!</definedName>
    <definedName name="лвнг">#REF!</definedName>
    <definedName name="лдж" localSheetId="1" hidden="1">{#N/A,#N/A,TRUE,"Смета на пасс. обор. №1"}</definedName>
    <definedName name="лдж" localSheetId="2" hidden="1">{#N/A,#N/A,TRUE,"Смета на пасс. обор. №1"}</definedName>
    <definedName name="лдж" hidden="1">{#N/A,#N/A,TRUE,"Смета на пасс. обор. №1"}</definedName>
    <definedName name="лдж_1" localSheetId="1" hidden="1">{#N/A,#N/A,TRUE,"Смета на пасс. обор. №1"}</definedName>
    <definedName name="лдж_1" localSheetId="2" hidden="1">{#N/A,#N/A,TRUE,"Смета на пасс. обор. №1"}</definedName>
    <definedName name="лдж_1" hidden="1">{#N/A,#N/A,TRUE,"Смета на пасс. обор. №1"}</definedName>
    <definedName name="лдллл">#REF!</definedName>
    <definedName name="Ленинградская_область">#REF!</definedName>
    <definedName name="Липецкая_область">#REF!</definedName>
    <definedName name="лист">#REF!</definedName>
    <definedName name="Лифты">#REF!</definedName>
    <definedName name="лкон">#REF!</definedName>
    <definedName name="лл" localSheetId="2">[26]Вспомогательный!$D$78</definedName>
    <definedName name="лл">#REF!</definedName>
    <definedName name="ллддд">#REF!</definedName>
    <definedName name="ллдж" localSheetId="2">#REF!</definedName>
    <definedName name="ллдж">#REF!</definedName>
    <definedName name="ллл">#REF!</definedName>
    <definedName name="лн">#REF!</definedName>
    <definedName name="лнвг">#REF!</definedName>
    <definedName name="лнгва">#REF!</definedName>
    <definedName name="ло">#REF!</definedName>
    <definedName name="ловпр">#REF!</definedName>
    <definedName name="логалгнеелн">#REF!</definedName>
    <definedName name="лол">#REF!</definedName>
    <definedName name="лор" localSheetId="1" hidden="1">{#N/A,#N/A,TRUE,"Смета на пасс. обор. №1"}</definedName>
    <definedName name="лор" localSheetId="2" hidden="1">{#N/A,#N/A,TRUE,"Смета на пасс. обор. №1"}</definedName>
    <definedName name="лор" hidden="1">{#N/A,#N/A,TRUE,"Смета на пасс. обор. №1"}</definedName>
    <definedName name="лор_1" localSheetId="1" hidden="1">{#N/A,#N/A,TRUE,"Смета на пасс. обор. №1"}</definedName>
    <definedName name="лор_1" localSheetId="2" hidden="1">{#N/A,#N/A,TRUE,"Смета на пасс. обор. №1"}</definedName>
    <definedName name="лор_1" hidden="1">{#N/A,#N/A,TRUE,"Смета на пасс. обор. №1"}</definedName>
    <definedName name="лорщшгошщлдбжд">#REF!</definedName>
    <definedName name="лот" localSheetId="1" hidden="1">{#N/A,#N/A,TRUE,"Смета на пасс. обор. №1"}</definedName>
    <definedName name="лот" localSheetId="2" hidden="1">{#N/A,#N/A,TRUE,"Смета на пасс. обор. №1"}</definedName>
    <definedName name="лот" hidden="1">{#N/A,#N/A,TRUE,"Смета на пасс. обор. №1"}</definedName>
    <definedName name="лот_1" localSheetId="1" hidden="1">{#N/A,#N/A,TRUE,"Смета на пасс. обор. №1"}</definedName>
    <definedName name="лот_1" localSheetId="2" hidden="1">{#N/A,#N/A,TRUE,"Смета на пасс. обор. №1"}</definedName>
    <definedName name="лот_1" hidden="1">{#N/A,#N/A,TRUE,"Смета на пасс. обор. №1"}</definedName>
    <definedName name="лпрра">#REF!</definedName>
    <definedName name="лрал">#REF!</definedName>
    <definedName name="лрлд">#REF!</definedName>
    <definedName name="лрпораплтль">#REF!</definedName>
    <definedName name="лрр">#REF!</definedName>
    <definedName name="Лс">#REF!</definedName>
    <definedName name="М">#REF!</definedName>
    <definedName name="Магаданская_область">#REF!</definedName>
    <definedName name="Магаданская_область_1">#REF!</definedName>
    <definedName name="МАРЖА">#REF!</definedName>
    <definedName name="Махачкала">#REF!</definedName>
    <definedName name="Махачкала_1">#REF!</definedName>
    <definedName name="Махачкала_2">#REF!</definedName>
    <definedName name="Махачкала_22">#REF!</definedName>
    <definedName name="Махачкала_49">#REF!</definedName>
    <definedName name="Махачкала_5">#REF!</definedName>
    <definedName name="Махачкала_50">#REF!</definedName>
    <definedName name="Махачкала_51">#REF!</definedName>
    <definedName name="Махачкала_52">#REF!</definedName>
    <definedName name="Махачкала_53">#REF!</definedName>
    <definedName name="Махачкала_54">#REF!</definedName>
    <definedName name="Месяцы">#REF!</definedName>
    <definedName name="Месяцы2">#REF!</definedName>
    <definedName name="Месяцы3">#REF!</definedName>
    <definedName name="Металли_еская_дверца_для_напольного_монтажного_шкафа_VERO__600x600x42U__с_замком_и_клю_ами">#REF!</definedName>
    <definedName name="мж1">'[59]СметаСводная 1 оч'!$D$6</definedName>
    <definedName name="МИ_Т">#REF!</definedName>
    <definedName name="МИА5">#REF!</definedName>
    <definedName name="мил" localSheetId="1">{0,"овz";1,"z";2,"аz";5,"овz"}</definedName>
    <definedName name="мил" localSheetId="2">{0,"овz";1,"z";2,"аz";5,"овz"}</definedName>
    <definedName name="мил">{0,"овz";1,"z";2,"аz";5,"овz"}</definedName>
    <definedName name="мир" localSheetId="1" hidden="1">{#N/A,#N/A,TRUE,"Смета на пасс. обор. №1"}</definedName>
    <definedName name="мир" localSheetId="2" hidden="1">{#N/A,#N/A,TRUE,"Смета на пасс. обор. №1"}</definedName>
    <definedName name="мир" hidden="1">{#N/A,#N/A,TRUE,"Смета на пасс. обор. №1"}</definedName>
    <definedName name="мир_1" localSheetId="1" hidden="1">{#N/A,#N/A,TRUE,"Смета на пасс. обор. №1"}</definedName>
    <definedName name="мир_1" localSheetId="2" hidden="1">{#N/A,#N/A,TRUE,"Смета на пасс. обор. №1"}</definedName>
    <definedName name="мир_1" hidden="1">{#N/A,#N/A,TRUE,"Смета на пасс. обор. №1"}</definedName>
    <definedName name="мись">#REF!</definedName>
    <definedName name="мит" localSheetId="2">#REF!</definedName>
    <definedName name="мит">#REF!</definedName>
    <definedName name="митюгов">'[60]Данные для расчёта сметы'!$J$33</definedName>
    <definedName name="митюгов_1">'[61]Данные для расчёта сметы'!$J$33</definedName>
    <definedName name="митюгов_2">'[62]Данные для расчёта сметы'!$J$33</definedName>
    <definedName name="мм">#REF!</definedName>
    <definedName name="МММММММММ">#REF!</definedName>
    <definedName name="мойка">#REF!</definedName>
    <definedName name="Монтаж">#REF!</definedName>
    <definedName name="Монтажные_работы_в_базисных_ценах">#REF!</definedName>
    <definedName name="Монтажные_работы_в_текущих_ценах">'[53]Переменные и константы'!#REF!</definedName>
    <definedName name="Монтажные_работы_в_текущих_ценах_по_ресурсному_расчету">'[53]Переменные и константы'!#REF!</definedName>
    <definedName name="Монтажные_работы_в_текущих_ценах_после_применения_индексов">'[53]Переменные и константы'!#REF!</definedName>
    <definedName name="Московская_область">#REF!</definedName>
    <definedName name="мотаж2">#REF!</definedName>
    <definedName name="мтч">#REF!</definedName>
    <definedName name="мтьюп">#REF!</definedName>
    <definedName name="Мурманская_область">#REF!</definedName>
    <definedName name="Мурманская_область_1">#REF!</definedName>
    <definedName name="нагдл">[4]топография!#REF!</definedName>
    <definedName name="над">#REF!</definedName>
    <definedName name="Название_проекта">#REF!</definedName>
    <definedName name="Название_проекта_1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кладные">#REF!</definedName>
    <definedName name="НАЧ_ИО">#REF!</definedName>
    <definedName name="НАЧ_ИО_РД">#REF!</definedName>
    <definedName name="НАЧ_МО">#REF!</definedName>
    <definedName name="НАЧ_МО_РД">#REF!</definedName>
    <definedName name="НАЧ_ОО">#REF!</definedName>
    <definedName name="НАЧ_ОО_РД">#REF!</definedName>
    <definedName name="НАЧ_ОР">#REF!</definedName>
    <definedName name="НАЧ_ОР_РД">#REF!</definedName>
    <definedName name="НАЧ_ПО">#REF!</definedName>
    <definedName name="НАЧ_ПО_РД">#REF!</definedName>
    <definedName name="НАЧ_ТО">#REF!</definedName>
    <definedName name="НАЧ_ТО_РД">#REF!</definedName>
    <definedName name="НачПериода">[56]Реестр!$X$4:$X$16</definedName>
    <definedName name="нвле">#REF!</definedName>
    <definedName name="нгагл">#REF!</definedName>
    <definedName name="нго">#REF!</definedName>
    <definedName name="нгпнрап">#REF!</definedName>
    <definedName name="НДС">#REF!</definedName>
    <definedName name="нево">#REF!</definedName>
    <definedName name="неоукено">[63]топография!#REF!</definedName>
    <definedName name="неп">#REF!</definedName>
    <definedName name="неп_1">#REF!</definedName>
    <definedName name="неп_10">#REF!</definedName>
    <definedName name="неп_11">#REF!</definedName>
    <definedName name="неп_12">#REF!</definedName>
    <definedName name="неп_13">#REF!</definedName>
    <definedName name="неп_14">#REF!</definedName>
    <definedName name="неп_15">#REF!</definedName>
    <definedName name="неп_16">#REF!</definedName>
    <definedName name="неп_17">#REF!</definedName>
    <definedName name="неп_18">#REF!</definedName>
    <definedName name="неп_19">#REF!</definedName>
    <definedName name="неп_2">#REF!</definedName>
    <definedName name="неп_20">#REF!</definedName>
    <definedName name="неп_21">#REF!</definedName>
    <definedName name="неп_49">#REF!</definedName>
    <definedName name="неп_50">#REF!</definedName>
    <definedName name="неп_51">#REF!</definedName>
    <definedName name="неп_52">#REF!</definedName>
    <definedName name="неп_53">#REF!</definedName>
    <definedName name="неп_54">#REF!</definedName>
    <definedName name="неп_6">#REF!</definedName>
    <definedName name="неп_7">#REF!</definedName>
    <definedName name="неп_8">#REF!</definedName>
    <definedName name="неп_9">#REF!</definedName>
    <definedName name="Непредв">[29]Коэфф!$B$7</definedName>
    <definedName name="нер">#REF!</definedName>
    <definedName name="неуо">#REF!</definedName>
    <definedName name="Нижегородская_область">#REF!</definedName>
    <definedName name="ННОвгород">#REF!</definedName>
    <definedName name="ННОвгород_1">#REF!</definedName>
    <definedName name="ННОвгород_2">#REF!</definedName>
    <definedName name="ННОвгород_22">#REF!</definedName>
    <definedName name="ННОвгород_49">#REF!</definedName>
    <definedName name="ННОвгород_5">#REF!</definedName>
    <definedName name="ННОвгород_50">#REF!</definedName>
    <definedName name="ННОвгород_51">#REF!</definedName>
    <definedName name="ННОвгород_52">#REF!</definedName>
    <definedName name="ННОвгород_53">#REF!</definedName>
    <definedName name="ННОвгород_54">#REF!</definedName>
    <definedName name="но">#REF!</definedName>
    <definedName name="Новгородская_область">#REF!</definedName>
    <definedName name="Новосибирская_область">#REF!</definedName>
    <definedName name="Новосибирская_область_1">#REF!</definedName>
    <definedName name="новый">#REF!</definedName>
    <definedName name="Номер_договора">#REF!</definedName>
    <definedName name="Номер_договора_1">#REF!</definedName>
    <definedName name="НомерДоговора" localSheetId="2">[49]ОбмОбслЗемОд!$F$2</definedName>
    <definedName name="НомерДоговора">[50]ОбмОбслЗемОд!$F$2</definedName>
    <definedName name="Норм_трудоемкость_механизаторов_по_смете_с_учетом_к_тов">'[53]Переменные и константы'!#REF!</definedName>
    <definedName name="Норм_трудоемкость_осн_рабочих_по_смете_с_учетом_к_тов">'[53]Переменные и константы'!#REF!</definedName>
    <definedName name="Нормативная_трудоемкость_механизаторов_по_смете">'[53]Переменные и константы'!#REF!</definedName>
    <definedName name="Нормативная_трудоемкость_основных_рабочих_по_смете">'[53]Переменные и константы'!#REF!</definedName>
    <definedName name="Нсапк">'[25]Лист опроса'!$B$34</definedName>
    <definedName name="Нсстр">'[25]Лист опроса'!$B$32</definedName>
    <definedName name="о" localSheetId="2">#REF!</definedName>
    <definedName name="о">#REF!</definedName>
    <definedName name="о_1">#REF!</definedName>
    <definedName name="оа">[4]топография!#REF!</definedName>
    <definedName name="об">#REF!</definedName>
    <definedName name="_xlnm.Print_Area" localSheetId="0">'График производства работ'!$A$1:$D$11</definedName>
    <definedName name="_xlnm.Print_Area" localSheetId="3">НМЦ!$A$1:$E$25</definedName>
    <definedName name="_xlnm.Print_Area" localSheetId="6">НМЦК!$A$1:$J$95</definedName>
    <definedName name="_xlnm.Print_Area" localSheetId="1">ПЗ!$A$1:$C$19</definedName>
    <definedName name="_xlnm.Print_Area" localSheetId="2">Протокол!$A$1:$K$34</definedName>
    <definedName name="_xlnm.Print_Area" localSheetId="5">'Смета контракта'!$A$1:$G$59</definedName>
    <definedName name="_xlnm.Print_Area">#REF!</definedName>
    <definedName name="Оборудование_в_базисных_ценах">#REF!</definedName>
    <definedName name="Оборудование_в_текущих_ценах">'[53]Переменные и константы'!#REF!</definedName>
    <definedName name="Оборудование_в_текущих_ценах_по_ресурсному_расчету">'[53]Переменные и константы'!#REF!</definedName>
    <definedName name="Оборудование_в_текущих_ценах_после_применения_индексов">'[53]Переменные и константы'!#REF!</definedName>
    <definedName name="Обоснование_поправки">#REF!</definedName>
    <definedName name="обуч" localSheetId="1" hidden="1">{#N/A,#N/A,TRUE,"Смета на пасс. обор. №1"}</definedName>
    <definedName name="обуч" localSheetId="2" hidden="1">{#N/A,#N/A,TRUE,"Смета на пасс. обор. №1"}</definedName>
    <definedName name="обуч" hidden="1">{#N/A,#N/A,TRUE,"Смета на пасс. обор. №1"}</definedName>
    <definedName name="обуч_1" localSheetId="1" hidden="1">{#N/A,#N/A,TRUE,"Смета на пасс. обор. №1"}</definedName>
    <definedName name="обуч_1" localSheetId="2" hidden="1">{#N/A,#N/A,TRUE,"Смета на пасс. обор. №1"}</definedName>
    <definedName name="обуч_1" hidden="1">{#N/A,#N/A,TRUE,"Смета на пасс. обор. №1"}</definedName>
    <definedName name="общ_МПА_П">#REF!</definedName>
    <definedName name="ОбъектАдрес" localSheetId="2">[49]ОбмОбслЗемОд!$A$4</definedName>
    <definedName name="ОбъектАдрес">[50]ОбмОбслЗемОд!$A$4</definedName>
    <definedName name="Объекты">#REF!</definedName>
    <definedName name="объем">#N/A</definedName>
    <definedName name="объем___0" localSheetId="2">#REF!</definedName>
    <definedName name="объем___0">#REF!</definedName>
    <definedName name="объем___0___0" localSheetId="2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__0_1">#REF!</definedName>
    <definedName name="объем___0___0___0___0_1">#REF!</definedName>
    <definedName name="объем___0___0___0___1">#REF!</definedName>
    <definedName name="объем___0___0___0___1_1">#REF!</definedName>
    <definedName name="объем___0___0___0___5">#REF!</definedName>
    <definedName name="объем___0___0___0___5_1">#REF!</definedName>
    <definedName name="объем___0___0___0_1">#REF!</definedName>
    <definedName name="объем___0___0___0_1_1">#REF!</definedName>
    <definedName name="объем___0___0___0_1_1_1">#REF!</definedName>
    <definedName name="объем___0___0___0_5">#REF!</definedName>
    <definedName name="объем___0___0___0_5_1">#REF!</definedName>
    <definedName name="объем___0___0___1">#REF!</definedName>
    <definedName name="объем___0___0___1_1">#REF!</definedName>
    <definedName name="объем___0___0___2">#REF!</definedName>
    <definedName name="объем___0___0___2_1">#REF!</definedName>
    <definedName name="объем___0___0___3">#REF!</definedName>
    <definedName name="объем___0___0___3_1">#REF!</definedName>
    <definedName name="объем___0___0___4">#REF!</definedName>
    <definedName name="объем___0___0___4_1">#REF!</definedName>
    <definedName name="объем___0___0___5">#REF!</definedName>
    <definedName name="объем___0___0___5_1">#REF!</definedName>
    <definedName name="объем___0___0_1">#REF!</definedName>
    <definedName name="объем___0___0_1_1">#REF!</definedName>
    <definedName name="объем___0___0_1_1_1">#REF!</definedName>
    <definedName name="объем___0___0_3">#REF!</definedName>
    <definedName name="объем___0___0_3_1">#REF!</definedName>
    <definedName name="объем___0___0_5">#REF!</definedName>
    <definedName name="объем___0___0_5_1">#REF!</definedName>
    <definedName name="объем___0___1">#REF!</definedName>
    <definedName name="объем___0___1___0">#REF!</definedName>
    <definedName name="объем___0___1___0_1">#REF!</definedName>
    <definedName name="объем___0___1_1">#REF!</definedName>
    <definedName name="объем___0___10">#REF!</definedName>
    <definedName name="объем___0___10_1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0___0_1">#REF!</definedName>
    <definedName name="объем___0___2___0_1">#REF!</definedName>
    <definedName name="объем___0___2___5">#REF!</definedName>
    <definedName name="объем___0___2___5_1">#REF!</definedName>
    <definedName name="объем___0___2_1">#REF!</definedName>
    <definedName name="объем___0___2_1_1">#REF!</definedName>
    <definedName name="объем___0___2_1_1_1">#REF!</definedName>
    <definedName name="объем___0___2_3">#REF!</definedName>
    <definedName name="объем___0___2_3_1">#REF!</definedName>
    <definedName name="объем___0___2_5">#REF!</definedName>
    <definedName name="объем___0___2_5_1">#REF!</definedName>
    <definedName name="объем___0___3">#REF!</definedName>
    <definedName name="объем___0___3___0">#REF!</definedName>
    <definedName name="объем___0___3___0_1">#REF!</definedName>
    <definedName name="объем___0___3___5">#REF!</definedName>
    <definedName name="объем___0___3___5_1">#REF!</definedName>
    <definedName name="объем___0___3_1">#REF!</definedName>
    <definedName name="объем___0___3_1_1">#REF!</definedName>
    <definedName name="объем___0___3_1_1_1">#REF!</definedName>
    <definedName name="объем___0___3_5">#REF!</definedName>
    <definedName name="объем___0___3_5_1">#REF!</definedName>
    <definedName name="объем___0___4">#REF!</definedName>
    <definedName name="объем___0___4___0">#REF!</definedName>
    <definedName name="объем___0___4___0_1">#REF!</definedName>
    <definedName name="объем___0___4___5">#REF!</definedName>
    <definedName name="объем___0___4___5_1">#REF!</definedName>
    <definedName name="объем___0___4_1">#REF!</definedName>
    <definedName name="объем___0___4_1_1">#REF!</definedName>
    <definedName name="объем___0___4_1_1_1">#REF!</definedName>
    <definedName name="объем___0___4_3">#REF!</definedName>
    <definedName name="объем___0___4_3_1">#REF!</definedName>
    <definedName name="объем___0___4_5">#REF!</definedName>
    <definedName name="объем___0___4_5_1">#REF!</definedName>
    <definedName name="объем___0___5">#REF!</definedName>
    <definedName name="объем___0___5_1">#REF!</definedName>
    <definedName name="объем___0___6">#REF!</definedName>
    <definedName name="объем___0___6_1">#REF!</definedName>
    <definedName name="объем___0___8">#REF!</definedName>
    <definedName name="объем___0___8_1">#REF!</definedName>
    <definedName name="объем___0_1">#REF!</definedName>
    <definedName name="объем___0_1_1">#REF!</definedName>
    <definedName name="объем___0_3">#REF!</definedName>
    <definedName name="объем___0_3_1">#REF!</definedName>
    <definedName name="объем___0_5">#REF!</definedName>
    <definedName name="объем___0_5_1">#REF!</definedName>
    <definedName name="объем___1">#REF!</definedName>
    <definedName name="объем___1___0">#REF!</definedName>
    <definedName name="объем___1___0___0">#REF!</definedName>
    <definedName name="объем___1___0___0_1">#REF!</definedName>
    <definedName name="объем___1___0_1">#REF!</definedName>
    <definedName name="объем___1___1">#REF!</definedName>
    <definedName name="объем___1___1_1">#REF!</definedName>
    <definedName name="объем___1___5">#REF!</definedName>
    <definedName name="объем___1___5_1">#REF!</definedName>
    <definedName name="объем___1_1">#REF!</definedName>
    <definedName name="объем___1_1_1">#REF!</definedName>
    <definedName name="объем___1_1_1_1">#REF!</definedName>
    <definedName name="объем___1_3">#REF!</definedName>
    <definedName name="объем___1_3_1">#REF!</definedName>
    <definedName name="объем___1_5">#REF!</definedName>
    <definedName name="объем___1_5_1">#REF!</definedName>
    <definedName name="объем___10" localSheetId="2">#REF!</definedName>
    <definedName name="объем___10">#REF!</definedName>
    <definedName name="объем___10___0">NA()</definedName>
    <definedName name="объем___10___0___0" localSheetId="2">#REF!</definedName>
    <definedName name="объем___10___0___0">#REF!</definedName>
    <definedName name="объем___10___0___0___0">#REF!</definedName>
    <definedName name="объем___10___0___0___0_1">#REF!</definedName>
    <definedName name="объем___10___0___0_1">#REF!</definedName>
    <definedName name="объем___10___0___1">NA()</definedName>
    <definedName name="объем___10___0___5">NA()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2">#REF!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>#REF!</definedName>
    <definedName name="объем___10_3_1">#REF!</definedName>
    <definedName name="объем___10_5">#REF!</definedName>
    <definedName name="объем___10_5_1">#REF!</definedName>
    <definedName name="объем___11" localSheetId="2">#REF!</definedName>
    <definedName name="объем___11">#REF!</definedName>
    <definedName name="объем___11___0">NA()</definedName>
    <definedName name="объем___11___10" localSheetId="2">#REF!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1_1">#REF!</definedName>
    <definedName name="объем___12">NA()</definedName>
    <definedName name="объем___2" localSheetId="2">#REF!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0___0_1">#REF!</definedName>
    <definedName name="объем___2___0___0___0_1">#REF!</definedName>
    <definedName name="объем___2___0___0___1">#REF!</definedName>
    <definedName name="объем___2___0___0___1_1">#REF!</definedName>
    <definedName name="объем___2___0___0___5">#REF!</definedName>
    <definedName name="объем___2___0___0___5_1">#REF!</definedName>
    <definedName name="объем___2___0___0_1">#REF!</definedName>
    <definedName name="объем___2___0___0_1_1">#REF!</definedName>
    <definedName name="объем___2___0___0_1_1_1">#REF!</definedName>
    <definedName name="объем___2___0___0_5">#REF!</definedName>
    <definedName name="объем___2___0___0_5_1">#REF!</definedName>
    <definedName name="объем___2___0___1">#REF!</definedName>
    <definedName name="объем___2___0___1_1">#REF!</definedName>
    <definedName name="объем___2___0___5">#REF!</definedName>
    <definedName name="объем___2___0___5_1">#REF!</definedName>
    <definedName name="объем___2___0_1">#REF!</definedName>
    <definedName name="объем___2___0_1_1">#REF!</definedName>
    <definedName name="объем___2___0_1_1_1">#REF!</definedName>
    <definedName name="объем___2___0_3">#REF!</definedName>
    <definedName name="объем___2___0_3_1">#REF!</definedName>
    <definedName name="объем___2___0_5">#REF!</definedName>
    <definedName name="объем___2___0_5_1">#REF!</definedName>
    <definedName name="объем___2___1">#REF!</definedName>
    <definedName name="объем___2___1_1">#REF!</definedName>
    <definedName name="объем___2___10">#REF!</definedName>
    <definedName name="объем___2___10_1">#REF!</definedName>
    <definedName name="объем___2___12">#REF!</definedName>
    <definedName name="объем___2___2">#REF!</definedName>
    <definedName name="объем___2___2_1">#REF!</definedName>
    <definedName name="объем___2___3">#REF!</definedName>
    <definedName name="объем___2___4">#REF!</definedName>
    <definedName name="объем___2___4___0">#REF!</definedName>
    <definedName name="объем___2___4___0_1">#REF!</definedName>
    <definedName name="объем___2___4___5">#REF!</definedName>
    <definedName name="объем___2___4___5_1">#REF!</definedName>
    <definedName name="объем___2___4_1">#REF!</definedName>
    <definedName name="объем___2___4_1_1">#REF!</definedName>
    <definedName name="объем___2___4_1_1_1">#REF!</definedName>
    <definedName name="объем___2___4_3">#REF!</definedName>
    <definedName name="объем___2___4_3_1">#REF!</definedName>
    <definedName name="объем___2___4_5">#REF!</definedName>
    <definedName name="объем___2___4_5_1">#REF!</definedName>
    <definedName name="объем___2___5">#REF!</definedName>
    <definedName name="объем___2___5_1">#REF!</definedName>
    <definedName name="объем___2___6">#REF!</definedName>
    <definedName name="объем___2___6_1">#REF!</definedName>
    <definedName name="объем___2___8">#REF!</definedName>
    <definedName name="объем___2___8_1">#REF!</definedName>
    <definedName name="объем___2_1">#REF!</definedName>
    <definedName name="объем___2_1_1">#REF!</definedName>
    <definedName name="объем___2_1_1_1">#REF!</definedName>
    <definedName name="объем___2_3">#REF!</definedName>
    <definedName name="объем___2_3_1">#REF!</definedName>
    <definedName name="объем___2_5">#REF!</definedName>
    <definedName name="объем___2_5_1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>#REF!</definedName>
    <definedName name="объем___3___0___5_1">#REF!</definedName>
    <definedName name="объем___3___0_1">#REF!</definedName>
    <definedName name="объем___3___0_1_1">NA()</definedName>
    <definedName name="объем___3___0_3">#REF!</definedName>
    <definedName name="объем___3___0_3_1">#REF!</definedName>
    <definedName name="объем___3___0_5">#REF!</definedName>
    <definedName name="объем___3___0_5_1">#REF!</definedName>
    <definedName name="объем___3___10" localSheetId="2">#REF!</definedName>
    <definedName name="объем___3___10">#REF!</definedName>
    <definedName name="объем___3___2">#REF!</definedName>
    <definedName name="объем___3___2_1">#REF!</definedName>
    <definedName name="объем___3___3">#REF!</definedName>
    <definedName name="объем___3___3_1">#REF!</definedName>
    <definedName name="объем___3___4">#REF!</definedName>
    <definedName name="объем___3___5">#REF!</definedName>
    <definedName name="объем___3___5_1">#REF!</definedName>
    <definedName name="объем___3___6">#REF!</definedName>
    <definedName name="объем___3___8">#REF!</definedName>
    <definedName name="объем___3_1">#REF!</definedName>
    <definedName name="объем___3_1_1">#REF!</definedName>
    <definedName name="объем___3_1_1_1">#REF!</definedName>
    <definedName name="объем___3_3">NA()</definedName>
    <definedName name="объем___3_5">#REF!</definedName>
    <definedName name="объем___3_5_1">#REF!</definedName>
    <definedName name="объем___4">#REF!</definedName>
    <definedName name="объем___4___0">NA()</definedName>
    <definedName name="объем___4___0___0" localSheetId="2">#REF!</definedName>
    <definedName name="объем___4___0___0">#REF!</definedName>
    <definedName name="объем___4___0___0___0">#REF!</definedName>
    <definedName name="объем___4___0___0___0___0">#REF!</definedName>
    <definedName name="объем___4___0___0___0___0_1">#REF!</definedName>
    <definedName name="объем___4___0___0___0_1">#REF!</definedName>
    <definedName name="объем___4___0___0___1">#REF!</definedName>
    <definedName name="объем___4___0___0___1_1">#REF!</definedName>
    <definedName name="объем___4___0___0___5">#REF!</definedName>
    <definedName name="объем___4___0___0___5_1">#REF!</definedName>
    <definedName name="объем___4___0___0_1">#REF!</definedName>
    <definedName name="объем___4___0___0_1_1">#REF!</definedName>
    <definedName name="объем___4___0___0_1_1_1">#REF!</definedName>
    <definedName name="объем___4___0___0_5">#REF!</definedName>
    <definedName name="объем___4___0___0_5_1">#REF!</definedName>
    <definedName name="объем___4___0___1">#REF!</definedName>
    <definedName name="объем___4___0___1_1">#REF!</definedName>
    <definedName name="объем___4___0___5">NA()</definedName>
    <definedName name="объем___4___0_1">#REF!</definedName>
    <definedName name="объем___4___0_1_1">#REF!</definedName>
    <definedName name="объем___4___0_1_1_1">#REF!</definedName>
    <definedName name="объем___4___0_3">#REF!</definedName>
    <definedName name="объем___4___0_3_1">#REF!</definedName>
    <definedName name="объем___4___0_5">NA()</definedName>
    <definedName name="объем___4___1">#REF!</definedName>
    <definedName name="объем___4___1_1">#REF!</definedName>
    <definedName name="объем___4___10">#REF!</definedName>
    <definedName name="объем___4___10_1">#REF!</definedName>
    <definedName name="объем___4___12">#REF!</definedName>
    <definedName name="объем___4___2">#REF!</definedName>
    <definedName name="объем___4___2_1">#REF!</definedName>
    <definedName name="объем___4___3">#REF!</definedName>
    <definedName name="объем___4___3_1">#REF!</definedName>
    <definedName name="объем___4___4">#REF!</definedName>
    <definedName name="объем___4___4_1">#REF!</definedName>
    <definedName name="объем___4___5">#REF!</definedName>
    <definedName name="объем___4___5_1">#REF!</definedName>
    <definedName name="объем___4___6">#REF!</definedName>
    <definedName name="объем___4___6_1">#REF!</definedName>
    <definedName name="объем___4___8">#REF!</definedName>
    <definedName name="объем___4___8_1">#REF!</definedName>
    <definedName name="объем___4_1">#REF!</definedName>
    <definedName name="объем___4_1_1">#REF!</definedName>
    <definedName name="объем___4_1_1_1">#REF!</definedName>
    <definedName name="объем___4_3">#REF!</definedName>
    <definedName name="объем___4_3_1">#REF!</definedName>
    <definedName name="объем___4_5">#REF!</definedName>
    <definedName name="объем___4_5_1">#REF!</definedName>
    <definedName name="объем___5">NA()</definedName>
    <definedName name="объем___5___0" localSheetId="2">#REF!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0___0___0_1">#REF!</definedName>
    <definedName name="объем___5___0___0___0_1">#REF!</definedName>
    <definedName name="объем___5___0___0_1">#REF!</definedName>
    <definedName name="объем___5___0___1">#REF!</definedName>
    <definedName name="объем___5___0___1_1">#REF!</definedName>
    <definedName name="объем___5___0___5">#REF!</definedName>
    <definedName name="объем___5___0___5_1">#REF!</definedName>
    <definedName name="объем___5___0_1">#REF!</definedName>
    <definedName name="объем___5___0_1_1">#REF!</definedName>
    <definedName name="объем___5___0_1_1_1">#REF!</definedName>
    <definedName name="объем___5___0_3">#REF!</definedName>
    <definedName name="объем___5___0_3_1">#REF!</definedName>
    <definedName name="объем___5___0_5">#REF!</definedName>
    <definedName name="объем___5___0_5_1">#REF!</definedName>
    <definedName name="объем___5___1">#REF!</definedName>
    <definedName name="объем___5___1_1">#REF!</definedName>
    <definedName name="объем___5___3">NA()</definedName>
    <definedName name="объем___5___5">NA()</definedName>
    <definedName name="объем___5_1">#REF!</definedName>
    <definedName name="объем___5_1_1">#REF!</definedName>
    <definedName name="объем___5_1_1_1">#REF!</definedName>
    <definedName name="объем___5_3">NA()</definedName>
    <definedName name="объем___5_5">NA()</definedName>
    <definedName name="объем___6">NA()</definedName>
    <definedName name="объем___6___0" localSheetId="2">#REF!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0___0___0_1">#REF!</definedName>
    <definedName name="объем___6___0___0___0_1">#REF!</definedName>
    <definedName name="объем___6___0___0_1">#REF!</definedName>
    <definedName name="объем___6___0___1">#REF!</definedName>
    <definedName name="объем___6___0___1_1">#REF!</definedName>
    <definedName name="объем___6___0___5">#REF!</definedName>
    <definedName name="объем___6___0___5_1">#REF!</definedName>
    <definedName name="объем___6___0_1">#REF!</definedName>
    <definedName name="объем___6___0_1_1">#REF!</definedName>
    <definedName name="объем___6___0_1_1_1">#REF!</definedName>
    <definedName name="объем___6___0_3">#REF!</definedName>
    <definedName name="объем___6___0_3_1">#REF!</definedName>
    <definedName name="объем___6___0_5">#REF!</definedName>
    <definedName name="объем___6___0_5_1">#REF!</definedName>
    <definedName name="объем___6___1">#REF!</definedName>
    <definedName name="объем___6___10">#REF!</definedName>
    <definedName name="объем___6___10_1">#REF!</definedName>
    <definedName name="объем___6___12">#REF!</definedName>
    <definedName name="объем___6___2">#REF!</definedName>
    <definedName name="объем___6___2_1">#REF!</definedName>
    <definedName name="объем___6___4">#REF!</definedName>
    <definedName name="объем___6___4_1">#REF!</definedName>
    <definedName name="объем___6___5">NA()</definedName>
    <definedName name="объем___6___6" localSheetId="2">#REF!</definedName>
    <definedName name="объем___6___6">#REF!</definedName>
    <definedName name="объем___6___6_1">#REF!</definedName>
    <definedName name="объем___6___8">#REF!</definedName>
    <definedName name="объем___6___8_1">#REF!</definedName>
    <definedName name="объем___6_1">#REF!</definedName>
    <definedName name="объем___6_1_1">#REF!</definedName>
    <definedName name="объем___6_1_1_1">#REF!</definedName>
    <definedName name="объем___6_3">#REF!</definedName>
    <definedName name="объем___6_3_1">#REF!</definedName>
    <definedName name="объем___6_5">NA()</definedName>
    <definedName name="объем___7" localSheetId="2">#REF!</definedName>
    <definedName name="объем___7">#REF!</definedName>
    <definedName name="объем___7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7_1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0___0___0_1">#REF!</definedName>
    <definedName name="объем___8___0___0___0_1">#REF!</definedName>
    <definedName name="объем___8___0___0_1">#REF!</definedName>
    <definedName name="объем___8___0___1">#REF!</definedName>
    <definedName name="объем___8___0___1_1">#REF!</definedName>
    <definedName name="объем___8___0___5">#REF!</definedName>
    <definedName name="объем___8___0___5_1">#REF!</definedName>
    <definedName name="объем___8___0_1">#REF!</definedName>
    <definedName name="объем___8___0_1_1">#REF!</definedName>
    <definedName name="объем___8___0_1_1_1">#REF!</definedName>
    <definedName name="объем___8___0_3">#REF!</definedName>
    <definedName name="объем___8___0_3_1">#REF!</definedName>
    <definedName name="объем___8___0_5">#REF!</definedName>
    <definedName name="объем___8___0_5_1">#REF!</definedName>
    <definedName name="объем___8___1">#REF!</definedName>
    <definedName name="объем___8___10">#REF!</definedName>
    <definedName name="объем___8___10_1">#REF!</definedName>
    <definedName name="объем___8___12">#REF!</definedName>
    <definedName name="объем___8___2">#REF!</definedName>
    <definedName name="объем___8___2_1">#REF!</definedName>
    <definedName name="объем___8___4">#REF!</definedName>
    <definedName name="объем___8___4_1">#REF!</definedName>
    <definedName name="объем___8___5">#REF!</definedName>
    <definedName name="объем___8___5_1">#REF!</definedName>
    <definedName name="объем___8___6">#REF!</definedName>
    <definedName name="объем___8___6_1">#REF!</definedName>
    <definedName name="объем___8___8">#REF!</definedName>
    <definedName name="объем___8___8_1">#REF!</definedName>
    <definedName name="объем___8_1">#REF!</definedName>
    <definedName name="объем___8_1_1">#REF!</definedName>
    <definedName name="объем___8_1_1_1">#REF!</definedName>
    <definedName name="объем___8_3">#REF!</definedName>
    <definedName name="объем___8_3_1">#REF!</definedName>
    <definedName name="объем___8_5">#REF!</definedName>
    <definedName name="объем___8_5_1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0___0___0_1">#REF!</definedName>
    <definedName name="объем___9___0___0___0_1">#REF!</definedName>
    <definedName name="объем___9___0___0_1">#REF!</definedName>
    <definedName name="объем___9___0___5">#REF!</definedName>
    <definedName name="объем___9___0___5_1">#REF!</definedName>
    <definedName name="объем___9___0_1">#REF!</definedName>
    <definedName name="объем___9___0_5">#REF!</definedName>
    <definedName name="объем___9___0_5_1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5_1">#REF!</definedName>
    <definedName name="объем___9___6">#REF!</definedName>
    <definedName name="объем___9___8">#REF!</definedName>
    <definedName name="объем___9_1">#REF!</definedName>
    <definedName name="объем___9_1_1">#REF!</definedName>
    <definedName name="объем___9_1_1_1">#REF!</definedName>
    <definedName name="объем___9_3">#REF!</definedName>
    <definedName name="объем___9_3_1">#REF!</definedName>
    <definedName name="объем___9_5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2">#REF!</definedName>
    <definedName name="объем1">#REF!</definedName>
    <definedName name="ов">#REF!</definedName>
    <definedName name="овао">#REF!</definedName>
    <definedName name="овено">#REF!</definedName>
    <definedName name="овпв">#REF!</definedName>
    <definedName name="ог" localSheetId="1" hidden="1">{#N/A,#N/A,TRUE,"Смета на пасс. обор. №1"}</definedName>
    <definedName name="ог" localSheetId="2" hidden="1">{#N/A,#N/A,TRUE,"Смета на пасс. обор. №1"}</definedName>
    <definedName name="ог" hidden="1">{#N/A,#N/A,TRUE,"Смета на пасс. обор. №1"}</definedName>
    <definedName name="ог_1" localSheetId="1" hidden="1">{#N/A,#N/A,TRUE,"Смета на пасс. обор. №1"}</definedName>
    <definedName name="ог_1" localSheetId="2" hidden="1">{#N/A,#N/A,TRUE,"Смета на пасс. обор. №1"}</definedName>
    <definedName name="ог_1" hidden="1">{#N/A,#N/A,TRUE,"Смета на пасс. обор. №1"}</definedName>
    <definedName name="одлпд">#REF!</definedName>
    <definedName name="оев">#REF!</definedName>
    <definedName name="оек">#REF!</definedName>
    <definedName name="ок">#REF!</definedName>
    <definedName name="ок_1">#REF!</definedName>
    <definedName name="окн">#REF!</definedName>
    <definedName name="Окончательно">#REF!</definedName>
    <definedName name="олд" localSheetId="1" hidden="1">{#N/A,#N/A,TRUE,"Смета на пасс. обор. №1"}</definedName>
    <definedName name="олд" localSheetId="2" hidden="1">{#N/A,#N/A,TRUE,"Смета на пасс. обор. №1"}</definedName>
    <definedName name="олд" hidden="1">{#N/A,#N/A,TRUE,"Смета на пасс. обор. №1"}</definedName>
    <definedName name="олд_1" localSheetId="1" hidden="1">{#N/A,#N/A,TRUE,"Смета на пасс. обор. №1"}</definedName>
    <definedName name="олд_1" localSheetId="2" hidden="1">{#N/A,#N/A,TRUE,"Смета на пасс. обор. №1"}</definedName>
    <definedName name="олд_1" hidden="1">{#N/A,#N/A,TRUE,"Смета на пасс. обор. №1"}</definedName>
    <definedName name="олорлшгш">#REF!</definedName>
    <definedName name="олпрол" localSheetId="2">#REF!</definedName>
    <definedName name="олпрол">#REF!</definedName>
    <definedName name="олролрт">#REF!</definedName>
    <definedName name="олрщшошшлд">#REF!</definedName>
    <definedName name="олюдю">#REF!</definedName>
    <definedName name="ОЛЯ">#REF!</definedName>
    <definedName name="Омская_область">#REF!</definedName>
    <definedName name="Омская_область_1">#REF!</definedName>
    <definedName name="оо">#REF!</definedName>
    <definedName name="ооо">#REF!</definedName>
    <definedName name="ООО_НИИПРИИ___Севзапинжтехнология">#REF!</definedName>
    <definedName name="оооо">#REF!</definedName>
    <definedName name="оот">#REF!</definedName>
    <definedName name="опао">#REF!</definedName>
    <definedName name="Опер">[64]Орг!$C$50:$C$86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енбургская_область">#REF!</definedName>
    <definedName name="Оренбургская_область_1">#REF!</definedName>
    <definedName name="Орловская_область">#REF!</definedName>
    <definedName name="орп" localSheetId="2" hidden="1">{#N/A,#N/A,TRUE,"Смета на пасс. обор. №1"}</definedName>
    <definedName name="орп">[65]Смета!#REF!</definedName>
    <definedName name="орп_1" localSheetId="1" hidden="1">{#N/A,#N/A,TRUE,"Смета на пасс. обор. №1"}</definedName>
    <definedName name="орп_1" localSheetId="2" hidden="1">{#N/A,#N/A,TRUE,"Смета на пасс. обор. №1"}</definedName>
    <definedName name="орп_1" hidden="1">{#N/A,#N/A,TRUE,"Смета на пасс. обор. №1"}</definedName>
    <definedName name="орьл">[4]топография!#REF!</definedName>
    <definedName name="Осн_Камер">#REF!</definedName>
    <definedName name="Основание">#REF!</definedName>
    <definedName name="от" localSheetId="1" hidden="1">{#N/A,#N/A,TRUE,"Смета на пасс. обор. №1"}</definedName>
    <definedName name="от" localSheetId="2" hidden="1">{#N/A,#N/A,TRUE,"Смета на пасс. обор. №1"}</definedName>
    <definedName name="от" hidden="1">{#N/A,#N/A,TRUE,"Смета на пасс. обор. №1"}</definedName>
    <definedName name="от_1" localSheetId="1" hidden="1">{#N/A,#N/A,TRUE,"Смета на пасс. обор. №1"}</definedName>
    <definedName name="от_1" localSheetId="2" hidden="1">{#N/A,#N/A,TRUE,"Смета на пасс. обор. №1"}</definedName>
    <definedName name="от_1" hidden="1">{#N/A,#N/A,TRUE,"Смета на пасс. обор. №1"}</definedName>
    <definedName name="Отч_пож">[29]Коэфф!$B$6</definedName>
    <definedName name="Отчет">#REF!</definedName>
    <definedName name="Отчетный_период__учет_выполненных_работ">#REF!</definedName>
    <definedName name="оьт">#REF!</definedName>
    <definedName name="оьыватв">#REF!</definedName>
    <definedName name="оюю">#REF!</definedName>
    <definedName name="п">#REF!</definedName>
    <definedName name="п_1">#REF!</definedName>
    <definedName name="п1111111">#REF!</definedName>
    <definedName name="п45">#REF!</definedName>
    <definedName name="ПА3">#REF!</definedName>
    <definedName name="ПА4">#REF!</definedName>
    <definedName name="паирав">#REF!</definedName>
    <definedName name="пао">#REF!</definedName>
    <definedName name="пап">#REF!</definedName>
    <definedName name="паша">#REF!</definedName>
    <definedName name="ПБ">#REF!</definedName>
    <definedName name="пвар">#REF!</definedName>
    <definedName name="пвопв">#REF!</definedName>
    <definedName name="пвр">#REF!</definedName>
    <definedName name="пврл">#REF!</definedName>
    <definedName name="пвррь">#REF!</definedName>
    <definedName name="пврьп">#REF!</definedName>
    <definedName name="пврьпв">#REF!</definedName>
    <definedName name="пврьпврь">#REF!</definedName>
    <definedName name="пвСпп">#REF!</definedName>
    <definedName name="пвы">[14]топография!#REF!</definedName>
    <definedName name="пвьрвпрь">#REF!</definedName>
    <definedName name="пг">#REF!</definedName>
    <definedName name="пгшд">#REF!</definedName>
    <definedName name="ПД">#REF!</definedName>
    <definedName name="пдплд">#REF!</definedName>
    <definedName name="пек">#REF!</definedName>
    <definedName name="Пензенская_область">#REF!</definedName>
    <definedName name="перв_кат">#REF!</definedName>
    <definedName name="первая_кат">#REF!</definedName>
    <definedName name="первый">#REF!</definedName>
    <definedName name="ПереченьДолжностей">[66]Должности!$A$2:$A$31</definedName>
    <definedName name="Пермская_область">#REF!</definedName>
    <definedName name="Пермская_область_1">#REF!</definedName>
    <definedName name="ПЗ2">#REF!</definedName>
    <definedName name="Пи">#REF!</definedName>
    <definedName name="Пи_">#REF!</definedName>
    <definedName name="пионер">#REF!</definedName>
    <definedName name="ПИР">#REF!</definedName>
    <definedName name="ПИСС_стац">#REF!</definedName>
    <definedName name="ПИСС_эксп">#REF!</definedName>
    <definedName name="Пкр">'[25]Лист опроса'!$B$41</definedName>
    <definedName name="пл">#REF!</definedName>
    <definedName name="План" localSheetId="2">'[67]Смета 7'!$F$1</definedName>
    <definedName name="план">[14]топография!#REF!</definedName>
    <definedName name="плдпол">#REF!</definedName>
    <definedName name="плдполд">#REF!</definedName>
    <definedName name="плодолд">#REF!</definedName>
    <definedName name="Площадь" localSheetId="2">#REF!</definedName>
    <definedName name="Площадь">#REF!</definedName>
    <definedName name="Площадь_1">#REF!</definedName>
    <definedName name="Площадь_нелинейных_объектов">#REF!</definedName>
    <definedName name="Площадь_нелинейных_объектов_1">#REF!</definedName>
    <definedName name="Площадь_планшетов">#REF!</definedName>
    <definedName name="Площадь_планшетов_1">#REF!</definedName>
    <definedName name="плп">[4]топография!#REF!</definedName>
    <definedName name="плыа">#REF!</definedName>
    <definedName name="плю">#REF!</definedName>
    <definedName name="пнр">#REF!</definedName>
    <definedName name="по">#REF!</definedName>
    <definedName name="пов">#REF!</definedName>
    <definedName name="Подгон">#REF!</definedName>
    <definedName name="подлжддлджд">#REF!</definedName>
    <definedName name="ПодрядДолжн" localSheetId="2">[49]ОбмОбслЗемОд!$F$67</definedName>
    <definedName name="ПодрядДолжн">[50]ОбмОбслЗемОд!$F$67</definedName>
    <definedName name="ПодрядИмя" localSheetId="2">[49]ОбмОбслЗемОд!$H$69</definedName>
    <definedName name="ПодрядИмя">[50]ОбмОбслЗемОд!$H$69</definedName>
    <definedName name="Подрядчик" localSheetId="2">[49]ОбмОбслЗемОд!$A$7</definedName>
    <definedName name="Подрядчик">[50]ОбмОбслЗемОд!$A$7</definedName>
    <definedName name="Покупное_ПО">#REF!</definedName>
    <definedName name="Покупные">#REF!</definedName>
    <definedName name="Покупные_изделия">#REF!</definedName>
    <definedName name="полд">#REF!</definedName>
    <definedName name="Полевые">#REF!</definedName>
    <definedName name="Полно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2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2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2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2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2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2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2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2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2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2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2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2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2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2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2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2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localSheetId="1" hidden="1">{#N/A,#N/A,TRUE,"Смета на пасс. обор. №1"}</definedName>
    <definedName name="пор" localSheetId="2" hidden="1">{#N/A,#N/A,TRUE,"Смета на пасс. обор. №1"}</definedName>
    <definedName name="пор" hidden="1">{#N/A,#N/A,TRUE,"Смета на пасс. обор. №1"}</definedName>
    <definedName name="пор_1" localSheetId="1" hidden="1">{#N/A,#N/A,TRUE,"Смета на пасс. обор. №1"}</definedName>
    <definedName name="пор_1" localSheetId="2" hidden="1">{#N/A,#N/A,TRUE,"Смета на пасс. обор. №1"}</definedName>
    <definedName name="пор_1" hidden="1">{#N/A,#N/A,TRUE,"Смета на пасс. обор. №1"}</definedName>
    <definedName name="поток2">#REF!</definedName>
    <definedName name="поып">[4]топография!#REF!</definedName>
    <definedName name="пояснит.">#REF!</definedName>
    <definedName name="ппвьпр">#REF!</definedName>
    <definedName name="ппп">#REF!</definedName>
    <definedName name="пппп">#REF!</definedName>
    <definedName name="пппппппппппппппппппппппа">#REF!</definedName>
    <definedName name="пр" localSheetId="2">[14]топография!#REF!</definedName>
    <definedName name="ПР">#REF!</definedName>
    <definedName name="правоп">#REF!</definedName>
    <definedName name="прд">#REF!</definedName>
    <definedName name="прдо">#REF!</definedName>
    <definedName name="прибыль">#REF!</definedName>
    <definedName name="Прикладное_ПО">#REF!</definedName>
    <definedName name="Прилож">#REF!</definedName>
    <definedName name="Приморский_край">#REF!</definedName>
    <definedName name="Приморский_край_1">#REF!</definedName>
    <definedName name="прл">#REF!</definedName>
    <definedName name="прлв">#REF!</definedName>
    <definedName name="прлвпрл">#REF!</definedName>
    <definedName name="прлпврл">#REF!</definedName>
    <definedName name="прлпр">#REF!</definedName>
    <definedName name="прльп">#REF!</definedName>
    <definedName name="про" localSheetId="2" hidden="1">{#N/A,#N/A,TRUE,"Смета на пасс. обор. №1"}</definedName>
    <definedName name="про">#REF!</definedName>
    <definedName name="про_1" localSheetId="1" hidden="1">{#N/A,#N/A,TRUE,"Смета на пасс. обор. №1"}</definedName>
    <definedName name="про_1" localSheetId="2" hidden="1">{#N/A,#N/A,TRUE,"Смета на пасс. обор. №1"}</definedName>
    <definedName name="про_1" hidden="1">{#N/A,#N/A,TRUE,"Смета на пасс. обор. №1"}</definedName>
    <definedName name="пробная">#REF!</definedName>
    <definedName name="пробная_1">#REF!</definedName>
    <definedName name="Проверил">#REF!</definedName>
    <definedName name="провпо">#REF!</definedName>
    <definedName name="проект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>#REF!</definedName>
    <definedName name="прол" localSheetId="1" hidden="1">{#N/A,#N/A,TRUE,"Смета на пасс. обор. №1"}</definedName>
    <definedName name="прол" localSheetId="2" hidden="1">{#N/A,#N/A,TRUE,"Смета на пасс. обор. №1"}</definedName>
    <definedName name="прол" hidden="1">{#N/A,#N/A,TRUE,"Смета на пасс. обор. №1"}</definedName>
    <definedName name="пролдж" localSheetId="1" hidden="1">{#N/A,#N/A,TRUE,"Смета на пасс. обор. №1"}</definedName>
    <definedName name="пролдж" localSheetId="2" hidden="1">{#N/A,#N/A,TRUE,"Смета на пасс. обор. №1"}</definedName>
    <definedName name="пролдж" hidden="1">{#N/A,#N/A,TRUE,"Смета на пасс. обор. №1"}</definedName>
    <definedName name="пролдж_1" localSheetId="1" hidden="1">{#N/A,#N/A,TRUE,"Смета на пасс. обор. №1"}</definedName>
    <definedName name="пролдж_1" localSheetId="2" hidden="1">{#N/A,#N/A,TRUE,"Смета на пасс. обор. №1"}</definedName>
    <definedName name="пролдж_1" hidden="1">{#N/A,#N/A,TRUE,"Смета на пасс. обор. №1"}</definedName>
    <definedName name="пролоддошщ">#REF!</definedName>
    <definedName name="промбез">[68]топография!#REF!</definedName>
    <definedName name="Промбезоп" localSheetId="2">#REF!</definedName>
    <definedName name="Промбезоп">#REF!</definedName>
    <definedName name="Промышленная">#REF!</definedName>
    <definedName name="пропо">[13]топография!#REF!</definedName>
    <definedName name="пропр">#REF!</definedName>
    <definedName name="Прот">'[25]Лист опроса'!$B$6</definedName>
    <definedName name="протоколРМВК" localSheetId="2">#REF!</definedName>
    <definedName name="протоколРМВК">#REF!</definedName>
    <definedName name="прочие">#REF!</definedName>
    <definedName name="Прочие_затраты_в_базисных_ценах">#REF!</definedName>
    <definedName name="Прочие_затраты_в_текущих_ценах">'[53]Переменные и константы'!#REF!</definedName>
    <definedName name="Прочие_затраты_в_текущих_ценах_по_ресурсному_расчету">'[53]Переменные и константы'!#REF!</definedName>
    <definedName name="Прочие_затраты_в_текущих_ценах_после_применения_индексов">'[53]Переменные и константы'!#REF!</definedName>
    <definedName name="Прочие_работы">#REF!</definedName>
    <definedName name="прп">[13]топография!#REF!</definedName>
    <definedName name="прпр">[24]Коэфф1.!#REF!</definedName>
    <definedName name="прпр_1">#REF!</definedName>
    <definedName name="пртпр">#REF!</definedName>
    <definedName name="прч">#REF!</definedName>
    <definedName name="прь">#REF!</definedName>
    <definedName name="прьв">#REF!</definedName>
    <definedName name="прьвпрь">[4]топография!#REF!</definedName>
    <definedName name="прьто">#REF!</definedName>
    <definedName name="Псковская_область">#REF!</definedName>
    <definedName name="псрл">#REF!</definedName>
    <definedName name="пуск">#REF!</definedName>
    <definedName name="пшждю">#REF!</definedName>
    <definedName name="пьбю">#REF!</definedName>
    <definedName name="пьюию">#REF!</definedName>
    <definedName name="пятый">#REF!</definedName>
    <definedName name="р">#REF!</definedName>
    <definedName name="рабдень">'[48]Расчет работы'!$G$2</definedName>
    <definedName name="Разработка">#REF!</definedName>
    <definedName name="Разработка_">#REF!</definedName>
    <definedName name="Районный_к_т_к_ЗП">'[53]Переменные и константы'!#REF!</definedName>
    <definedName name="Районный_к_т_к_ЗП_по_ресурсному_расчету">'[53]Переменные и константы'!#REF!</definedName>
    <definedName name="раоб">#REF!</definedName>
    <definedName name="раобароб">#REF!</definedName>
    <definedName name="раобь">#REF!</definedName>
    <definedName name="раолао">#REF!</definedName>
    <definedName name="Расчёт1">'[69]Смета 7'!$F$1</definedName>
    <definedName name="рбтмь">#REF!</definedName>
    <definedName name="ргл" localSheetId="2">#REF!</definedName>
    <definedName name="ргл">#REF!</definedName>
    <definedName name="РД">#REF!</definedName>
    <definedName name="рдп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ек">#REF!</definedName>
    <definedName name="Республика_Адыгея">#REF!</definedName>
    <definedName name="Республика_Алтай">#REF!</definedName>
    <definedName name="Республика_Алтай_1">#REF!</definedName>
    <definedName name="Республика_Башкортостан">#REF!</definedName>
    <definedName name="Республика_Башкортостан_1">#REF!</definedName>
    <definedName name="Республика_Бурятия">#REF!</definedName>
    <definedName name="Республика_Бурятия_1">#REF!</definedName>
    <definedName name="Республика_Дагестан">#REF!</definedName>
    <definedName name="Республика_Ингушетия">#REF!</definedName>
    <definedName name="Республика_Калмыкия">#REF!</definedName>
    <definedName name="Республика_Карелия">#REF!</definedName>
    <definedName name="Республика_Карелия_1">#REF!</definedName>
    <definedName name="Республика_Коми">#REF!</definedName>
    <definedName name="Республика_Коми_1">#REF!</definedName>
    <definedName name="Республика_Марий_Эл">#REF!</definedName>
    <definedName name="Республика_Мордовия">#REF!</definedName>
    <definedName name="Республика_Саха__Якутия">#REF!</definedName>
    <definedName name="Республика_Саха__Якутия_1">#REF!</definedName>
    <definedName name="Республика_Северная_Осетия___Алания">#REF!</definedName>
    <definedName name="Республика_Татарстан__Татарстан">#REF!</definedName>
    <definedName name="Республика_Татарстан__Татарстан_1">#REF!</definedName>
    <definedName name="Республика_Тыва">#REF!</definedName>
    <definedName name="Республика_Тыва_1">#REF!</definedName>
    <definedName name="Республика_Хакасия">#REF!</definedName>
    <definedName name="РЗА2">#REF!</definedName>
    <definedName name="рига">'[70]СметаСводная снег'!$E$7</definedName>
    <definedName name="рл" localSheetId="2">[27]топография!#REF!</definedName>
    <definedName name="рл">[27]топография!#REF!</definedName>
    <definedName name="рлвро">#REF!</definedName>
    <definedName name="рлд">#REF!</definedName>
    <definedName name="рлдг">#REF!</definedName>
    <definedName name="ровро">#REF!</definedName>
    <definedName name="родарод">#REF!</definedName>
    <definedName name="рож">#REF!</definedName>
    <definedName name="рол" localSheetId="2" hidden="1">{#N/A,#N/A,TRUE,"Смета на пасс. обор. №1"}</definedName>
    <definedName name="рол">[71]топография!#REF!</definedName>
    <definedName name="рол_1" localSheetId="1" hidden="1">{#N/A,#N/A,TRUE,"Смета на пасс. обор. №1"}</definedName>
    <definedName name="рол_1" localSheetId="2" hidden="1">{#N/A,#N/A,TRUE,"Смета на пасс. обор. №1"}</definedName>
    <definedName name="рол_1" hidden="1">{#N/A,#N/A,TRUE,"Смета на пасс. обор. №1"}</definedName>
    <definedName name="роло">#REF!</definedName>
    <definedName name="ропгнлпеглн" localSheetId="2">#REF!</definedName>
    <definedName name="ропгнлпеглн">#REF!</definedName>
    <definedName name="Ростовская_область">#REF!</definedName>
    <definedName name="рот">#REF!</definedName>
    <definedName name="рпачрпч">#REF!</definedName>
    <definedName name="рпв">#REF!</definedName>
    <definedName name="рплрл">#REF!</definedName>
    <definedName name="рповпр">#REF!</definedName>
    <definedName name="рповр">#REF!</definedName>
    <definedName name="рпьрь">#REF!</definedName>
    <definedName name="рр" localSheetId="1" hidden="1">{#N/A,#N/A,TRUE,"Смета на пасс. обор. №1"}</definedName>
    <definedName name="рр" localSheetId="2" hidden="1">{#N/A,#N/A,TRUE,"Смета на пасс. обор. №1"}</definedName>
    <definedName name="рр" hidden="1">{#N/A,#N/A,TRUE,"Смета на пасс. обор. №1"}</definedName>
    <definedName name="рр_1" localSheetId="1" hidden="1">{#N/A,#N/A,TRUE,"Смета на пасс. обор. №1"}</definedName>
    <definedName name="рр_1" localSheetId="2" hidden="1">{#N/A,#N/A,TRUE,"Смета на пасс. обор. №1"}</definedName>
    <definedName name="рр_1" hidden="1">{#N/A,#N/A,TRUE,"Смета на пасс. обор. №1"}</definedName>
    <definedName name="РРК">#REF!</definedName>
    <definedName name="ррюбр">#REF!</definedName>
    <definedName name="РСЛ">#REF!</definedName>
    <definedName name="руе">#REF!</definedName>
    <definedName name="Руководитель">#REF!</definedName>
    <definedName name="Руководитель_1">#REF!</definedName>
    <definedName name="ручей">#REF!</definedName>
    <definedName name="рыар">[4]топография!#REF!</definedName>
    <definedName name="Рязанская_область">#REF!</definedName>
    <definedName name="ряпр">[4]топография!#REF!</definedName>
    <definedName name="С" localSheetId="1" hidden="1">{#N/A,#N/A,FALSE,"Шаблон_Спец1"}</definedName>
    <definedName name="С" localSheetId="2" hidden="1">{#N/A,#N/A,FALSE,"Шаблон_Спец1"}</definedName>
    <definedName name="С" hidden="1">{#N/A,#N/A,FALSE,"Шаблон_Спец1"}</definedName>
    <definedName name="с_1" localSheetId="1" hidden="1">{#N/A,#N/A,TRUE,"Смета на пасс. обор. №1"}</definedName>
    <definedName name="с_1" localSheetId="2" hidden="1">{#N/A,#N/A,TRUE,"Смета на пасс. обор. №1"}</definedName>
    <definedName name="с_1" hidden="1">{#N/A,#N/A,TRUE,"Смета на пасс. обор. №1"}</definedName>
    <definedName name="с1">#REF!</definedName>
    <definedName name="с10">#REF!</definedName>
    <definedName name="с2">#REF!</definedName>
    <definedName name="с3" localSheetId="2">#REF!</definedName>
    <definedName name="с3">#REF!</definedName>
    <definedName name="с4">#REF!</definedName>
    <definedName name="с5">#REF!</definedName>
    <definedName name="с6">#REF!</definedName>
    <definedName name="с7">#REF!</definedName>
    <definedName name="с8">#REF!</definedName>
    <definedName name="с9">#REF!</definedName>
    <definedName name="саа">#REF!</definedName>
    <definedName name="сам" localSheetId="1" hidden="1">{#N/A,#N/A,TRUE,"Смета на пасс. обор. №1"}</definedName>
    <definedName name="сам" localSheetId="2" hidden="1">{#N/A,#N/A,TRUE,"Смета на пасс. обор. №1"}</definedName>
    <definedName name="сам" hidden="1">{#N/A,#N/A,TRUE,"Смета на пасс. обор. №1"}</definedName>
    <definedName name="сам_1" localSheetId="1" hidden="1">{#N/A,#N/A,TRUE,"Смета на пасс. обор. №1"}</definedName>
    <definedName name="сам_1" localSheetId="2" hidden="1">{#N/A,#N/A,TRUE,"Смета на пасс. обор. №1"}</definedName>
    <definedName name="сам_1" hidden="1">{#N/A,#N/A,TRUE,"Смета на пасс. обор. №1"}</definedName>
    <definedName name="Самарская_область">#REF!</definedName>
    <definedName name="Саратовская_область">#REF!</definedName>
    <definedName name="Сахалинская_область">#REF!</definedName>
    <definedName name="Сахалинская_область_1">#REF!</definedName>
    <definedName name="СВ1" localSheetId="2">#REF!</definedName>
    <definedName name="св1">[72]топография!#REF!</definedName>
    <definedName name="Свердловская_область">#REF!</definedName>
    <definedName name="Свердловская_область_1">#REF!</definedName>
    <definedName name="Свод1" localSheetId="2">#REF!</definedName>
    <definedName name="свод1">[73]топография!#REF!</definedName>
    <definedName name="Сводка">#REF!</definedName>
    <definedName name="Сводная">#REF!</definedName>
    <definedName name="Сводная_новая1">#REF!</definedName>
    <definedName name="Сводная1">#REF!</definedName>
    <definedName name="Сводно_сметный_расчет">#REF!</definedName>
    <definedName name="Сводно_сметный_расчет_49">#REF!</definedName>
    <definedName name="Сводно_сметный_расчет_50">#REF!</definedName>
    <definedName name="Сводно_сметный_расчет_51">#REF!</definedName>
    <definedName name="Сводно_сметный_расчет_52">#REF!</definedName>
    <definedName name="Сводно_сметный_расчет_53">#REF!</definedName>
    <definedName name="Сводно_сметный_расчет_54">#REF!</definedName>
    <definedName name="сврд">[73]топография!#REF!</definedName>
    <definedName name="СВсм">[26]Вспомогательный!$D$36</definedName>
    <definedName name="сев">#REF!</definedName>
    <definedName name="Север">#REF!</definedName>
    <definedName name="Семь">#REF!</definedName>
    <definedName name="Сервис">#REF!</definedName>
    <definedName name="Сервис_Всего">'[24]Прайс лист'!#REF!</definedName>
    <definedName name="Сервис_Всего_1">#REF!</definedName>
    <definedName name="Сервисное_оборудование">[24]Коэфф1.!#REF!</definedName>
    <definedName name="Сервисное_оборудование_1">#REF!</definedName>
    <definedName name="см">#REF!</definedName>
    <definedName name="см.расч.Ставрополь">#REF!</definedName>
    <definedName name="см.расч.Ставрополь_1">#REF!</definedName>
    <definedName name="см.расч.Ставрополь_2">#REF!</definedName>
    <definedName name="см.расч.Ставрополь_22">#REF!</definedName>
    <definedName name="см.расч.Ставрополь_49">#REF!</definedName>
    <definedName name="см.расч.Ставрополь_5">#REF!</definedName>
    <definedName name="см.расч.Ставрополь_50">#REF!</definedName>
    <definedName name="см.расч.Ставрополь_51">#REF!</definedName>
    <definedName name="см.расч.Ставрополь_52">#REF!</definedName>
    <definedName name="см.расч.Ставрополь_53">#REF!</definedName>
    <definedName name="см.расч.Ставрополь_54">#REF!</definedName>
    <definedName name="см.расчетАстрахань">#REF!</definedName>
    <definedName name="см.расчетАстрахань_1">#REF!</definedName>
    <definedName name="см.расчетАстрахань_2">#REF!</definedName>
    <definedName name="см.расчетАстрахань_22">#REF!</definedName>
    <definedName name="см.расчетАстрахань_49">#REF!</definedName>
    <definedName name="см.расчетАстрахань_5">#REF!</definedName>
    <definedName name="см.расчетАстрахань_50">#REF!</definedName>
    <definedName name="см.расчетАстрахань_51">#REF!</definedName>
    <definedName name="см.расчетАстрахань_52">#REF!</definedName>
    <definedName name="см.расчетАстрахань_53">#REF!</definedName>
    <definedName name="см.расчетАстрахань_54">#REF!</definedName>
    <definedName name="см.расчетМахачкала">#REF!</definedName>
    <definedName name="см.расчетМахачкала_1">#REF!</definedName>
    <definedName name="см.расчетМахачкала_2">#REF!</definedName>
    <definedName name="см.расчетМахачкала_22">#REF!</definedName>
    <definedName name="см.расчетМахачкала_49">#REF!</definedName>
    <definedName name="см.расчетМахачкала_5">#REF!</definedName>
    <definedName name="см.расчетМахачкала_50">#REF!</definedName>
    <definedName name="см.расчетМахачкала_51">#REF!</definedName>
    <definedName name="см.расчетМахачкала_52">#REF!</definedName>
    <definedName name="см.расчетМахачкала_53">#REF!</definedName>
    <definedName name="см.расчетМахачкала_54">#REF!</definedName>
    <definedName name="см.расчетН.Новгород">#REF!</definedName>
    <definedName name="см.расчетН.Новгород_1">#REF!</definedName>
    <definedName name="см.расчетН.Новгород_2">#REF!</definedName>
    <definedName name="см.расчетН.Новгород_22">#REF!</definedName>
    <definedName name="см.расчетН.Новгород_49">#REF!</definedName>
    <definedName name="см.расчетН.Новгород_5">#REF!</definedName>
    <definedName name="см.расчетН.Новгород_50">#REF!</definedName>
    <definedName name="см.расчетН.Новгород_51">#REF!</definedName>
    <definedName name="см.расчетН.Новгород_52">#REF!</definedName>
    <definedName name="см.расчетН.Новгород_53">#REF!</definedName>
    <definedName name="см.расчетН.Новгород_54">#REF!</definedName>
    <definedName name="см_1">#REF!</definedName>
    <definedName name="см_конк">#REF!</definedName>
    <definedName name="см1">#REF!</definedName>
    <definedName name="См6">'[74]Смета 7'!$F$1</definedName>
    <definedName name="См7">#REF!</definedName>
    <definedName name="СМА">[14]топография!#REF!</definedName>
    <definedName name="Смет" localSheetId="1" hidden="1">{#N/A,#N/A,TRUE,"Смета на пасс. обор. №1"}</definedName>
    <definedName name="Смет" localSheetId="2" hidden="1">{#N/A,#N/A,TRUE,"Смета на пасс. обор. №1"}</definedName>
    <definedName name="Смет" hidden="1">{#N/A,#N/A,TRUE,"Смета на пасс. обор. №1"}</definedName>
    <definedName name="Смет_1" localSheetId="1" hidden="1">{#N/A,#N/A,TRUE,"Смета на пасс. обор. №1"}</definedName>
    <definedName name="Смет_1" localSheetId="2" hidden="1">{#N/A,#N/A,TRUE,"Смета на пасс. обор. №1"}</definedName>
    <definedName name="Смет_1" hidden="1">{#N/A,#N/A,TRUE,"Смета на пасс. обор. №1"}</definedName>
    <definedName name="смета" localSheetId="2" hidden="1">{#N/A,#N/A,TRUE,"Смета на пасс. обор. №1"}</definedName>
    <definedName name="смета">#REF!</definedName>
    <definedName name="смета_1" localSheetId="1" hidden="1">{#N/A,#N/A,TRUE,"Смета на пасс. обор. №1"}</definedName>
    <definedName name="смета_1" localSheetId="2" hidden="1">{#N/A,#N/A,TRUE,"Смета на пасс. обор. №1"}</definedName>
    <definedName name="смета_1" hidden="1">{#N/A,#N/A,TRUE,"Смета на пасс. обор. №1"}</definedName>
    <definedName name="Смета_2">'[69]Смета 7'!$F$1</definedName>
    <definedName name="смета1">#REF!</definedName>
    <definedName name="Смета11">'[75]Смета 7'!$F$1</definedName>
    <definedName name="Смета21">'[76]Смета 7'!$F$1</definedName>
    <definedName name="Смета3">[26]Вспомогательный!$D$78</definedName>
    <definedName name="Сметная_стоимость_в_базисных_ценах">#REF!</definedName>
    <definedName name="Сметная_стоимость_в_текущих_ценах__после_применения_индексов">'[53]Переменные и константы'!#REF!</definedName>
    <definedName name="Сметная_стоимость_по_ресурсному_расчету">#REF!</definedName>
    <definedName name="СМеточка">#REF!</definedName>
    <definedName name="сми" localSheetId="2">#REF!</definedName>
    <definedName name="сми">#REF!</definedName>
    <definedName name="смиь">#REF!</definedName>
    <definedName name="Смоленская_область">#REF!</definedName>
    <definedName name="смр">#REF!</definedName>
    <definedName name="смт">#REF!</definedName>
    <definedName name="Согласование">#REF!</definedName>
    <definedName name="Согласование_1">#REF!</definedName>
    <definedName name="содерж.">#REF!</definedName>
    <definedName name="Содерж_Осн_Базы">#REF!</definedName>
    <definedName name="соп">#REF!</definedName>
    <definedName name="сос">#REF!</definedName>
    <definedName name="Составил">'[3]Таблица 4 АСУТП'!$B$106:$B$108</definedName>
    <definedName name="Составитель" localSheetId="2">#REF!</definedName>
    <definedName name="Составитель">#REF!</definedName>
    <definedName name="Составитель_1">#REF!</definedName>
    <definedName name="сп1" localSheetId="2">#REF!</definedName>
    <definedName name="СП1">[7]Обновление!#REF!</definedName>
    <definedName name="сп2">#REF!</definedName>
    <definedName name="спио">#REF!</definedName>
    <definedName name="список">[77]Списки!$A$1:$A$65536</definedName>
    <definedName name="спрь">[4]топография!#REF!</definedName>
    <definedName name="срл">#REF!</definedName>
    <definedName name="срлдд">#REF!</definedName>
    <definedName name="срлрл">#REF!</definedName>
    <definedName name="срьрьс">#REF!</definedName>
    <definedName name="сс" localSheetId="1" hidden="1">{#N/A,#N/A,TRUE,"Смета на пасс. обор. №1"}</definedName>
    <definedName name="сс" localSheetId="2" hidden="1">{#N/A,#N/A,TRUE,"Смета на пасс. обор. №1"}</definedName>
    <definedName name="сс" hidden="1">{#N/A,#N/A,TRUE,"Смета на пасс. обор. №1"}</definedName>
    <definedName name="сс_1" localSheetId="1" hidden="1">{#N/A,#N/A,TRUE,"Смета на пасс. обор. №1"}</definedName>
    <definedName name="сс_1" localSheetId="2" hidden="1">{#N/A,#N/A,TRUE,"Смета на пасс. обор. №1"}</definedName>
    <definedName name="сс_1" hidden="1">{#N/A,#N/A,TRUE,"Смета на пасс. обор. №1"}</definedName>
    <definedName name="ссп" localSheetId="1" hidden="1">{#N/A,#N/A,TRUE,"Смета на пасс. обор. №1"}</definedName>
    <definedName name="ссп" localSheetId="2" hidden="1">{#N/A,#N/A,TRUE,"Смета на пасс. обор. №1"}</definedName>
    <definedName name="ссп" hidden="1">{#N/A,#N/A,TRUE,"Смета на пасс. обор. №1"}</definedName>
    <definedName name="ссп_1" localSheetId="1" hidden="1">{#N/A,#N/A,TRUE,"Смета на пасс. обор. №1"}</definedName>
    <definedName name="ссп_1" localSheetId="2" hidden="1">{#N/A,#N/A,TRUE,"Смета на пасс. обор. №1"}</definedName>
    <definedName name="ссп_1" hidden="1">{#N/A,#N/A,TRUE,"Смета на пасс. обор. №1"}</definedName>
    <definedName name="ССР">#REF!</definedName>
    <definedName name="ССР_ИИ_Д1_корр">#REF!</definedName>
    <definedName name="ссс">#REF!</definedName>
    <definedName name="ссср">#REF!</definedName>
    <definedName name="сссс">#REF!</definedName>
    <definedName name="ссссс" localSheetId="1" hidden="1">{#N/A,#N/A,TRUE,"Смета на пасс. обор. №1"}</definedName>
    <definedName name="ссссс" localSheetId="2" hidden="1">{#N/A,#N/A,TRUE,"Смета на пасс. обор. №1"}</definedName>
    <definedName name="ссссс" hidden="1">{#N/A,#N/A,TRUE,"Смета на пасс. обор. №1"}</definedName>
    <definedName name="ссссс_1" localSheetId="1" hidden="1">{#N/A,#N/A,TRUE,"Смета на пасс. обор. №1"}</definedName>
    <definedName name="ссссс_1" localSheetId="2" hidden="1">{#N/A,#N/A,TRUE,"Смета на пасс. обор. №1"}</definedName>
    <definedName name="ссссс_1" hidden="1">{#N/A,#N/A,TRUE,"Смета на пасс. обор. №1"}</definedName>
    <definedName name="Ставрополь">#REF!</definedName>
    <definedName name="Ставрополь_1">#REF!</definedName>
    <definedName name="Ставрополь_2">#REF!</definedName>
    <definedName name="Ставрополь_22">#REF!</definedName>
    <definedName name="Ставрополь_49">#REF!</definedName>
    <definedName name="Ставрополь_5">#REF!</definedName>
    <definedName name="Ставрополь_50">#REF!</definedName>
    <definedName name="Ставрополь_51">#REF!</definedName>
    <definedName name="Ставрополь_52">#REF!</definedName>
    <definedName name="Ставрополь_53">#REF!</definedName>
    <definedName name="Ставрополь_54">#REF!</definedName>
    <definedName name="Ставропольский_край">#REF!</definedName>
    <definedName name="Станц10">'[25]Лист опроса'!$B$23</definedName>
    <definedName name="сто">'[78]8'!#REF!</definedName>
    <definedName name="Стоим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ороны">[79]Списки!$A$1:$A$440</definedName>
    <definedName name="СтОф">NA()</definedName>
    <definedName name="СтОф_1">NA()</definedName>
    <definedName name="СтОф_2">NA()</definedName>
    <definedName name="СтПр">NA()</definedName>
    <definedName name="СтПр_1">NA()</definedName>
    <definedName name="СтПр_2">NA()</definedName>
    <definedName name="Стр10">'[25]Лист опроса'!$B$24</definedName>
    <definedName name="СтрАУ">'[25]Лист опроса'!$B$12</definedName>
    <definedName name="СтрДУ">'[25]Лист опроса'!$B$11</definedName>
    <definedName name="Стрелки">'[25]Лист опроса'!$B$10</definedName>
    <definedName name="Строительная_полоса" localSheetId="2">#REF!</definedName>
    <definedName name="Строительная_полоса">#REF!</definedName>
    <definedName name="Строительная_полоса_1">#REF!</definedName>
    <definedName name="Строительные_работы_в_базисных_ценах">#REF!</definedName>
    <definedName name="Строительные_работы_в_текущих_ценах">'[53]Переменные и константы'!#REF!</definedName>
    <definedName name="Строительные_работы_в_текущих_ценах_по_ресурсному_расчету">'[53]Переменные и константы'!#REF!</definedName>
    <definedName name="Строительные_работы_в_текущих_ценах_после_применения_индексов">'[53]Переменные и константы'!#REF!</definedName>
    <definedName name="структ.">#REF!</definedName>
    <definedName name="Сургут">NA()</definedName>
    <definedName name="сусусу" localSheetId="1" hidden="1">{#N/A,#N/A,TRUE,"Смета на пасс. обор. №1"}</definedName>
    <definedName name="сусусу" localSheetId="2" hidden="1">{#N/A,#N/A,TRUE,"Смета на пасс. обор. №1"}</definedName>
    <definedName name="сусусу" hidden="1">{#N/A,#N/A,TRUE,"Смета на пасс. обор. №1"}</definedName>
    <definedName name="сусусу_1" localSheetId="1" hidden="1">{#N/A,#N/A,TRUE,"Смета на пасс. обор. №1"}</definedName>
    <definedName name="сусусу_1" localSheetId="2" hidden="1">{#N/A,#N/A,TRUE,"Смета на пасс. обор. №1"}</definedName>
    <definedName name="сусусу_1" hidden="1">{#N/A,#N/A,TRUE,"Смета на пасс. обор. №1"}</definedName>
    <definedName name="счьор">[4]топография!#REF!</definedName>
    <definedName name="т">#REF!</definedName>
    <definedName name="Т5">#REF!</definedName>
    <definedName name="Т6">#REF!</definedName>
    <definedName name="Тамбовская_область">#REF!</definedName>
    <definedName name="тасс" localSheetId="1" hidden="1">{#N/A,#N/A,TRUE,"Смета на пасс. обор. №1"}</definedName>
    <definedName name="тасс" localSheetId="2" hidden="1">{#N/A,#N/A,TRUE,"Смета на пасс. обор. №1"}</definedName>
    <definedName name="тасс" hidden="1">{#N/A,#N/A,TRUE,"Смета на пасс. обор. №1"}</definedName>
    <definedName name="тасс_1" localSheetId="1" hidden="1">{#N/A,#N/A,TRUE,"Смета на пасс. обор. №1"}</definedName>
    <definedName name="тасс_1" localSheetId="2" hidden="1">{#N/A,#N/A,TRUE,"Смета на пасс. обор. №1"}</definedName>
    <definedName name="тасс_1" hidden="1">{#N/A,#N/A,TRUE,"Смета на пасс. обор. №1"}</definedName>
    <definedName name="Тверская_область">#REF!</definedName>
    <definedName name="ТекДата">[80]информация!$B$8</definedName>
    <definedName name="ТекДата_1">[81]информация!$B$8</definedName>
    <definedName name="ТекДата_2">[82]информация!$B$8</definedName>
    <definedName name="теодкккккккккккк">#REF!</definedName>
    <definedName name="Территориальная_поправка_к_ТЕР">#REF!</definedName>
    <definedName name="техник">#REF!</definedName>
    <definedName name="технич">#REF!</definedName>
    <definedName name="ТолкоМашЛаб" localSheetId="2">[49]СмМашБур!#REF!</definedName>
    <definedName name="ТолкоМашЛаб">[50]СмМашБур!#REF!</definedName>
    <definedName name="ТолькоМашБур" localSheetId="2">[49]СмМашБур!#REF!</definedName>
    <definedName name="ТолькоМашБур">[50]СмМашБур!#REF!</definedName>
    <definedName name="ТолькоРучБур" localSheetId="2">[49]СмРучБур!#REF!</definedName>
    <definedName name="ТолькоРучБур">[50]СмРучБур!#REF!</definedName>
    <definedName name="ТолькоРучЛаб" localSheetId="2">[49]СмРучБур!$K$39</definedName>
    <definedName name="ТолькоРучЛаб">[50]СмРучБур!$K$39</definedName>
    <definedName name="Томская_область">#REF!</definedName>
    <definedName name="Томская_область_1">#REF!</definedName>
    <definedName name="топ1" localSheetId="2">#REF!</definedName>
    <definedName name="топ1">#REF!</definedName>
    <definedName name="топ2">#REF!</definedName>
    <definedName name="топо">#REF!</definedName>
    <definedName name="топо_1">#REF!</definedName>
    <definedName name="топогр1">#REF!</definedName>
    <definedName name="топограф">#REF!</definedName>
    <definedName name="тор">#REF!</definedName>
    <definedName name="третий">#REF!</definedName>
    <definedName name="третья_кат">#REF!</definedName>
    <definedName name="трол">#REF!</definedName>
    <definedName name="трп" localSheetId="1" hidden="1">{#N/A,#N/A,TRUE,"Смета на пасс. обор. №1"}</definedName>
    <definedName name="трп" localSheetId="2" hidden="1">{#N/A,#N/A,TRUE,"Смета на пасс. обор. №1"}</definedName>
    <definedName name="трп" hidden="1">{#N/A,#N/A,TRUE,"Смета на пасс. обор. №1"}</definedName>
    <definedName name="трп_1" localSheetId="1" hidden="1">{#N/A,#N/A,TRUE,"Смета на пасс. обор. №1"}</definedName>
    <definedName name="трп_1" localSheetId="2" hidden="1">{#N/A,#N/A,TRUE,"Смета на пасс. обор. №1"}</definedName>
    <definedName name="трп_1" hidden="1">{#N/A,#N/A,TRUE,"Смета на пасс. обор. №1"}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 localSheetId="2">#REF!</definedName>
    <definedName name="ТС1">#REF!</definedName>
    <definedName name="Тульская_область">#REF!</definedName>
    <definedName name="тыс" localSheetId="1">{0,"тысячz";1,"тысячаz";2,"тысячиz";5,"тысячz"}</definedName>
    <definedName name="тыс" localSheetId="2">{0,"тысячz";1,"тысячаz";2,"тысячиz";5,"тысячz"}</definedName>
    <definedName name="тыс">{0,"тысячz";1,"тысячаz";2,"тысячиz";5,"тысячz"}</definedName>
    <definedName name="тьбю" localSheetId="2">#REF!</definedName>
    <definedName name="тьбю">#REF!</definedName>
    <definedName name="тьюит">#REF!</definedName>
    <definedName name="ТЭО">#REF!</definedName>
    <definedName name="ТЭО1">#REF!</definedName>
    <definedName name="ТЭО2">#REF!</definedName>
    <definedName name="ТЭОДКК">#REF!</definedName>
    <definedName name="ТЭОДККК">#REF!</definedName>
    <definedName name="Тюменская_область">#REF!</definedName>
    <definedName name="Тюменская_область_1">#REF!</definedName>
    <definedName name="убыль">#REF!</definedName>
    <definedName name="ува">#REF!</definedName>
    <definedName name="уг">#REF!</definedName>
    <definedName name="Удмуртская_Республика">#REF!</definedName>
    <definedName name="Удмуртская_Республика_1">#REF!</definedName>
    <definedName name="уено">#REF!</definedName>
    <definedName name="уенонео">#REF!</definedName>
    <definedName name="уер">#REF!</definedName>
    <definedName name="уеро">#REF!</definedName>
    <definedName name="уерор">#REF!</definedName>
    <definedName name="ук" localSheetId="2" hidden="1">{#N/A,#N/A,TRUE,"Смета на пасс. обор. №1"}</definedName>
    <definedName name="ук">#REF!</definedName>
    <definedName name="ук_1" localSheetId="1" hidden="1">{#N/A,#N/A,TRUE,"Смета на пасс. обор. №1"}</definedName>
    <definedName name="ук_1" localSheetId="2" hidden="1">{#N/A,#N/A,TRUE,"Смета на пасс. обор. №1"}</definedName>
    <definedName name="ук_1" hidden="1">{#N/A,#N/A,TRUE,"Смета на пасс. обор. №1"}</definedName>
    <definedName name="уке">#REF!</definedName>
    <definedName name="укее">#REF!</definedName>
    <definedName name="укк_м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кц">#REF!</definedName>
    <definedName name="Ульяновская_область">#REF!</definedName>
    <definedName name="уне">#REF!</definedName>
    <definedName name="уно">#REF!</definedName>
    <definedName name="уо">#REF!</definedName>
    <definedName name="уое">#REF!</definedName>
    <definedName name="упроуо">#REF!</definedName>
    <definedName name="упрт">#REF!</definedName>
    <definedName name="ур">#REF!</definedName>
    <definedName name="уре">#REF!</definedName>
    <definedName name="урк">#REF!</definedName>
    <definedName name="урн">#REF!</definedName>
    <definedName name="уу">#REF!</definedName>
    <definedName name="уукк">#REF!</definedName>
    <definedName name="ууу">#REF!</definedName>
    <definedName name="уцуц">#REF!</definedName>
    <definedName name="Участок">#REF!</definedName>
    <definedName name="Участок_1">#REF!</definedName>
    <definedName name="ушщпгу">#REF!</definedName>
    <definedName name="уы" localSheetId="1" hidden="1">{#N/A,#N/A,TRUE,"Смета на пасс. обор. №1"}</definedName>
    <definedName name="уы" localSheetId="2" hidden="1">{#N/A,#N/A,TRUE,"Смета на пасс. обор. №1"}</definedName>
    <definedName name="уы" hidden="1">{#N/A,#N/A,TRUE,"Смета на пасс. обор. №1"}</definedName>
    <definedName name="уы_1" localSheetId="1" hidden="1">{#N/A,#N/A,TRUE,"Смета на пасс. обор. №1"}</definedName>
    <definedName name="уы_1" localSheetId="2" hidden="1">{#N/A,#N/A,TRUE,"Смета на пасс. обор. №1"}</definedName>
    <definedName name="уы_1" hidden="1">{#N/A,#N/A,TRUE,"Смета на пасс. обор. №1"}</definedName>
    <definedName name="ф" localSheetId="2" hidden="1">{#N/A,#N/A,TRUE,"Смета на пасс. обор. №1"}</definedName>
    <definedName name="ф">#REF!</definedName>
    <definedName name="ф_1" localSheetId="1" hidden="1">{#N/A,#N/A,TRUE,"Смета на пасс. обор. №1"}</definedName>
    <definedName name="ф_1" localSheetId="2" hidden="1">{#N/A,#N/A,TRUE,"Смета на пасс. обор. №1"}</definedName>
    <definedName name="ф_1" hidden="1">{#N/A,#N/A,TRUE,"Смета на пасс. обор. №1"}</definedName>
    <definedName name="ф1">#REF!</definedName>
    <definedName name="фавр">#REF!</definedName>
    <definedName name="фапиаи">#REF!</definedName>
    <definedName name="фвап">#REF!</definedName>
    <definedName name="фвапив">#REF!</definedName>
    <definedName name="фнн">#REF!</definedName>
    <definedName name="фукек">#REF!</definedName>
    <definedName name="ффггг">#REF!</definedName>
    <definedName name="фффффф">#REF!</definedName>
    <definedName name="ффыв" localSheetId="2">#REF!</definedName>
    <definedName name="ффыв">#REF!</definedName>
    <definedName name="фы">[14]топография!#REF!</definedName>
    <definedName name="фыв" localSheetId="2" hidden="1">{#N/A,#N/A,TRUE,"Смета на пасс. обор. №1"}</definedName>
    <definedName name="фыв">#REF!</definedName>
    <definedName name="фыв_1" localSheetId="1" hidden="1">{#N/A,#N/A,TRUE,"Смета на пасс. обор. №1"}</definedName>
    <definedName name="фыв_1" localSheetId="2" hidden="1">{#N/A,#N/A,TRUE,"Смета на пасс. обор. №1"}</definedName>
    <definedName name="фыв_1" hidden="1">{#N/A,#N/A,TRUE,"Смета на пасс. обор. №1"}</definedName>
    <definedName name="Хабаровский_край">#REF!</definedName>
    <definedName name="Хабаровский_край_1">#REF!</definedName>
    <definedName name="хэ" localSheetId="1" hidden="1">{#N/A,#N/A,TRUE,"Смета на пасс. обор. №1"}</definedName>
    <definedName name="хэ" localSheetId="2" hidden="1">{#N/A,#N/A,TRUE,"Смета на пасс. обор. №1"}</definedName>
    <definedName name="хэ" hidden="1">{#N/A,#N/A,TRUE,"Смета на пасс. обор. №1"}</definedName>
    <definedName name="хэ_1" localSheetId="1" hidden="1">{#N/A,#N/A,TRUE,"Смета на пасс. обор. №1"}</definedName>
    <definedName name="хэ_1" localSheetId="2" hidden="1">{#N/A,#N/A,TRUE,"Смета на пасс. обор. №1"}</definedName>
    <definedName name="хэ_1" hidden="1">{#N/A,#N/A,TRUE,"Смета на пасс. обор. №1"}</definedName>
    <definedName name="ц">#REF!</definedName>
    <definedName name="цвет" localSheetId="1" hidden="1">{#N/A,#N/A,TRUE,"Смета на пасс. обор. №1"}</definedName>
    <definedName name="цвет" localSheetId="2" hidden="1">{#N/A,#N/A,TRUE,"Смета на пасс. обор. №1"}</definedName>
    <definedName name="цвет" hidden="1">{#N/A,#N/A,TRUE,"Смета на пасс. обор. №1"}</definedName>
    <definedName name="цвет_1" localSheetId="1" hidden="1">{#N/A,#N/A,TRUE,"Смета на пасс. обор. №1"}</definedName>
    <definedName name="цвет_1" localSheetId="2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 localSheetId="2">#REF!</definedName>
    <definedName name="цена___0">#REF!</definedName>
    <definedName name="цена___0___0" localSheetId="2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__0_1">#REF!</definedName>
    <definedName name="цена___0___0___0___0_1">#REF!</definedName>
    <definedName name="цена___0___0___0___1">#REF!</definedName>
    <definedName name="цена___0___0___0___1_1">#REF!</definedName>
    <definedName name="цена___0___0___0___5">#REF!</definedName>
    <definedName name="цена___0___0___0___5_1">#REF!</definedName>
    <definedName name="цена___0___0___0_1">#REF!</definedName>
    <definedName name="цена___0___0___0_1_1">#REF!</definedName>
    <definedName name="цена___0___0___0_1_1_1">#REF!</definedName>
    <definedName name="цена___0___0___0_5">#REF!</definedName>
    <definedName name="цена___0___0___0_5_1">#REF!</definedName>
    <definedName name="цена___0___0___1">#REF!</definedName>
    <definedName name="цена___0___0___1_1">#REF!</definedName>
    <definedName name="цена___0___0___2">#REF!</definedName>
    <definedName name="цена___0___0___2_1">#REF!</definedName>
    <definedName name="цена___0___0___3">#REF!</definedName>
    <definedName name="цена___0___0___3_1">#REF!</definedName>
    <definedName name="цена___0___0___4">#REF!</definedName>
    <definedName name="цена___0___0___4_1">#REF!</definedName>
    <definedName name="цена___0___0___5">#REF!</definedName>
    <definedName name="цена___0___0___5_1">#REF!</definedName>
    <definedName name="цена___0___0_1">#REF!</definedName>
    <definedName name="цена___0___0_1_1">#REF!</definedName>
    <definedName name="цена___0___0_1_1_1">#REF!</definedName>
    <definedName name="цена___0___0_3">#REF!</definedName>
    <definedName name="цена___0___0_3_1">#REF!</definedName>
    <definedName name="цена___0___0_5">#REF!</definedName>
    <definedName name="цена___0___0_5_1">#REF!</definedName>
    <definedName name="цена___0___1">#REF!</definedName>
    <definedName name="цена___0___1___0">#REF!</definedName>
    <definedName name="цена___0___1___0_1">#REF!</definedName>
    <definedName name="цена___0___1_1">#REF!</definedName>
    <definedName name="цена___0___10">#REF!</definedName>
    <definedName name="цена___0___10_1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0___0_1">#REF!</definedName>
    <definedName name="цена___0___2___0_1">#REF!</definedName>
    <definedName name="цена___0___2___5">#REF!</definedName>
    <definedName name="цена___0___2___5_1">#REF!</definedName>
    <definedName name="цена___0___2_1">#REF!</definedName>
    <definedName name="цена___0___2_1_1">#REF!</definedName>
    <definedName name="цена___0___2_1_1_1">#REF!</definedName>
    <definedName name="цена___0___2_3">#REF!</definedName>
    <definedName name="цена___0___2_3_1">#REF!</definedName>
    <definedName name="цена___0___2_5">#REF!</definedName>
    <definedName name="цена___0___2_5_1">#REF!</definedName>
    <definedName name="цена___0___3">#REF!</definedName>
    <definedName name="цена___0___3___0">#REF!</definedName>
    <definedName name="цена___0___3___0_1">#REF!</definedName>
    <definedName name="цена___0___3___5">#REF!</definedName>
    <definedName name="цена___0___3___5_1">#REF!</definedName>
    <definedName name="цена___0___3_1">#REF!</definedName>
    <definedName name="цена___0___3_1_1">#REF!</definedName>
    <definedName name="цена___0___3_1_1_1">#REF!</definedName>
    <definedName name="цена___0___3_5">#REF!</definedName>
    <definedName name="цена___0___3_5_1">#REF!</definedName>
    <definedName name="цена___0___4">#REF!</definedName>
    <definedName name="цена___0___4___0">#REF!</definedName>
    <definedName name="цена___0___4___0_1">#REF!</definedName>
    <definedName name="цена___0___4___5">#REF!</definedName>
    <definedName name="цена___0___4___5_1">#REF!</definedName>
    <definedName name="цена___0___4_1">#REF!</definedName>
    <definedName name="цена___0___4_1_1">#REF!</definedName>
    <definedName name="цена___0___4_1_1_1">#REF!</definedName>
    <definedName name="цена___0___4_3">#REF!</definedName>
    <definedName name="цена___0___4_3_1">#REF!</definedName>
    <definedName name="цена___0___4_5">#REF!</definedName>
    <definedName name="цена___0___4_5_1">#REF!</definedName>
    <definedName name="цена___0___5">#REF!</definedName>
    <definedName name="цена___0___5_1">#REF!</definedName>
    <definedName name="цена___0___6">#REF!</definedName>
    <definedName name="цена___0___6_1">#REF!</definedName>
    <definedName name="цена___0___8">#REF!</definedName>
    <definedName name="цена___0___8_1">#REF!</definedName>
    <definedName name="цена___0_1">#REF!</definedName>
    <definedName name="цена___0_1_1">#REF!</definedName>
    <definedName name="цена___0_3">#REF!</definedName>
    <definedName name="цена___0_3_1">#REF!</definedName>
    <definedName name="цена___0_5">#REF!</definedName>
    <definedName name="цена___0_5_1">#REF!</definedName>
    <definedName name="цена___1">#REF!</definedName>
    <definedName name="цена___1___0">#REF!</definedName>
    <definedName name="цена___1___0___0">#REF!</definedName>
    <definedName name="цена___1___0___0_1">#REF!</definedName>
    <definedName name="цена___1___0_1">#REF!</definedName>
    <definedName name="цена___1___1">#REF!</definedName>
    <definedName name="цена___1___1_1">#REF!</definedName>
    <definedName name="цена___1___5">#REF!</definedName>
    <definedName name="цена___1___5_1">#REF!</definedName>
    <definedName name="цена___1_1">#REF!</definedName>
    <definedName name="цена___1_1_1">#REF!</definedName>
    <definedName name="цена___1_1_1_1">#REF!</definedName>
    <definedName name="цена___1_3">#REF!</definedName>
    <definedName name="цена___1_3_1">#REF!</definedName>
    <definedName name="цена___1_5">#REF!</definedName>
    <definedName name="цена___1_5_1">#REF!</definedName>
    <definedName name="цена___10" localSheetId="2">#REF!</definedName>
    <definedName name="цена___10">#REF!</definedName>
    <definedName name="цена___10___0">NA()</definedName>
    <definedName name="цена___10___0___0" localSheetId="2">#REF!</definedName>
    <definedName name="цена___10___0___0">#REF!</definedName>
    <definedName name="цена___10___0___0___0">#REF!</definedName>
    <definedName name="цена___10___0___0___0_1">#REF!</definedName>
    <definedName name="цена___10___0___0_1">#REF!</definedName>
    <definedName name="цена___10___0___1">NA()</definedName>
    <definedName name="цена___10___0___5">NA()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2">#REF!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>#REF!</definedName>
    <definedName name="цена___10_3_1">#REF!</definedName>
    <definedName name="цена___10_5">#REF!</definedName>
    <definedName name="цена___10_5_1">#REF!</definedName>
    <definedName name="цена___11" localSheetId="2">#REF!</definedName>
    <definedName name="цена___11">#REF!</definedName>
    <definedName name="цена___11___0">NA()</definedName>
    <definedName name="цена___11___10" localSheetId="2">#REF!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1_1">#REF!</definedName>
    <definedName name="цена___12">NA()</definedName>
    <definedName name="цена___2" localSheetId="2">#REF!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0___0_1">#REF!</definedName>
    <definedName name="цена___2___0___0___0_1">#REF!</definedName>
    <definedName name="цена___2___0___0___1">#REF!</definedName>
    <definedName name="цена___2___0___0___1_1">#REF!</definedName>
    <definedName name="цена___2___0___0___5">#REF!</definedName>
    <definedName name="цена___2___0___0___5_1">#REF!</definedName>
    <definedName name="цена___2___0___0_1">#REF!</definedName>
    <definedName name="цена___2___0___0_1_1">#REF!</definedName>
    <definedName name="цена___2___0___0_1_1_1">#REF!</definedName>
    <definedName name="цена___2___0___0_5">#REF!</definedName>
    <definedName name="цена___2___0___0_5_1">#REF!</definedName>
    <definedName name="цена___2___0___1">#REF!</definedName>
    <definedName name="цена___2___0___1_1">#REF!</definedName>
    <definedName name="цена___2___0___5">#REF!</definedName>
    <definedName name="цена___2___0___5_1">#REF!</definedName>
    <definedName name="цена___2___0_1">#REF!</definedName>
    <definedName name="цена___2___0_1_1">#REF!</definedName>
    <definedName name="цена___2___0_1_1_1">#REF!</definedName>
    <definedName name="цена___2___0_3">#REF!</definedName>
    <definedName name="цена___2___0_3_1">#REF!</definedName>
    <definedName name="цена___2___0_5">#REF!</definedName>
    <definedName name="цена___2___0_5_1">#REF!</definedName>
    <definedName name="цена___2___1">#REF!</definedName>
    <definedName name="цена___2___1_1">#REF!</definedName>
    <definedName name="цена___2___10">#REF!</definedName>
    <definedName name="цена___2___10_1">#REF!</definedName>
    <definedName name="цена___2___12">#REF!</definedName>
    <definedName name="цена___2___2">#REF!</definedName>
    <definedName name="цена___2___2_1">#REF!</definedName>
    <definedName name="цена___2___3">#REF!</definedName>
    <definedName name="цена___2___4">#REF!</definedName>
    <definedName name="цена___2___4___0">#REF!</definedName>
    <definedName name="цена___2___4___0_1">#REF!</definedName>
    <definedName name="цена___2___4___5">#REF!</definedName>
    <definedName name="цена___2___4___5_1">#REF!</definedName>
    <definedName name="цена___2___4_1">#REF!</definedName>
    <definedName name="цена___2___4_1_1">#REF!</definedName>
    <definedName name="цена___2___4_1_1_1">#REF!</definedName>
    <definedName name="цена___2___4_3">#REF!</definedName>
    <definedName name="цена___2___4_3_1">#REF!</definedName>
    <definedName name="цена___2___4_5">#REF!</definedName>
    <definedName name="цена___2___4_5_1">#REF!</definedName>
    <definedName name="цена___2___5">#REF!</definedName>
    <definedName name="цена___2___5_1">#REF!</definedName>
    <definedName name="цена___2___6">#REF!</definedName>
    <definedName name="цена___2___6_1">#REF!</definedName>
    <definedName name="цена___2___8">#REF!</definedName>
    <definedName name="цена___2___8_1">#REF!</definedName>
    <definedName name="цена___2_1">#REF!</definedName>
    <definedName name="цена___2_1_1">#REF!</definedName>
    <definedName name="цена___2_1_1_1">#REF!</definedName>
    <definedName name="цена___2_3">#REF!</definedName>
    <definedName name="цена___2_3_1">#REF!</definedName>
    <definedName name="цена___2_5">#REF!</definedName>
    <definedName name="цена___2_5_1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>#REF!</definedName>
    <definedName name="цена___3___0___5_1">#REF!</definedName>
    <definedName name="цена___3___0_1">#REF!</definedName>
    <definedName name="цена___3___0_1_1">NA()</definedName>
    <definedName name="цена___3___0_3">#REF!</definedName>
    <definedName name="цена___3___0_3_1">#REF!</definedName>
    <definedName name="цена___3___0_5">#REF!</definedName>
    <definedName name="цена___3___0_5_1">#REF!</definedName>
    <definedName name="цена___3___10" localSheetId="2">#REF!</definedName>
    <definedName name="цена___3___10">#REF!</definedName>
    <definedName name="цена___3___2">#REF!</definedName>
    <definedName name="цена___3___2_1">#REF!</definedName>
    <definedName name="цена___3___3">#REF!</definedName>
    <definedName name="цена___3___3_1">#REF!</definedName>
    <definedName name="цена___3___4">#REF!</definedName>
    <definedName name="цена___3___5">#REF!</definedName>
    <definedName name="цена___3___5_1">#REF!</definedName>
    <definedName name="цена___3___6">#REF!</definedName>
    <definedName name="цена___3___8">#REF!</definedName>
    <definedName name="цена___3_1">#REF!</definedName>
    <definedName name="цена___3_1_1">#REF!</definedName>
    <definedName name="цена___3_1_1_1">#REF!</definedName>
    <definedName name="цена___3_3">NA()</definedName>
    <definedName name="цена___3_5">#REF!</definedName>
    <definedName name="цена___3_5_1">#REF!</definedName>
    <definedName name="цена___4">#REF!</definedName>
    <definedName name="цена___4___0">NA()</definedName>
    <definedName name="цена___4___0___0" localSheetId="2">#REF!</definedName>
    <definedName name="цена___4___0___0">#REF!</definedName>
    <definedName name="цена___4___0___0___0">#REF!</definedName>
    <definedName name="цена___4___0___0___0___0">#REF!</definedName>
    <definedName name="цена___4___0___0___0___0_1">#REF!</definedName>
    <definedName name="цена___4___0___0___0_1">#REF!</definedName>
    <definedName name="цена___4___0___0___1">#REF!</definedName>
    <definedName name="цена___4___0___0___1_1">#REF!</definedName>
    <definedName name="цена___4___0___0___5">#REF!</definedName>
    <definedName name="цена___4___0___0___5_1">#REF!</definedName>
    <definedName name="цена___4___0___0_1">#REF!</definedName>
    <definedName name="цена___4___0___0_1_1">#REF!</definedName>
    <definedName name="цена___4___0___0_1_1_1">#REF!</definedName>
    <definedName name="цена___4___0___0_5">#REF!</definedName>
    <definedName name="цена___4___0___0_5_1">#REF!</definedName>
    <definedName name="цена___4___0___1">#REF!</definedName>
    <definedName name="цена___4___0___1_1">#REF!</definedName>
    <definedName name="цена___4___0___5">NA()</definedName>
    <definedName name="цена___4___0_1">#REF!</definedName>
    <definedName name="цена___4___0_1_1">#REF!</definedName>
    <definedName name="цена___4___0_1_1_1">#REF!</definedName>
    <definedName name="цена___4___0_3">#REF!</definedName>
    <definedName name="цена___4___0_3_1">#REF!</definedName>
    <definedName name="цена___4___0_5">NA()</definedName>
    <definedName name="цена___4___1">#REF!</definedName>
    <definedName name="цена___4___1_1">#REF!</definedName>
    <definedName name="цена___4___10">#REF!</definedName>
    <definedName name="цена___4___10_1">#REF!</definedName>
    <definedName name="цена___4___12">#REF!</definedName>
    <definedName name="цена___4___2">#REF!</definedName>
    <definedName name="цена___4___2_1">#REF!</definedName>
    <definedName name="цена___4___3">#REF!</definedName>
    <definedName name="цена___4___3_1">#REF!</definedName>
    <definedName name="цена___4___4">#REF!</definedName>
    <definedName name="цена___4___4_1">#REF!</definedName>
    <definedName name="цена___4___5">#REF!</definedName>
    <definedName name="цена___4___5_1">#REF!</definedName>
    <definedName name="цена___4___6">#REF!</definedName>
    <definedName name="цена___4___6_1">#REF!</definedName>
    <definedName name="цена___4___8">#REF!</definedName>
    <definedName name="цена___4___8_1">#REF!</definedName>
    <definedName name="цена___4_1">#REF!</definedName>
    <definedName name="цена___4_1_1">#REF!</definedName>
    <definedName name="цена___4_1_1_1">#REF!</definedName>
    <definedName name="цена___4_3">#REF!</definedName>
    <definedName name="цена___4_3_1">#REF!</definedName>
    <definedName name="цена___4_5">#REF!</definedName>
    <definedName name="цена___4_5_1">#REF!</definedName>
    <definedName name="цена___5">NA()</definedName>
    <definedName name="цена___5___0" localSheetId="2">#REF!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0___0___0_1">#REF!</definedName>
    <definedName name="цена___5___0___0___0_1">#REF!</definedName>
    <definedName name="цена___5___0___0_1">#REF!</definedName>
    <definedName name="цена___5___0___1">#REF!</definedName>
    <definedName name="цена___5___0___1_1">#REF!</definedName>
    <definedName name="цена___5___0___5">#REF!</definedName>
    <definedName name="цена___5___0___5_1">#REF!</definedName>
    <definedName name="цена___5___0_1">#REF!</definedName>
    <definedName name="цена___5___0_1_1">#REF!</definedName>
    <definedName name="цена___5___0_1_1_1">#REF!</definedName>
    <definedName name="цена___5___0_3">#REF!</definedName>
    <definedName name="цена___5___0_3_1">#REF!</definedName>
    <definedName name="цена___5___0_5">#REF!</definedName>
    <definedName name="цена___5___0_5_1">#REF!</definedName>
    <definedName name="цена___5___1">#REF!</definedName>
    <definedName name="цена___5___1_1">#REF!</definedName>
    <definedName name="цена___5___3">NA()</definedName>
    <definedName name="цена___5___5">NA()</definedName>
    <definedName name="цена___5_1">#REF!</definedName>
    <definedName name="цена___5_1_1">#REF!</definedName>
    <definedName name="цена___5_1_1_1">#REF!</definedName>
    <definedName name="цена___5_3">NA()</definedName>
    <definedName name="цена___5_5">NA()</definedName>
    <definedName name="цена___6">NA()</definedName>
    <definedName name="цена___6___0" localSheetId="2">#REF!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0___0___0_1">#REF!</definedName>
    <definedName name="цена___6___0___0___0_1">#REF!</definedName>
    <definedName name="цена___6___0___0_1">#REF!</definedName>
    <definedName name="цена___6___0___1">#REF!</definedName>
    <definedName name="цена___6___0___1_1">#REF!</definedName>
    <definedName name="цена___6___0___5">#REF!</definedName>
    <definedName name="цена___6___0___5_1">#REF!</definedName>
    <definedName name="цена___6___0_1">#REF!</definedName>
    <definedName name="цена___6___0_1_1">#REF!</definedName>
    <definedName name="цена___6___0_1_1_1">#REF!</definedName>
    <definedName name="цена___6___0_3">#REF!</definedName>
    <definedName name="цена___6___0_3_1">#REF!</definedName>
    <definedName name="цена___6___0_5">#REF!</definedName>
    <definedName name="цена___6___0_5_1">#REF!</definedName>
    <definedName name="цена___6___1">#REF!</definedName>
    <definedName name="цена___6___10">#REF!</definedName>
    <definedName name="цена___6___10_1">#REF!</definedName>
    <definedName name="цена___6___12">#REF!</definedName>
    <definedName name="цена___6___2">#REF!</definedName>
    <definedName name="цена___6___2_1">#REF!</definedName>
    <definedName name="цена___6___4">#REF!</definedName>
    <definedName name="цена___6___4_1">#REF!</definedName>
    <definedName name="цена___6___5">NA()</definedName>
    <definedName name="цена___6___6" localSheetId="2">#REF!</definedName>
    <definedName name="цена___6___6">#REF!</definedName>
    <definedName name="цена___6___6_1">#REF!</definedName>
    <definedName name="цена___6___8">#REF!</definedName>
    <definedName name="цена___6___8_1">#REF!</definedName>
    <definedName name="цена___6_1">#REF!</definedName>
    <definedName name="цена___6_1_1">#REF!</definedName>
    <definedName name="цена___6_1_1_1">#REF!</definedName>
    <definedName name="цена___6_3">#REF!</definedName>
    <definedName name="цена___6_3_1">#REF!</definedName>
    <definedName name="цена___6_5">NA()</definedName>
    <definedName name="цена___7" localSheetId="2">#REF!</definedName>
    <definedName name="цена___7">#REF!</definedName>
    <definedName name="цена___7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7_1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0___0___0_1">#REF!</definedName>
    <definedName name="цена___8___0___0___0_1">#REF!</definedName>
    <definedName name="цена___8___0___0_1">#REF!</definedName>
    <definedName name="цена___8___0___1">#REF!</definedName>
    <definedName name="цена___8___0___1_1">#REF!</definedName>
    <definedName name="цена___8___0___5">#REF!</definedName>
    <definedName name="цена___8___0___5_1">#REF!</definedName>
    <definedName name="цена___8___0_1">#REF!</definedName>
    <definedName name="цена___8___0_1_1">#REF!</definedName>
    <definedName name="цена___8___0_1_1_1">#REF!</definedName>
    <definedName name="цена___8___0_3">#REF!</definedName>
    <definedName name="цена___8___0_3_1">#REF!</definedName>
    <definedName name="цена___8___0_5">#REF!</definedName>
    <definedName name="цена___8___0_5_1">#REF!</definedName>
    <definedName name="цена___8___1">#REF!</definedName>
    <definedName name="цена___8___10">#REF!</definedName>
    <definedName name="цена___8___10_1">#REF!</definedName>
    <definedName name="цена___8___12">#REF!</definedName>
    <definedName name="цена___8___2">#REF!</definedName>
    <definedName name="цена___8___2_1">#REF!</definedName>
    <definedName name="цена___8___4">#REF!</definedName>
    <definedName name="цена___8___4_1">#REF!</definedName>
    <definedName name="цена___8___5">#REF!</definedName>
    <definedName name="цена___8___5_1">#REF!</definedName>
    <definedName name="цена___8___6">#REF!</definedName>
    <definedName name="цена___8___6_1">#REF!</definedName>
    <definedName name="цена___8___8">#REF!</definedName>
    <definedName name="цена___8___8_1">#REF!</definedName>
    <definedName name="цена___8_1">#REF!</definedName>
    <definedName name="цена___8_1_1">#REF!</definedName>
    <definedName name="цена___8_1_1_1">#REF!</definedName>
    <definedName name="цена___8_3">#REF!</definedName>
    <definedName name="цена___8_3_1">#REF!</definedName>
    <definedName name="цена___8_5">#REF!</definedName>
    <definedName name="цена___8_5_1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0___0___0_1">#REF!</definedName>
    <definedName name="цена___9___0___0___0_1">#REF!</definedName>
    <definedName name="цена___9___0___0_1">#REF!</definedName>
    <definedName name="цена___9___0___5">#REF!</definedName>
    <definedName name="цена___9___0___5_1">#REF!</definedName>
    <definedName name="цена___9___0_1">#REF!</definedName>
    <definedName name="цена___9___0_5">#REF!</definedName>
    <definedName name="цена___9___0_5_1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5_1">#REF!</definedName>
    <definedName name="цена___9___6">#REF!</definedName>
    <definedName name="цена___9___8">#REF!</definedName>
    <definedName name="цена___9_1">#REF!</definedName>
    <definedName name="цена___9_1_1">#REF!</definedName>
    <definedName name="цена___9_1_1_1">#REF!</definedName>
    <definedName name="цена___9_3">#REF!</definedName>
    <definedName name="цена___9_3_1">#REF!</definedName>
    <definedName name="цена___9_5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>#REF!</definedName>
    <definedName name="ЦенаМашБур" localSheetId="2">[49]СмМашБур!#REF!</definedName>
    <definedName name="ЦенаМашБур">[50]СмМашБур!#REF!</definedName>
    <definedName name="ЦенаОбслед" localSheetId="2">[49]ОбмОбслЗемОд!$F$62</definedName>
    <definedName name="ЦенаОбслед">[50]ОбмОбслЗемОд!$F$62</definedName>
    <definedName name="ЦенаРучБур" localSheetId="2">[49]СмРучБур!#REF!</definedName>
    <definedName name="ЦенаРучБур">[50]СмРучБур!#REF!</definedName>
    <definedName name="ЦенаШурфов" localSheetId="2">#REF!</definedName>
    <definedName name="ЦенаШурфов">#REF!</definedName>
    <definedName name="цуе" localSheetId="1" hidden="1">{#N/A,#N/A,TRUE,"Смета на пасс. обор. №1"}</definedName>
    <definedName name="цуе" localSheetId="2" hidden="1">{#N/A,#N/A,TRUE,"Смета на пасс. обор. №1"}</definedName>
    <definedName name="цуе" hidden="1">{#N/A,#N/A,TRUE,"Смета на пасс. обор. №1"}</definedName>
    <definedName name="цук" localSheetId="2">#REF!</definedName>
    <definedName name="цук">#REF!</definedName>
    <definedName name="цукеп">#REF!</definedName>
    <definedName name="цукцук">#REF!</definedName>
    <definedName name="цукцукуцкцук">#REF!</definedName>
    <definedName name="цукцукцук">#REF!</definedName>
    <definedName name="цфйе">#REF!</definedName>
    <definedName name="ццц" localSheetId="2">#REF!</definedName>
    <definedName name="ццц">#REF!</definedName>
    <definedName name="цы">#REF!</definedName>
    <definedName name="цы_1">#REF!</definedName>
    <definedName name="ч" localSheetId="1" hidden="1">{#N/A,#N/A,TRUE,"Смета на пасс. обор. №1"}</definedName>
    <definedName name="ч" localSheetId="2" hidden="1">{#N/A,#N/A,TRUE,"Смета на пасс. обор. №1"}</definedName>
    <definedName name="ч" hidden="1">{#N/A,#N/A,TRUE,"Смета на пасс. обор. №1"}</definedName>
    <definedName name="ч_1" localSheetId="1" hidden="1">{#N/A,#N/A,TRUE,"Смета на пасс. обор. №1"}</definedName>
    <definedName name="ч_1" localSheetId="2" hidden="1">{#N/A,#N/A,TRUE,"Смета на пасс. обор. №1"}</definedName>
    <definedName name="ч_1" hidden="1">{#N/A,#N/A,TRUE,"Смета на пасс. обор. №1"}</definedName>
    <definedName name="чапо">#REF!</definedName>
    <definedName name="чапр">#REF!</definedName>
    <definedName name="Челябинская_область">#REF!</definedName>
    <definedName name="Челябинская_область_1">#REF!</definedName>
    <definedName name="четвертый">#REF!</definedName>
    <definedName name="Чеченская_Республика">#REF!</definedName>
    <definedName name="Читинская_область">#REF!</definedName>
    <definedName name="Читинская_область_1">#REF!</definedName>
    <definedName name="чмтчмт">#REF!</definedName>
    <definedName name="чмтчт">#REF!</definedName>
    <definedName name="чс" localSheetId="2">#REF!</definedName>
    <definedName name="чс">#REF!</definedName>
    <definedName name="чсапр">#REF!</definedName>
    <definedName name="чсипа">[14]топография!#REF!</definedName>
    <definedName name="чсиь">#REF!</definedName>
    <definedName name="чсмт">#REF!</definedName>
    <definedName name="чстм">#REF!</definedName>
    <definedName name="чт">#REF!</definedName>
    <definedName name="чтм">#REF!</definedName>
    <definedName name="чть" localSheetId="2">#REF!</definedName>
    <definedName name="чть">#REF!</definedName>
    <definedName name="Чувашская_Республика___Чувашия">#REF!</definedName>
    <definedName name="Чукотский_автономный_округ">#REF!</definedName>
    <definedName name="Чукотский_автономный_округ_1">#REF!</definedName>
    <definedName name="ш" localSheetId="2" hidden="1">{#N/A,#N/A,TRUE,"Смета на пасс. обор. №1"}</definedName>
    <definedName name="ш">#REF!</definedName>
    <definedName name="ш_1" localSheetId="1" hidden="1">{#N/A,#N/A,TRUE,"Смета на пасс. обор. №1"}</definedName>
    <definedName name="ш_1" localSheetId="2" hidden="1">{#N/A,#N/A,TRUE,"Смета на пасс. обор. №1"}</definedName>
    <definedName name="ш_1" hidden="1">{#N/A,#N/A,TRUE,"Смета на пасс. обор. №1"}</definedName>
    <definedName name="шгд">#REF!</definedName>
    <definedName name="шгнкушгрдаы">#REF!</definedName>
    <definedName name="шгфуждлоэзшщ\ыфтм">#REF!</definedName>
    <definedName name="шдгшж">#REF!</definedName>
    <definedName name="шестой">#REF!</definedName>
    <definedName name="Шесть">#REF!</definedName>
    <definedName name="Шкафы_ТМ">#REF!</definedName>
    <definedName name="шплю">#REF!</definedName>
    <definedName name="шпр">#REF!</definedName>
    <definedName name="шщгщ9шщллщ">#REF!</definedName>
    <definedName name="щжэдж">#REF!</definedName>
    <definedName name="щшшщрг">#REF!</definedName>
    <definedName name="щщ">#REF!</definedName>
    <definedName name="ъхз">#REF!</definedName>
    <definedName name="ы" localSheetId="2" hidden="1">{#N/A,#N/A,TRUE,"Смета на пасс. обор. №1"}</definedName>
    <definedName name="ы">[83]топография!#REF!</definedName>
    <definedName name="ы_1" localSheetId="1" hidden="1">{#N/A,#N/A,TRUE,"Смета на пасс. обор. №1"}</definedName>
    <definedName name="ы_1" localSheetId="2" hidden="1">{#N/A,#N/A,TRUE,"Смета на пасс. обор. №1"}</definedName>
    <definedName name="ы_1" hidden="1">{#N/A,#N/A,TRUE,"Смета на пасс. обор. №1"}</definedName>
    <definedName name="ыа">#REF!</definedName>
    <definedName name="ыаоаы">#REF!</definedName>
    <definedName name="ыаоаыо">#REF!</definedName>
    <definedName name="ыаоаып">#REF!</definedName>
    <definedName name="ыаоп">#REF!</definedName>
    <definedName name="ыапо">#REF!</definedName>
    <definedName name="ыапоапоао">#REF!</definedName>
    <definedName name="ыапоаыо">#REF!</definedName>
    <definedName name="ыапоы">#REF!</definedName>
    <definedName name="ыапоыа">#REF!</definedName>
    <definedName name="ыапр">[4]топография!#REF!</definedName>
    <definedName name="ыапраыр">#REF!</definedName>
    <definedName name="ыв">[17]ПДР!#REF!</definedName>
    <definedName name="ЫВGGGGGGGGGGGGGGG" localSheetId="2">#REF!</definedName>
    <definedName name="ЫВGGGGGGGGGGGGGGG">#REF!</definedName>
    <definedName name="ыва" localSheetId="2" hidden="1">{#N/A,#N/A,TRUE,"Смета на пасс. обор. №1"}</definedName>
    <definedName name="ыва">#REF!</definedName>
    <definedName name="ыва_1" localSheetId="1" hidden="1">{#N/A,#N/A,TRUE,"Смета на пасс. обор. №1"}</definedName>
    <definedName name="ыва_1" localSheetId="2" hidden="1">{#N/A,#N/A,TRUE,"Смета на пасс. обор. №1"}</definedName>
    <definedName name="ыва_1" hidden="1">{#N/A,#N/A,TRUE,"Смета на пасс. обор. №1"}</definedName>
    <definedName name="ывапвыфп">[4]топография!#REF!</definedName>
    <definedName name="ываф">#REF!</definedName>
    <definedName name="Ываы">#REF!</definedName>
    <definedName name="ЫВаЫа">#REF!</definedName>
    <definedName name="ЫВаЫваав">#REF!</definedName>
    <definedName name="ывпавар">#REF!</definedName>
    <definedName name="ЫВПВвввв">[14]топография!#REF!</definedName>
    <definedName name="ыВПВП">#REF!</definedName>
    <definedName name="ыкен">#REF!</definedName>
    <definedName name="ыопвпо">#REF!</definedName>
    <definedName name="ып">#REF!</definedName>
    <definedName name="ыпаота">#REF!</definedName>
    <definedName name="ыпартап">#REF!</definedName>
    <definedName name="ыпатапт">#REF!</definedName>
    <definedName name="ыпми">#REF!</definedName>
    <definedName name="ыпо">#REF!</definedName>
    <definedName name="ыпоыа">#REF!</definedName>
    <definedName name="ыпоыапо">#REF!</definedName>
    <definedName name="ыпр">#REF!</definedName>
    <definedName name="ыпрапр">#REF!</definedName>
    <definedName name="ыпраыпо">[5]топография!#REF!</definedName>
    <definedName name="ыпры">#REF!</definedName>
    <definedName name="ырипыр">#REF!</definedName>
    <definedName name="ырп">#REF!</definedName>
    <definedName name="ыукнр">#REF!</definedName>
    <definedName name="ыы">#REF!</definedName>
    <definedName name="ыы_1">#REF!</definedName>
    <definedName name="ыы_10">#REF!</definedName>
    <definedName name="ыы_11">#REF!</definedName>
    <definedName name="ыы_12">#REF!</definedName>
    <definedName name="ыы_13">#REF!</definedName>
    <definedName name="ыы_14">#REF!</definedName>
    <definedName name="ыы_15">#REF!</definedName>
    <definedName name="ыы_16">#REF!</definedName>
    <definedName name="ыы_17">#REF!</definedName>
    <definedName name="ыы_18">#REF!</definedName>
    <definedName name="ыы_19">#REF!</definedName>
    <definedName name="ыы_2">#REF!</definedName>
    <definedName name="ыы_20">#REF!</definedName>
    <definedName name="ыы_21">#REF!</definedName>
    <definedName name="ыы_49">#REF!</definedName>
    <definedName name="ыы_50">#REF!</definedName>
    <definedName name="ыы_51">#REF!</definedName>
    <definedName name="ыы_52">#REF!</definedName>
    <definedName name="ыы_53">#REF!</definedName>
    <definedName name="ыы_54">#REF!</definedName>
    <definedName name="ыы_6">#REF!</definedName>
    <definedName name="ыы_7">#REF!</definedName>
    <definedName name="ыы_8">#REF!</definedName>
    <definedName name="ыы_9">#REF!</definedName>
    <definedName name="ыыы">#REF!</definedName>
    <definedName name="ыыыы">#REF!</definedName>
    <definedName name="ьбют">#REF!</definedName>
    <definedName name="ьвпрьрп">#REF!</definedName>
    <definedName name="ьврп">#REF!</definedName>
    <definedName name="ьпрьп">#REF!</definedName>
    <definedName name="э1">#REF!</definedName>
    <definedName name="эж">#REF!</definedName>
    <definedName name="эж_1">#REF!</definedName>
    <definedName name="эж_10">#REF!</definedName>
    <definedName name="эж_11">#REF!</definedName>
    <definedName name="эж_12">#REF!</definedName>
    <definedName name="эж_13">#REF!</definedName>
    <definedName name="эж_14">#REF!</definedName>
    <definedName name="эж_15">#REF!</definedName>
    <definedName name="эж_16">#REF!</definedName>
    <definedName name="эж_17">#REF!</definedName>
    <definedName name="эж_18">#REF!</definedName>
    <definedName name="эж_19">#REF!</definedName>
    <definedName name="эж_2">#REF!</definedName>
    <definedName name="эж_20">#REF!</definedName>
    <definedName name="эж_21">#REF!</definedName>
    <definedName name="эж_49">#REF!</definedName>
    <definedName name="эж_50">#REF!</definedName>
    <definedName name="эж_51">#REF!</definedName>
    <definedName name="эж_52">#REF!</definedName>
    <definedName name="эж_53">#REF!</definedName>
    <definedName name="эж_54">#REF!</definedName>
    <definedName name="эж_6">#REF!</definedName>
    <definedName name="эж_7">#REF!</definedName>
    <definedName name="эж_8">#REF!</definedName>
    <definedName name="эж_9">#REF!</definedName>
    <definedName name="эк">#REF!</definedName>
    <definedName name="эк1">#REF!</definedName>
    <definedName name="эко">#REF!</definedName>
    <definedName name="эко___0">#REF!</definedName>
    <definedName name="эко___0_1">#REF!</definedName>
    <definedName name="эко_1">#REF!</definedName>
    <definedName name="эко_5">#REF!</definedName>
    <definedName name="эко_5_1">#REF!</definedName>
    <definedName name="эко1">#REF!</definedName>
    <definedName name="экол.1">[71]топография!#REF!</definedName>
    <definedName name="экол1" localSheetId="2">#REF!</definedName>
    <definedName name="экол1">#REF!</definedName>
    <definedName name="экол2">#REF!</definedName>
    <definedName name="Экол3">#REF!</definedName>
    <definedName name="эколог">#REF!</definedName>
    <definedName name="экология">NA()</definedName>
    <definedName name="экологияч">#REF!</definedName>
    <definedName name="экт">#REF!</definedName>
    <definedName name="эл" localSheetId="1" hidden="1">{#N/A,#N/A,TRUE,"Смета на пасс. обор. №1"}</definedName>
    <definedName name="эл" localSheetId="2" hidden="1">{#N/A,#N/A,TRUE,"Смета на пасс. обор. №1"}</definedName>
    <definedName name="эл" hidden="1">{#N/A,#N/A,TRUE,"Смета на пасс. обор. №1"}</definedName>
    <definedName name="эл_1" localSheetId="1" hidden="1">{#N/A,#N/A,TRUE,"Смета на пасс. обор. №1"}</definedName>
    <definedName name="эл_1" localSheetId="2" hidden="1">{#N/A,#N/A,TRUE,"Смета на пасс. обор. №1"}</definedName>
    <definedName name="эл_1" hidden="1">{#N/A,#N/A,TRUE,"Смета на пасс. обор. №1"}</definedName>
    <definedName name="ЭлеСи">[84]Коэфф1.!$E$7</definedName>
    <definedName name="ЭлеСи_1">#REF!</definedName>
    <definedName name="элрасч">#REF!</definedName>
    <definedName name="ЭЛСИ_Т">#REF!</definedName>
    <definedName name="эмс">[13]топография!#REF!</definedName>
    <definedName name="ю">#REF!</definedName>
    <definedName name="юб">#REF!</definedName>
    <definedName name="юдшншджгп">#REF!</definedName>
    <definedName name="ЮФУ">#REF!</definedName>
    <definedName name="ЮФУ2">#REF!</definedName>
    <definedName name="ююю" localSheetId="2" hidden="1">{#N/A,#N/A,TRUE,"Смета на пасс. обор. №1"}</definedName>
    <definedName name="ююю">[11]топография!#REF!</definedName>
    <definedName name="ююю_1" localSheetId="1" hidden="1">{#N/A,#N/A,TRUE,"Смета на пасс. обор. №1"}</definedName>
    <definedName name="ююю_1" localSheetId="2" hidden="1">{#N/A,#N/A,TRUE,"Смета на пасс. обор. №1"}</definedName>
    <definedName name="ююю_1" hidden="1">{#N/A,#N/A,TRUE,"Смета на пасс. обор. №1"}</definedName>
    <definedName name="я" localSheetId="2">#REF!</definedName>
    <definedName name="я">[85]ОбмОбслЗемОд!$E$28</definedName>
    <definedName name="яапт">#REF!</definedName>
    <definedName name="яапяяяя">#REF!</definedName>
    <definedName name="явапяап">#REF!</definedName>
    <definedName name="явапявп">#REF!</definedName>
    <definedName name="явар">#REF!</definedName>
    <definedName name="яваряра">#REF!</definedName>
    <definedName name="ярая">#REF!</definedName>
    <definedName name="яраяраря">#REF!</definedName>
    <definedName name="яроптап">#REF!</definedName>
    <definedName name="Ярославская_область">#REF!</definedName>
    <definedName name="ЯЯЯ">[86]топография!#REF!</definedName>
  </definedNames>
  <calcPr calcId="162913" fullPrecision="0"/>
</workbook>
</file>

<file path=xl/calcChain.xml><?xml version="1.0" encoding="utf-8"?>
<calcChain xmlns="http://schemas.openxmlformats.org/spreadsheetml/2006/main">
  <c r="E62" i="58" l="1"/>
  <c r="E61" i="58"/>
  <c r="E60" i="58"/>
  <c r="E59" i="58"/>
  <c r="E57" i="58"/>
  <c r="E56" i="58"/>
  <c r="E55" i="58"/>
  <c r="E53" i="58"/>
  <c r="E52" i="58"/>
  <c r="E51" i="58"/>
  <c r="E50" i="58"/>
  <c r="E49" i="58"/>
  <c r="E47" i="58"/>
  <c r="E46" i="58"/>
  <c r="E45" i="58"/>
  <c r="E44" i="58"/>
  <c r="E43" i="58"/>
  <c r="E42" i="58"/>
  <c r="E40" i="58"/>
  <c r="E39" i="58"/>
  <c r="E38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20" i="58"/>
  <c r="E18" i="58"/>
  <c r="E17" i="58"/>
  <c r="E16" i="58"/>
  <c r="E14" i="58"/>
  <c r="E13" i="58"/>
  <c r="F90" i="58"/>
  <c r="F74" i="58"/>
  <c r="F75" i="58" s="1"/>
  <c r="F94" i="58"/>
  <c r="D94" i="58"/>
  <c r="F92" i="58"/>
  <c r="D92" i="58"/>
  <c r="F81" i="58"/>
  <c r="D81" i="58"/>
  <c r="F79" i="58"/>
  <c r="D79" i="58"/>
  <c r="F68" i="58"/>
  <c r="F73" i="58" l="1"/>
  <c r="F76" i="58" s="1"/>
  <c r="F77" i="58" s="1"/>
  <c r="C83" i="58"/>
  <c r="F83" i="58"/>
  <c r="F89" i="58"/>
  <c r="F95" i="58" s="1"/>
  <c r="F82" i="58"/>
  <c r="C82" i="58"/>
  <c r="G61" i="58" l="1"/>
  <c r="G56" i="58"/>
  <c r="G51" i="58"/>
  <c r="G46" i="58"/>
  <c r="G42" i="58"/>
  <c r="G21" i="58"/>
  <c r="G25" i="58"/>
  <c r="G29" i="58"/>
  <c r="G33" i="58"/>
  <c r="G20" i="58"/>
  <c r="G60" i="58"/>
  <c r="G55" i="58"/>
  <c r="G50" i="58"/>
  <c r="G47" i="58"/>
  <c r="G40" i="58"/>
  <c r="G22" i="58"/>
  <c r="G26" i="58"/>
  <c r="G30" i="58"/>
  <c r="G34" i="58"/>
  <c r="G17" i="58"/>
  <c r="G62" i="58"/>
  <c r="G57" i="58"/>
  <c r="G52" i="58"/>
  <c r="G43" i="58"/>
  <c r="G24" i="58"/>
  <c r="G28" i="58"/>
  <c r="G16" i="58"/>
  <c r="G59" i="58"/>
  <c r="G53" i="58"/>
  <c r="G49" i="58"/>
  <c r="G44" i="58"/>
  <c r="G39" i="58"/>
  <c r="G23" i="58"/>
  <c r="G27" i="58"/>
  <c r="G31" i="58"/>
  <c r="G35" i="58"/>
  <c r="G18" i="58"/>
  <c r="G45" i="58"/>
  <c r="G38" i="58"/>
  <c r="G32" i="58"/>
  <c r="G36" i="58"/>
  <c r="F84" i="58"/>
  <c r="F88" i="58"/>
  <c r="C95" i="58"/>
  <c r="C84" i="58"/>
  <c r="G14" i="58" l="1"/>
  <c r="G13" i="58"/>
  <c r="A3" i="67"/>
  <c r="A4" i="69" l="1"/>
  <c r="C4" i="68" l="1"/>
  <c r="U74" i="42"/>
  <c r="O78" i="42"/>
  <c r="N78" i="42"/>
  <c r="O74" i="42"/>
  <c r="N74" i="42"/>
  <c r="D13" i="58"/>
  <c r="D14" i="58" s="1"/>
  <c r="F14" i="58" s="1"/>
  <c r="F13" i="58" l="1"/>
  <c r="C5" i="67"/>
  <c r="H14" i="58" l="1"/>
  <c r="I14" i="58" s="1"/>
  <c r="F8" i="66" s="1"/>
  <c r="E8" i="66" s="1"/>
  <c r="H13" i="58"/>
  <c r="I13" i="58" s="1"/>
  <c r="F7" i="66" s="1"/>
  <c r="E7" i="66" s="1"/>
  <c r="F6" i="66" l="1"/>
  <c r="C14" i="67"/>
  <c r="D14" i="67" l="1"/>
  <c r="E14" i="67" s="1"/>
  <c r="I12" i="58"/>
  <c r="H12" i="58"/>
  <c r="F12" i="58"/>
  <c r="D12" i="58"/>
  <c r="J12" i="58"/>
  <c r="C15" i="67" l="1"/>
  <c r="C12" i="67"/>
  <c r="M87" i="42"/>
  <c r="L87" i="42"/>
  <c r="K87" i="42"/>
  <c r="O85" i="42"/>
  <c r="L85" i="42"/>
  <c r="K85" i="42"/>
  <c r="L53" i="58"/>
  <c r="L52" i="58"/>
  <c r="L51" i="58"/>
  <c r="L50" i="58"/>
  <c r="L49" i="58"/>
  <c r="L47" i="58"/>
  <c r="L46" i="58"/>
  <c r="L45" i="58"/>
  <c r="L44" i="58"/>
  <c r="L43" i="58"/>
  <c r="L42" i="58"/>
  <c r="L40" i="58"/>
  <c r="L39" i="58"/>
  <c r="L37" i="58" s="1"/>
  <c r="L38" i="58"/>
  <c r="L36" i="58"/>
  <c r="L35" i="58"/>
  <c r="L34" i="58"/>
  <c r="L33" i="58"/>
  <c r="L32" i="58"/>
  <c r="L31" i="58"/>
  <c r="L30" i="58"/>
  <c r="L29" i="58"/>
  <c r="L28" i="58"/>
  <c r="L27" i="58"/>
  <c r="L26" i="58"/>
  <c r="L25" i="58"/>
  <c r="L24" i="58"/>
  <c r="L23" i="58"/>
  <c r="L22" i="58"/>
  <c r="L21" i="58"/>
  <c r="L20" i="58"/>
  <c r="L18" i="58"/>
  <c r="L17" i="58"/>
  <c r="L54" i="58"/>
  <c r="D53" i="58"/>
  <c r="D52" i="58"/>
  <c r="D51" i="58"/>
  <c r="D50" i="58"/>
  <c r="D49" i="58"/>
  <c r="D47" i="58"/>
  <c r="D46" i="58"/>
  <c r="D45" i="58"/>
  <c r="D44" i="58"/>
  <c r="D43" i="58"/>
  <c r="D42" i="58"/>
  <c r="D40" i="58"/>
  <c r="D39" i="58"/>
  <c r="D38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8" i="58"/>
  <c r="D17" i="58"/>
  <c r="F61" i="58"/>
  <c r="F60" i="58"/>
  <c r="F59" i="58"/>
  <c r="F58" i="58"/>
  <c r="F57" i="58"/>
  <c r="F56" i="58"/>
  <c r="F55" i="58"/>
  <c r="F42" i="58"/>
  <c r="F16" i="58"/>
  <c r="D12" i="67" l="1"/>
  <c r="E12" i="67" s="1"/>
  <c r="D15" i="67"/>
  <c r="E15" i="67" s="1"/>
  <c r="F38" i="58"/>
  <c r="F47" i="58"/>
  <c r="H47" i="58" s="1"/>
  <c r="I47" i="58" s="1"/>
  <c r="L41" i="58"/>
  <c r="L48" i="58"/>
  <c r="F46" i="58"/>
  <c r="F50" i="58"/>
  <c r="L19" i="58"/>
  <c r="F53" i="58"/>
  <c r="F52" i="58"/>
  <c r="F51" i="58"/>
  <c r="F49" i="58"/>
  <c r="F45" i="58"/>
  <c r="F44" i="58"/>
  <c r="F43" i="58"/>
  <c r="F41" i="58" s="1"/>
  <c r="F40" i="58"/>
  <c r="F36" i="58"/>
  <c r="F35" i="58"/>
  <c r="F34" i="58"/>
  <c r="F33" i="58"/>
  <c r="F32" i="58"/>
  <c r="F31" i="58"/>
  <c r="F29" i="58"/>
  <c r="H29" i="58" s="1"/>
  <c r="I29" i="58" s="1"/>
  <c r="F28" i="58"/>
  <c r="F27" i="58"/>
  <c r="F26" i="58"/>
  <c r="F25" i="58"/>
  <c r="F24" i="58"/>
  <c r="F23" i="58"/>
  <c r="F21" i="58"/>
  <c r="F20" i="58"/>
  <c r="F18" i="58"/>
  <c r="F17" i="58"/>
  <c r="F54" i="58"/>
  <c r="H58" i="58"/>
  <c r="I58" i="58" s="1"/>
  <c r="F22" i="58"/>
  <c r="F30" i="58"/>
  <c r="F39" i="58"/>
  <c r="H55" i="58"/>
  <c r="H16" i="58"/>
  <c r="I16" i="58" s="1"/>
  <c r="F10" i="66" s="1"/>
  <c r="H56" i="58"/>
  <c r="I56" i="58" s="1"/>
  <c r="H42" i="58"/>
  <c r="H59" i="58"/>
  <c r="I59" i="58" s="1"/>
  <c r="H60" i="58"/>
  <c r="I60" i="58" s="1"/>
  <c r="H57" i="58"/>
  <c r="I57" i="58" s="1"/>
  <c r="H61" i="58"/>
  <c r="I61" i="58" s="1"/>
  <c r="L15" i="58" l="1"/>
  <c r="L63" i="58" s="1"/>
  <c r="D62" i="58" s="1"/>
  <c r="E10" i="66"/>
  <c r="F37" i="58"/>
  <c r="H38" i="58"/>
  <c r="I38" i="58" s="1"/>
  <c r="F32" i="66" s="1"/>
  <c r="E32" i="66" s="1"/>
  <c r="H45" i="58"/>
  <c r="I45" i="58" s="1"/>
  <c r="K45" i="58" s="1"/>
  <c r="H17" i="58"/>
  <c r="I17" i="58" s="1"/>
  <c r="F11" i="66" s="1"/>
  <c r="E11" i="66" s="1"/>
  <c r="H40" i="58"/>
  <c r="I40" i="58" s="1"/>
  <c r="K56" i="58"/>
  <c r="F50" i="66"/>
  <c r="E50" i="66" s="1"/>
  <c r="H44" i="58"/>
  <c r="I44" i="58" s="1"/>
  <c r="K47" i="58"/>
  <c r="J47" i="58" s="1"/>
  <c r="G41" i="66" s="1"/>
  <c r="F41" i="66"/>
  <c r="E41" i="66" s="1"/>
  <c r="K59" i="58"/>
  <c r="F53" i="66"/>
  <c r="E53" i="66" s="1"/>
  <c r="H49" i="58"/>
  <c r="I49" i="58" s="1"/>
  <c r="F43" i="66" s="1"/>
  <c r="E43" i="66" s="1"/>
  <c r="K58" i="58"/>
  <c r="F52" i="66"/>
  <c r="E52" i="66" s="1"/>
  <c r="K57" i="58"/>
  <c r="F51" i="66"/>
  <c r="E51" i="66" s="1"/>
  <c r="K29" i="58"/>
  <c r="J29" i="58" s="1"/>
  <c r="G23" i="66" s="1"/>
  <c r="F23" i="66"/>
  <c r="E23" i="66" s="1"/>
  <c r="K61" i="58"/>
  <c r="F55" i="66"/>
  <c r="E55" i="66" s="1"/>
  <c r="H50" i="58"/>
  <c r="I50" i="58" s="1"/>
  <c r="K60" i="58"/>
  <c r="F54" i="66"/>
  <c r="E54" i="66" s="1"/>
  <c r="H18" i="58"/>
  <c r="I18" i="58" s="1"/>
  <c r="F12" i="66" s="1"/>
  <c r="E12" i="66" s="1"/>
  <c r="F48" i="58"/>
  <c r="H46" i="58"/>
  <c r="I46" i="58" s="1"/>
  <c r="H24" i="58"/>
  <c r="I24" i="58" s="1"/>
  <c r="H31" i="58"/>
  <c r="I31" i="58" s="1"/>
  <c r="H53" i="58"/>
  <c r="I53" i="58" s="1"/>
  <c r="H52" i="58"/>
  <c r="I52" i="58" s="1"/>
  <c r="H51" i="58"/>
  <c r="I51" i="58" s="1"/>
  <c r="H43" i="58"/>
  <c r="I43" i="58" s="1"/>
  <c r="H32" i="58"/>
  <c r="I32" i="58" s="1"/>
  <c r="H28" i="58"/>
  <c r="I28" i="58" s="1"/>
  <c r="H25" i="58"/>
  <c r="I25" i="58" s="1"/>
  <c r="H23" i="58"/>
  <c r="I23" i="58" s="1"/>
  <c r="F19" i="58"/>
  <c r="H21" i="58"/>
  <c r="I21" i="58" s="1"/>
  <c r="F15" i="66" s="1"/>
  <c r="E15" i="66" s="1"/>
  <c r="H20" i="58"/>
  <c r="I20" i="58" s="1"/>
  <c r="F14" i="66" s="1"/>
  <c r="E14" i="66" s="1"/>
  <c r="H27" i="58"/>
  <c r="I27" i="58" s="1"/>
  <c r="I42" i="58"/>
  <c r="F36" i="66" s="1"/>
  <c r="E36" i="66" s="1"/>
  <c r="H26" i="58"/>
  <c r="I26" i="58" s="1"/>
  <c r="H54" i="58"/>
  <c r="H35" i="58"/>
  <c r="I35" i="58" s="1"/>
  <c r="I55" i="58"/>
  <c r="F49" i="66" s="1"/>
  <c r="E49" i="66" s="1"/>
  <c r="H22" i="58"/>
  <c r="I22" i="58" s="1"/>
  <c r="H34" i="58"/>
  <c r="I34" i="58" s="1"/>
  <c r="H36" i="58"/>
  <c r="I36" i="58" s="1"/>
  <c r="K36" i="58" s="1"/>
  <c r="H39" i="58"/>
  <c r="I39" i="58" s="1"/>
  <c r="H30" i="58"/>
  <c r="I30" i="58" s="1"/>
  <c r="H33" i="58"/>
  <c r="I33" i="58" s="1"/>
  <c r="F39" i="66" l="1"/>
  <c r="E39" i="66" s="1"/>
  <c r="K51" i="58"/>
  <c r="F45" i="66"/>
  <c r="E45" i="66" s="1"/>
  <c r="K43" i="58"/>
  <c r="F37" i="66"/>
  <c r="E37" i="66" s="1"/>
  <c r="K52" i="58"/>
  <c r="F46" i="66"/>
  <c r="E46" i="66" s="1"/>
  <c r="K27" i="58"/>
  <c r="J27" i="58" s="1"/>
  <c r="G21" i="66" s="1"/>
  <c r="F21" i="66"/>
  <c r="E21" i="66" s="1"/>
  <c r="K53" i="58"/>
  <c r="J53" i="58" s="1"/>
  <c r="G47" i="66" s="1"/>
  <c r="F47" i="66"/>
  <c r="E47" i="66" s="1"/>
  <c r="K50" i="58"/>
  <c r="F44" i="66"/>
  <c r="E44" i="66" s="1"/>
  <c r="K44" i="58"/>
  <c r="J44" i="58" s="1"/>
  <c r="G38" i="66" s="1"/>
  <c r="F38" i="66"/>
  <c r="E38" i="66" s="1"/>
  <c r="K23" i="58"/>
  <c r="F17" i="66"/>
  <c r="E17" i="66" s="1"/>
  <c r="K31" i="58"/>
  <c r="J31" i="58" s="1"/>
  <c r="G25" i="66" s="1"/>
  <c r="F25" i="66"/>
  <c r="E25" i="66" s="1"/>
  <c r="K30" i="58"/>
  <c r="J30" i="58" s="1"/>
  <c r="G24" i="66" s="1"/>
  <c r="F24" i="66"/>
  <c r="E24" i="66" s="1"/>
  <c r="K39" i="58"/>
  <c r="J39" i="58" s="1"/>
  <c r="F33" i="66"/>
  <c r="E33" i="66" s="1"/>
  <c r="J36" i="58"/>
  <c r="G30" i="66" s="1"/>
  <c r="F30" i="66"/>
  <c r="E30" i="66" s="1"/>
  <c r="K25" i="58"/>
  <c r="J25" i="58" s="1"/>
  <c r="G19" i="66" s="1"/>
  <c r="F19" i="66"/>
  <c r="E19" i="66" s="1"/>
  <c r="K24" i="58"/>
  <c r="J24" i="58" s="1"/>
  <c r="G18" i="66" s="1"/>
  <c r="F18" i="66"/>
  <c r="E18" i="66" s="1"/>
  <c r="K34" i="58"/>
  <c r="J34" i="58" s="1"/>
  <c r="G28" i="66" s="1"/>
  <c r="F28" i="66"/>
  <c r="E28" i="66" s="1"/>
  <c r="K26" i="58"/>
  <c r="J26" i="58" s="1"/>
  <c r="G20" i="66" s="1"/>
  <c r="F20" i="66"/>
  <c r="E20" i="66" s="1"/>
  <c r="K28" i="58"/>
  <c r="J28" i="58" s="1"/>
  <c r="G22" i="66" s="1"/>
  <c r="F22" i="66"/>
  <c r="E22" i="66" s="1"/>
  <c r="K46" i="58"/>
  <c r="F40" i="66"/>
  <c r="E40" i="66" s="1"/>
  <c r="K40" i="58"/>
  <c r="F34" i="66"/>
  <c r="E34" i="66" s="1"/>
  <c r="K35" i="58"/>
  <c r="J35" i="58" s="1"/>
  <c r="G29" i="66" s="1"/>
  <c r="F29" i="66"/>
  <c r="E29" i="66" s="1"/>
  <c r="K33" i="58"/>
  <c r="J33" i="58" s="1"/>
  <c r="G27" i="66" s="1"/>
  <c r="F27" i="66"/>
  <c r="E27" i="66" s="1"/>
  <c r="K22" i="58"/>
  <c r="J22" i="58" s="1"/>
  <c r="G16" i="66" s="1"/>
  <c r="F16" i="66"/>
  <c r="E16" i="66" s="1"/>
  <c r="K32" i="58"/>
  <c r="J32" i="58" s="1"/>
  <c r="G26" i="66" s="1"/>
  <c r="F26" i="66"/>
  <c r="E26" i="66" s="1"/>
  <c r="H41" i="58"/>
  <c r="H48" i="58"/>
  <c r="H37" i="58"/>
  <c r="I19" i="58"/>
  <c r="F13" i="66" s="1"/>
  <c r="E13" i="66" s="1"/>
  <c r="H19" i="58"/>
  <c r="K38" i="58"/>
  <c r="I37" i="58"/>
  <c r="I54" i="58"/>
  <c r="K55" i="58"/>
  <c r="K42" i="58"/>
  <c r="I41" i="58"/>
  <c r="K49" i="58"/>
  <c r="I48" i="58"/>
  <c r="F42" i="66" s="1"/>
  <c r="E42" i="66" s="1"/>
  <c r="J37" i="58" l="1"/>
  <c r="G31" i="66" s="1"/>
  <c r="G33" i="66"/>
  <c r="J19" i="58"/>
  <c r="K37" i="58"/>
  <c r="F31" i="66"/>
  <c r="E31" i="66" s="1"/>
  <c r="K41" i="58"/>
  <c r="F35" i="66"/>
  <c r="E35" i="66" s="1"/>
  <c r="K54" i="58"/>
  <c r="F48" i="66"/>
  <c r="E48" i="66" s="1"/>
  <c r="K48" i="58"/>
  <c r="J15" i="58" l="1"/>
  <c r="G13" i="66"/>
  <c r="G57" i="66" s="1"/>
  <c r="G58" i="66" s="1"/>
  <c r="G59" i="66" s="1"/>
  <c r="D54" i="58"/>
  <c r="D48" i="58"/>
  <c r="J63" i="58" l="1"/>
  <c r="J64" i="58" s="1"/>
  <c r="J65" i="58" s="1"/>
  <c r="C18" i="67"/>
  <c r="D41" i="58"/>
  <c r="D37" i="58"/>
  <c r="D19" i="58"/>
  <c r="D15" i="58" s="1"/>
  <c r="D63" i="58" s="1"/>
  <c r="C23" i="67" l="1"/>
  <c r="D23" i="67" s="1"/>
  <c r="E23" i="67" s="1"/>
  <c r="D18" i="67"/>
  <c r="E18" i="67" s="1"/>
  <c r="F62" i="58"/>
  <c r="F15" i="58" s="1"/>
  <c r="F63" i="58" s="1"/>
  <c r="H62" i="58" l="1"/>
  <c r="H15" i="58" s="1"/>
  <c r="H63" i="58" s="1"/>
  <c r="I62" i="58" l="1"/>
  <c r="C19" i="67" s="1"/>
  <c r="C24" i="67" s="1"/>
  <c r="D19" i="67" l="1"/>
  <c r="E19" i="67" s="1"/>
  <c r="D24" i="67"/>
  <c r="E24" i="67" s="1"/>
  <c r="K62" i="58"/>
  <c r="I15" i="58"/>
  <c r="F56" i="66"/>
  <c r="F9" i="66" s="1"/>
  <c r="M82" i="42"/>
  <c r="L82" i="42"/>
  <c r="K82" i="42"/>
  <c r="M81" i="42"/>
  <c r="L81" i="42"/>
  <c r="K81" i="42"/>
  <c r="O79" i="42"/>
  <c r="N79" i="42"/>
  <c r="N81" i="42" s="1"/>
  <c r="O81" i="42" s="1"/>
  <c r="M79" i="42"/>
  <c r="L79" i="42"/>
  <c r="K79" i="42"/>
  <c r="U78" i="42"/>
  <c r="U79" i="42" s="1"/>
  <c r="V79" i="42" s="1"/>
  <c r="T78" i="42"/>
  <c r="T79" i="42" s="1"/>
  <c r="U70" i="42"/>
  <c r="T70" i="42"/>
  <c r="U67" i="42"/>
  <c r="T67" i="42"/>
  <c r="O67" i="42"/>
  <c r="N67" i="42"/>
  <c r="M67" i="42"/>
  <c r="L67" i="42"/>
  <c r="K67" i="42"/>
  <c r="U66" i="42"/>
  <c r="T66" i="42"/>
  <c r="O66" i="42"/>
  <c r="N66" i="42"/>
  <c r="U57" i="42"/>
  <c r="T57" i="42"/>
  <c r="O57" i="42"/>
  <c r="N57" i="42"/>
  <c r="M57" i="42"/>
  <c r="L57" i="42"/>
  <c r="K57" i="42"/>
  <c r="O56" i="42"/>
  <c r="L56" i="42"/>
  <c r="K56" i="42"/>
  <c r="U53" i="42"/>
  <c r="T53" i="42"/>
  <c r="O53" i="42"/>
  <c r="N53" i="42"/>
  <c r="M53" i="42"/>
  <c r="L53" i="42"/>
  <c r="K53" i="42"/>
  <c r="O52" i="42"/>
  <c r="M52" i="42"/>
  <c r="L52" i="42"/>
  <c r="K52" i="42"/>
  <c r="O47" i="42"/>
  <c r="M47" i="42"/>
  <c r="L47" i="42"/>
  <c r="K47" i="42"/>
  <c r="O41" i="42"/>
  <c r="K41" i="42"/>
  <c r="O38" i="42"/>
  <c r="L38" i="42"/>
  <c r="K38" i="42"/>
  <c r="O35" i="42"/>
  <c r="M35" i="42"/>
  <c r="L35" i="42"/>
  <c r="K35" i="42"/>
  <c r="O32" i="42"/>
  <c r="M32" i="42"/>
  <c r="L32" i="42"/>
  <c r="K32" i="42"/>
  <c r="U29" i="42"/>
  <c r="T29" i="42"/>
  <c r="O29" i="42"/>
  <c r="N29" i="42"/>
  <c r="L29" i="42"/>
  <c r="K29" i="42"/>
  <c r="F57" i="66" l="1"/>
  <c r="I59" i="66"/>
  <c r="I63" i="58"/>
  <c r="C16" i="67"/>
  <c r="C20" i="67"/>
  <c r="T81" i="42"/>
  <c r="U81" i="42" s="1"/>
  <c r="U82" i="42" s="1"/>
  <c r="V82" i="42" s="1"/>
  <c r="O82" i="42"/>
  <c r="O87" i="42" s="1"/>
  <c r="N82" i="42"/>
  <c r="N87" i="42" s="1"/>
  <c r="E56" i="66"/>
  <c r="D16" i="67" l="1"/>
  <c r="C21" i="67"/>
  <c r="D20" i="67"/>
  <c r="E20" i="67" s="1"/>
  <c r="C25" i="67"/>
  <c r="D25" i="67" s="1"/>
  <c r="E25" i="67" s="1"/>
  <c r="T82" i="42"/>
  <c r="F58" i="66"/>
  <c r="F59" i="66" s="1"/>
  <c r="I64" i="58"/>
  <c r="I65" i="58" s="1"/>
  <c r="H64" i="58"/>
  <c r="H65" i="58" s="1"/>
  <c r="E16" i="67" l="1"/>
  <c r="E21" i="67" s="1"/>
  <c r="G6" i="68" s="1"/>
  <c r="D21" i="67"/>
  <c r="I51" i="42"/>
  <c r="I35" i="42"/>
  <c r="I34" i="42"/>
  <c r="I25" i="42"/>
  <c r="H87" i="42"/>
  <c r="H66" i="42"/>
  <c r="I66" i="42"/>
  <c r="F53" i="42"/>
  <c r="F55" i="42" s="1"/>
  <c r="F56" i="42" s="1"/>
  <c r="F57" i="42" s="1"/>
  <c r="F67" i="42" s="1"/>
  <c r="F79" i="42" s="1"/>
  <c r="G53" i="42"/>
  <c r="G57" i="42" s="1"/>
  <c r="G67" i="42" s="1"/>
  <c r="G79" i="42" s="1"/>
  <c r="G81" i="42" s="1"/>
  <c r="H53" i="42"/>
  <c r="H57" i="42" s="1"/>
  <c r="E53" i="42"/>
  <c r="E55" i="42" s="1"/>
  <c r="H77" i="42"/>
  <c r="H78" i="42" s="1"/>
  <c r="B19" i="69" l="1"/>
  <c r="F81" i="42"/>
  <c r="F82" i="42" s="1"/>
  <c r="G82" i="42"/>
  <c r="H67" i="42"/>
  <c r="E56" i="42"/>
  <c r="E57" i="42" s="1"/>
  <c r="E67" i="42" s="1"/>
  <c r="I55" i="42"/>
  <c r="I56" i="42" s="1"/>
  <c r="I77" i="42"/>
  <c r="I78" i="42" s="1"/>
  <c r="F84" i="42" l="1"/>
  <c r="F85" i="42" s="1"/>
  <c r="G84" i="42"/>
  <c r="G85" i="42" s="1"/>
  <c r="E79" i="42"/>
  <c r="H69" i="42"/>
  <c r="E81" i="42" l="1"/>
  <c r="H70" i="42"/>
  <c r="H79" i="42" s="1"/>
  <c r="I69" i="42"/>
  <c r="I70" i="42" s="1"/>
  <c r="E82" i="42" l="1"/>
  <c r="E84" i="42"/>
  <c r="E85" i="42" s="1"/>
  <c r="H81" i="42"/>
  <c r="H82" i="42" s="1"/>
  <c r="H84" i="42"/>
  <c r="I84" i="42" s="1"/>
  <c r="I81" i="42" l="1"/>
  <c r="H85" i="42"/>
  <c r="I52" i="42" l="1"/>
  <c r="I47" i="42"/>
  <c r="I29" i="42"/>
  <c r="I53" i="42" l="1"/>
  <c r="I57" i="42" s="1"/>
  <c r="I67" i="42" s="1"/>
  <c r="I79" i="42" s="1"/>
  <c r="I82" i="42" s="1"/>
  <c r="I85" i="42" s="1"/>
  <c r="E7" i="42" s="1"/>
  <c r="F64" i="58" l="1"/>
  <c r="F65" i="58" s="1"/>
  <c r="D64" i="58" l="1"/>
  <c r="D65" i="58" s="1"/>
</calcChain>
</file>

<file path=xl/comments1.xml><?xml version="1.0" encoding="utf-8"?>
<comments xmlns="http://schemas.openxmlformats.org/spreadsheetml/2006/main">
  <authors>
    <author>Алексей</author>
    <author>Сергей</author>
    <author>nsavkin</author>
    <author>TPokrovskaya</author>
    <author>Alex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ИтогоБИМ::&lt;Всего по расчету(руб./тыс.руб.)&gt;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101 значение&gt;</t>
        </r>
      </text>
    </comment>
    <comment ref="E12" authorId="1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расчета&gt;</t>
        </r>
      </text>
    </comment>
    <comment ref="D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стройки&gt;</t>
        </r>
      </text>
    </comment>
    <comment ref="C16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E19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K19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Q19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B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СводРасч::&lt;Номер п.п.&gt;</t>
        </r>
      </text>
    </comment>
    <comment ref="C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СводРасч::&lt;Номер сметного расчета&gt;</t>
        </r>
      </text>
    </comment>
    <comment ref="D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СводРасч::&lt;Наименование работ и затрат (глав, объектов)&gt;</t>
        </r>
      </text>
    </comment>
    <comment ref="E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СводРасч::&lt;Строительные работы&gt;
&lt;Формула - Строительные работы&gt;</t>
        </r>
      </text>
    </comment>
    <comment ref="F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СводРасч::&lt;Монтажные работы&gt;
&lt;Формула - Монтажные работы&gt;</t>
        </r>
      </text>
    </comment>
    <comment ref="G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СводРасч::&lt;Оборудование, мебель, инвентарь&gt;
&lt;Формула - Оборудование&gt;</t>
        </r>
      </text>
    </comment>
    <comment ref="H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СводРасч::&lt;Прочее&gt;
&lt;Формула - Прочее&gt;</t>
        </r>
      </text>
    </comment>
    <comment ref="I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СводРасч::&lt;Всего&gt;</t>
        </r>
      </text>
    </comment>
    <comment ref="K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СводРасч::&lt;Строительные работы&gt;
&lt;Формула - Строительные работы&gt;</t>
        </r>
      </text>
    </comment>
    <comment ref="L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СводРасч::&lt;Монтажные работы&gt;
&lt;Формула - Монтажные работы&gt;</t>
        </r>
      </text>
    </comment>
    <comment ref="M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СводРасч::&lt;Оборудование, мебель, инвентарь&gt;
&lt;Формула - Оборудование&gt;</t>
        </r>
      </text>
    </comment>
    <comment ref="N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СводРасч::&lt;Прочее&gt;
&lt;Формула - Прочее&gt;</t>
        </r>
      </text>
    </comment>
    <comment ref="O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СводРасч::&lt;Всего&gt;</t>
        </r>
      </text>
    </comment>
    <comment ref="Q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СводРасч::&lt;Строительные работы&gt;
&lt;Формула - Строительные работы&gt;</t>
        </r>
      </text>
    </comment>
    <comment ref="R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СводРасч::&lt;Монтажные работы&gt;
&lt;Формула - Монтажные работы&gt;</t>
        </r>
      </text>
    </comment>
    <comment ref="S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СводРасч::&lt;Оборудование, мебель, инвентарь&gt;
&lt;Формула - Оборудование&gt;</t>
        </r>
      </text>
    </comment>
    <comment ref="T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СводРасч::&lt;Прочее&gt;
&lt;Формула - Прочее&gt;</t>
        </r>
      </text>
    </comment>
    <comment ref="U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СводРасч::&lt;Всего&gt;</t>
        </r>
      </text>
    </comment>
  </commentList>
</comments>
</file>

<file path=xl/sharedStrings.xml><?xml version="1.0" encoding="utf-8"?>
<sst xmlns="http://schemas.openxmlformats.org/spreadsheetml/2006/main" count="835" uniqueCount="364">
  <si>
    <t>СР-2</t>
  </si>
  <si>
    <t>СР-3</t>
  </si>
  <si>
    <t>СР-4</t>
  </si>
  <si>
    <t>СР-5</t>
  </si>
  <si>
    <t>Плата за размещение отходов на период строительства</t>
  </si>
  <si>
    <t>Подготовка технического плана инженерного сооружения</t>
  </si>
  <si>
    <t>СР-7</t>
  </si>
  <si>
    <t>Перенос сетей электроснабжения</t>
  </si>
  <si>
    <t>Наружные сети электроснабжения</t>
  </si>
  <si>
    <t>Вертикальная планировка территории</t>
  </si>
  <si>
    <t>Наружные сети освещения</t>
  </si>
  <si>
    <t>Гараж ратраков с АБК</t>
  </si>
  <si>
    <t>Контейнерная АЗС</t>
  </si>
  <si>
    <t>Навес</t>
  </si>
  <si>
    <t>Благоустройство</t>
  </si>
  <si>
    <t/>
  </si>
  <si>
    <t>всего</t>
  </si>
  <si>
    <t>Обоснование</t>
  </si>
  <si>
    <t>прочих затрат</t>
  </si>
  <si>
    <t>оборудования</t>
  </si>
  <si>
    <t>монтажных работ</t>
  </si>
  <si>
    <t>(наименование стройки)</t>
  </si>
  <si>
    <t>Гараж ратраков в п. Романтик ВТРК «Архыз»</t>
  </si>
  <si>
    <t>Утверждено приказом № 421 от 4 августа 2020 г. Минстроя РФ</t>
  </si>
  <si>
    <t>Налоги и обязательные платежи</t>
  </si>
  <si>
    <t>Сметная стоимость, тыс. руб.</t>
  </si>
  <si>
    <t>№ пп</t>
  </si>
  <si>
    <t>Составлен(а) в базисном (текущем) уровне цен  1 квартал 2021г.</t>
  </si>
  <si>
    <t>Внутриплощадочные сети  хозяйственно-бытовой канализации</t>
  </si>
  <si>
    <t>СР-6</t>
  </si>
  <si>
    <t>СР-8</t>
  </si>
  <si>
    <t>Инженерные изыскания</t>
  </si>
  <si>
    <t>(должность, подпись, расшифровка)
м.п.</t>
  </si>
  <si>
    <t>В.В. Лапухин</t>
  </si>
  <si>
    <t>Заказчик: 
Акционерное общество "Курорты Северного Кавказа"
Директор Департамента развития инфраструктуры 
(по доверенности №1516 от 19.08.2019)</t>
  </si>
  <si>
    <t>Р.М. Ихсанов</t>
  </si>
  <si>
    <t>Заместитель генерального директора 
ООО "НКД"
(по доверенности №1801 от 17.11.2020)</t>
  </si>
  <si>
    <t>(должность, подпись, расшифровка)</t>
  </si>
  <si>
    <t xml:space="preserve">Составил:  </t>
  </si>
  <si>
    <t>В.С. Буцык</t>
  </si>
  <si>
    <t xml:space="preserve">Главный инженер проекта: </t>
  </si>
  <si>
    <t>Итого с учетом "Непредвиденные затраты"</t>
  </si>
  <si>
    <t>Непредвиденные затраты для объектов капитального строительства непроизводственного назначения - 2%</t>
  </si>
  <si>
    <t>Непредвиденные затраты</t>
  </si>
  <si>
    <t>Итого по Главам 1-12</t>
  </si>
  <si>
    <t>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</si>
  <si>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Проезд авторского надзора</t>
  </si>
  <si>
    <t>Авторский надзор - 0,2%</t>
  </si>
  <si>
    <t>Сводная смета №392</t>
  </si>
  <si>
    <t>Проектные работы. Рабочая документация</t>
  </si>
  <si>
    <t>Проектные работы. Проектная документация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</si>
  <si>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</si>
  <si>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Итого по Главе 10. "Содержание службы заказчика. Строительный контроль"</t>
  </si>
  <si>
    <t>Строительный контроль - 2,14%</t>
  </si>
  <si>
    <t>Глава 10. Содержание службы заказчика. Строительный контроль</t>
  </si>
  <si>
    <t>Итого по Главам 1-9</t>
  </si>
  <si>
    <t>Итого по Главе 9. "Прочие работы и затраты"</t>
  </si>
  <si>
    <t>ОСР-09-01</t>
  </si>
  <si>
    <t>Глава 9. Прочие работы и затраты</t>
  </si>
  <si>
    <t>Итого по Главам 1-8</t>
  </si>
  <si>
    <t>Итого по Главе 8. "Временные здания и сооружения"</t>
  </si>
  <si>
    <t>Глава 8. Временные здания и сооружения</t>
  </si>
  <si>
    <t>Итого по Главам 1-7</t>
  </si>
  <si>
    <t>Итого по Главе 7. "Благоустройство и озеленение территории"</t>
  </si>
  <si>
    <t>ЛСР-07-03-01</t>
  </si>
  <si>
    <t>ЛСР-07-02-01</t>
  </si>
  <si>
    <t>ОСР-07-01</t>
  </si>
  <si>
    <t>Глава 7. Благоустройство и озеленение территории</t>
  </si>
  <si>
    <t>Итого по Главе 6. "Наружные сети и сооружения водоснабжения, водоотведения, теплоснабжения и газоснабжения"</t>
  </si>
  <si>
    <t>ЛСР-06-04-01</t>
  </si>
  <si>
    <t>ЛСР-06-03-01</t>
  </si>
  <si>
    <t>ЛСР-06-02-01</t>
  </si>
  <si>
    <t>ЛСР-06-01-01</t>
  </si>
  <si>
    <t>Глава 6. Наружные сети и сооружения водоснабжения, водоотведения, теплоснабжения и газоснабжения</t>
  </si>
  <si>
    <t>Итого по Главе 5. "Объекты транспортного хозяйства и связи"</t>
  </si>
  <si>
    <t>ОСР-05-01</t>
  </si>
  <si>
    <t>Глава 5. Объекты транспортного хозяйства и связи</t>
  </si>
  <si>
    <t>Итого по Главе 4. "Объекты энергетического хозяйства"</t>
  </si>
  <si>
    <t>ЛСР-04-01-01</t>
  </si>
  <si>
    <t>Глава 4. Объекты энергетического хозяйства</t>
  </si>
  <si>
    <t>Итого по Главе 3. "Объекты подсобного и обслуживающего назначения"</t>
  </si>
  <si>
    <t>ОСР-03-01</t>
  </si>
  <si>
    <t>Глава 3. Объекты подсобного и обслуживающего назначения</t>
  </si>
  <si>
    <t>Итого по Главе 2. "Основные объекты строительства"</t>
  </si>
  <si>
    <t>ОСР-02-01</t>
  </si>
  <si>
    <t>Глава 2. Основные объекты строительства</t>
  </si>
  <si>
    <t>Итого по Главе 1. "Подготовка территории строительства"</t>
  </si>
  <si>
    <t>ЛСР-01-02-01</t>
  </si>
  <si>
    <t>ЛСР-01-01-01</t>
  </si>
  <si>
    <t>Вынос в натуру основных осей здания</t>
  </si>
  <si>
    <t>СР-1</t>
  </si>
  <si>
    <t>Глава 1. Подготовка территории строительства</t>
  </si>
  <si>
    <t xml:space="preserve">строительных
(ремонтно- строительных, ремонтно- реставрационных) работ
</t>
  </si>
  <si>
    <t>Наименование глав, объектов капитального строительства, работ и затрат</t>
  </si>
  <si>
    <t>(ссылка на документ об утверждении)</t>
  </si>
  <si>
    <t>"Утвержден" «     »______________________20__ г.</t>
  </si>
  <si>
    <t>(наименование организации)</t>
  </si>
  <si>
    <t xml:space="preserve">Заказчик </t>
  </si>
  <si>
    <t>Приложение № 6</t>
  </si>
  <si>
    <t>Аренда замельного участка</t>
  </si>
  <si>
    <t>И.В.Черкашина</t>
  </si>
  <si>
    <t>Расходы на командировки рабочих, привлекаемых для строительства</t>
  </si>
  <si>
    <t>Плата за негативное воздействие от выбросов загрязняющих веществ в атмосферный воздух</t>
  </si>
  <si>
    <t>Стоимость экологического мониторинга на период строительства</t>
  </si>
  <si>
    <t>Расходы за технологическое присоединение к сетям эелектроснабжения с применением стандартизированных тарифных ставок</t>
  </si>
  <si>
    <t>СР-9</t>
  </si>
  <si>
    <t>Стоимость ПИР без учета НДС и непредвиденных расходов:</t>
  </si>
  <si>
    <t>Постановление правительства РФ от 21.06.2010г. №468</t>
  </si>
  <si>
    <t>ПНР</t>
  </si>
  <si>
    <t>Внутриплощадочные сети  дождевой канализации</t>
  </si>
  <si>
    <t>Внутриплощадочные  сети  производственной канализации</t>
  </si>
  <si>
    <t>Внутриплощадочные  сети  хозяйственно-питьевого противопожарного водопровода</t>
  </si>
  <si>
    <t>Перенос наружных сетей  хозяйственно-бытовой канализации</t>
  </si>
  <si>
    <t>Приказ от 19.06.2020 № 332/пр прил.1 п.54, п.25</t>
  </si>
  <si>
    <t>Постановление №145 от 15.03.2007г</t>
  </si>
  <si>
    <t>п. 173 Методики № 421/пр</t>
  </si>
  <si>
    <t>Временные здания и сооружения - Санатории, санатории-профилактории, профилактории, дома отдыха и базы отдыха, пансионаты, лечебно-оздоровительные комплексы, санаторные, оздоровительные и спортивные детские лагеря - 2,3%*0,8=1,84%</t>
  </si>
  <si>
    <t>Справочно в том числе:</t>
  </si>
  <si>
    <t>СВОДНЫЙ СМЕТНЫЙ РАСЧЕТ СТОИМОСТИ СТРОИТЕЛЬСТВА № 1</t>
  </si>
  <si>
    <t xml:space="preserve"> п.179 Методики от №421/пр</t>
  </si>
  <si>
    <t>Затраты на государственную экспертизу проектной документации и результатов инженерных изысканий, включая проверку достоверности определения сметной стоимости (600,19*1,266+769,49*1,19)*0,1188*5,71</t>
  </si>
  <si>
    <t>Всего по сводному расчету на I квартал 2021 года</t>
  </si>
  <si>
    <t xml:space="preserve">Сводный сметный расчет сметной стоимостью   </t>
  </si>
  <si>
    <t>тыс. руб.</t>
  </si>
  <si>
    <t>пп. 180, 181 Методики № 421/пр</t>
  </si>
  <si>
    <t>НДС - 20%, без п. 22 (17783,30-370,00)*1,02*0,2=3552,31</t>
  </si>
  <si>
    <t>Затраты подрядчика в уровне цен 1 кв. 2021 г.</t>
  </si>
  <si>
    <t>Затраты заказчика в уровне цен 1 кв. 2021 г.</t>
  </si>
  <si>
    <t>Расчет начальной (максимальной) цены контракта при осуществлении закупки на выполнение подрядных работ по строительству</t>
  </si>
  <si>
    <t>объект:</t>
  </si>
  <si>
    <t>по адресу:</t>
  </si>
  <si>
    <t>Основания для расчета:</t>
  </si>
  <si>
    <t>рублей</t>
  </si>
  <si>
    <t>Наименование работ и затрат</t>
  </si>
  <si>
    <t xml:space="preserve">Индекс фактической инфляции* </t>
  </si>
  <si>
    <t xml:space="preserve">Стоимость работ в ценах на дату формирования начальной (максимальной) цены контракта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</si>
  <si>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</si>
  <si>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</si>
  <si>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</si>
  <si>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Строительство (строительно-монтажные работы, оборудование, прочие затраты)</t>
  </si>
  <si>
    <t>1.1</t>
  </si>
  <si>
    <t>1.2</t>
  </si>
  <si>
    <t>Пусконаладочные работы</t>
  </si>
  <si>
    <t>Стоимость без учета НДС</t>
  </si>
  <si>
    <t>НДС-20%</t>
  </si>
  <si>
    <t>Стоимость с учетом НДС</t>
  </si>
  <si>
    <t>2. Заключение Федерального автономного учреждения "Главное управление государственной экспертизы" (ФАУ "ГЛАВГОСЭКСПЕРТИЗА РОССИИ") от 23.07.2021 № 09-1-1-3-040495-2021</t>
  </si>
  <si>
    <t>3. Утвержденный сводный сметный расчет стоимости строительства "Гараж ратраков в п. Романтик ВТРК "Архыз"" в ценах I квартала 2021 г.</t>
  </si>
  <si>
    <t>Стоимость работ в ценах утверждения сметной документации- 1 квартал 2021 г.</t>
  </si>
  <si>
    <t>В том числе оборудование</t>
  </si>
  <si>
    <t>ЛСР-02-01-01</t>
  </si>
  <si>
    <t>конструкции металлические</t>
  </si>
  <si>
    <t>ЛСР-02-01-02</t>
  </si>
  <si>
    <t>конструкции железобетонные</t>
  </si>
  <si>
    <t>ЛСР-02-01-03</t>
  </si>
  <si>
    <t>архитектурные решения</t>
  </si>
  <si>
    <t>ЛСР-02-01-04</t>
  </si>
  <si>
    <t>внутренние сети водоотведения</t>
  </si>
  <si>
    <t>ЛСР-02-01-05</t>
  </si>
  <si>
    <t>внутренние сети водоснабжения</t>
  </si>
  <si>
    <t>ЛСР-02-01-06</t>
  </si>
  <si>
    <t>вентиляция, отопление и кондиционирование</t>
  </si>
  <si>
    <t>ЛСР-02-01-07</t>
  </si>
  <si>
    <t>технологическая часть</t>
  </si>
  <si>
    <t>ЛСР-02-01-08</t>
  </si>
  <si>
    <t>система пожаротушения</t>
  </si>
  <si>
    <t>ЛСР-02-01-09</t>
  </si>
  <si>
    <t>электроснабжение</t>
  </si>
  <si>
    <t>ЛСР-02-01-10</t>
  </si>
  <si>
    <t>автоматизация</t>
  </si>
  <si>
    <t>ЛСР-02-01-11</t>
  </si>
  <si>
    <t>автоматизация установки порошкового и газового пожаротушения</t>
  </si>
  <si>
    <t>ЛСР-02-01-12</t>
  </si>
  <si>
    <t>система автоматической пожарной сигнализации и противопожарной автоматики</t>
  </si>
  <si>
    <t>ЛСР-02-01-13</t>
  </si>
  <si>
    <t>система контроля и управления доступом</t>
  </si>
  <si>
    <t>ЛСР-02-01-14</t>
  </si>
  <si>
    <t>система оповещения и управления эвакуацией людей при пожаре</t>
  </si>
  <si>
    <t>ЛСР-02-01-15</t>
  </si>
  <si>
    <t>система охранно-тревожной сигнализации</t>
  </si>
  <si>
    <t>ЛСР-02-01-16</t>
  </si>
  <si>
    <t>система охранного телевидения</t>
  </si>
  <si>
    <t>ЛСР-02-01-17</t>
  </si>
  <si>
    <t>система передачи данных и оперативной диспетчерской связи</t>
  </si>
  <si>
    <t>ЛСР-03-01-01</t>
  </si>
  <si>
    <t>ЛСР-03-01-02</t>
  </si>
  <si>
    <t>ЛСР-05-01-01</t>
  </si>
  <si>
    <t>ЛСР-05-01-02</t>
  </si>
  <si>
    <t>ЛСР 07-01-01</t>
  </si>
  <si>
    <t>Благоустройство территории</t>
  </si>
  <si>
    <t>Озеленение  территории</t>
  </si>
  <si>
    <t>ЛСР 07-01-02</t>
  </si>
  <si>
    <t>ЛСР 07-01-03</t>
  </si>
  <si>
    <t>Водоотводные сооружения</t>
  </si>
  <si>
    <t>ЛСР-09-01-01</t>
  </si>
  <si>
    <t>пусконаладочные работы. Система электроснабжения и электроосвещения.</t>
  </si>
  <si>
    <t>ЛСР-09-01-02</t>
  </si>
  <si>
    <t>Пусконаладочные работы. Автоматизация</t>
  </si>
  <si>
    <t>ЛСР-09-01-03</t>
  </si>
  <si>
    <t>пусконаладочные работы. Отопление, вентиляция, кондиционирование</t>
  </si>
  <si>
    <t>Без учета возврата от разборки ВЗИС и без непредвиденных и дефляторов</t>
  </si>
  <si>
    <t>возврат от разборки ВЗИС</t>
  </si>
  <si>
    <t>с учетом возврата от разборки ВЗИС, тыс. руб. без НДС</t>
  </si>
  <si>
    <t>Проект сметы контракта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</si>
  <si>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</si>
  <si>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</si>
  <si>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</si>
  <si>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Цена, руб</t>
  </si>
  <si>
    <t>На единицу измерения</t>
  </si>
  <si>
    <t>Всего</t>
  </si>
  <si>
    <t>комплекс</t>
  </si>
  <si>
    <t>В том числе оборудование, руб.</t>
  </si>
  <si>
    <t>Ведомость объемов конструктивных решений (элементов) и комплексов (видов) работ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</si>
  <si>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</si>
  <si>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Разработка рабочей документации</t>
  </si>
  <si>
    <t>п.179 Методики от №421/пр</t>
  </si>
  <si>
    <t>2.1</t>
  </si>
  <si>
    <t>2.2</t>
  </si>
  <si>
    <t>2.3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</si>
  <si>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</si>
  <si>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</si>
  <si>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</si>
  <si>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</si>
  <si>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</si>
  <si>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</si>
  <si>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</si>
  <si>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</si>
  <si>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</si>
  <si>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</si>
  <si>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</si>
  <si>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</si>
  <si>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</si>
  <si>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</si>
  <si>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</si>
  <si>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</si>
  <si>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</si>
  <si>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2.4.17</t>
  </si>
  <si>
    <t>2.5</t>
  </si>
  <si>
    <t>2.5.1</t>
  </si>
  <si>
    <t>2.5.2</t>
  </si>
  <si>
    <t>2.6</t>
  </si>
  <si>
    <t>2.7</t>
  </si>
  <si>
    <t>2.7.1</t>
  </si>
  <si>
    <t>2.7.2</t>
  </si>
  <si>
    <t>2.8</t>
  </si>
  <si>
    <t>2.9</t>
  </si>
  <si>
    <t>2.10</t>
  </si>
  <si>
    <t>2.11</t>
  </si>
  <si>
    <t>2.12</t>
  </si>
  <si>
    <t>2.12.1</t>
  </si>
  <si>
    <t>2.12.2</t>
  </si>
  <si>
    <t>2.12.3</t>
  </si>
  <si>
    <t>2.13</t>
  </si>
  <si>
    <t>2.14</t>
  </si>
  <si>
    <t>2.15</t>
  </si>
  <si>
    <t>2.15.1</t>
  </si>
  <si>
    <t>2.15.2</t>
  </si>
  <si>
    <t>2.15.3</t>
  </si>
  <si>
    <t>2.16</t>
  </si>
  <si>
    <t>2.17</t>
  </si>
  <si>
    <t>2.18</t>
  </si>
  <si>
    <t>2.19</t>
  </si>
  <si>
    <t>2.20</t>
  </si>
  <si>
    <t>Дата формирования НМЦК</t>
  </si>
  <si>
    <t>Расчет индекса прогнозной инфляции для разработки РД:</t>
  </si>
  <si>
    <t>Продолжительность выполнения работ, мес.</t>
  </si>
  <si>
    <t>Начало работ</t>
  </si>
  <si>
    <t>Окончание работ</t>
  </si>
  <si>
    <t>Индекс Минэкономразвития РФ на 2021 г. (Письмо Минэкономразвития России от 30.09.2020 г. № 32028-ПК/Д03и)</t>
  </si>
  <si>
    <t>ежемесячный прогнозный индекс на 2021 год</t>
  </si>
  <si>
    <t>^(1/12)</t>
  </si>
  <si>
    <t>Индекс прогнозной инфляции</t>
  </si>
  <si>
    <t>Расчет индекса прогнозной инфляции для строительства</t>
  </si>
  <si>
    <t>Доля сметной стоимости, подлежащая выполнению подрядчиком в 2021 году</t>
  </si>
  <si>
    <t>Доля сметной стоимости, подлежащая выполнению подрядчиком в 2022 году</t>
  </si>
  <si>
    <t>Индекс Минэкономразвития РФ на 2022 г. (Письмо Минэкономразвития России от 30.09.2020 г. № 32028-ПК/Д03и)</t>
  </si>
  <si>
    <t>ежемесячный прогнозный индекс на 2022 год</t>
  </si>
  <si>
    <t>К на 2021 =</t>
  </si>
  <si>
    <t>К на 2022 =</t>
  </si>
  <si>
    <t>Непредвиденные затраты для объектов капитального строительства непроизводственного назначения</t>
  </si>
  <si>
    <t>РАСЧЕТ НАЧАЛЬНОЙ МАКСИМАЛЬНОЙ ЦЕНЫ ДОГОВОРА</t>
  </si>
  <si>
    <t>по объекту:</t>
  </si>
  <si>
    <t xml:space="preserve">Продолжительность работ </t>
  </si>
  <si>
    <t>мес.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</si>
  <si>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</si>
  <si>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</si>
  <si>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</si>
  <si>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</si>
  <si>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</si>
  <si>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</si>
  <si>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</si>
  <si>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</si>
  <si>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>1</t>
  </si>
  <si>
    <t xml:space="preserve">Разработка рабочей документации </t>
  </si>
  <si>
    <t>В том числе:</t>
  </si>
  <si>
    <t>Инфляционная составляющая за период выполнения работ</t>
  </si>
  <si>
    <t>2</t>
  </si>
  <si>
    <t>Строительство (строительные работы, оборудование, прочие затраты)</t>
  </si>
  <si>
    <t>Оборудование</t>
  </si>
  <si>
    <t>ВСЕГО:</t>
  </si>
  <si>
    <t xml:space="preserve">Оборудование </t>
  </si>
  <si>
    <t xml:space="preserve">непредвиденные расходы </t>
  </si>
  <si>
    <t xml:space="preserve">инфляционная составляющая за период выполнения работ </t>
  </si>
  <si>
    <t>Протокол</t>
  </si>
  <si>
    <t>начальной (максимальной) цены контракта</t>
  </si>
  <si>
    <t>Объект закупки: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</si>
  <si>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</si>
  <si>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</si>
  <si>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разработка рабочей документации;</t>
  </si>
  <si>
    <t>- затраты на оплату труда рабочих-строителей;</t>
  </si>
  <si>
    <t>- затраты на приобретение материалов, изделий и конструкций;</t>
  </si>
  <si>
    <t>- затраты на эксплуатацию машин и механизмов;</t>
  </si>
  <si>
    <t>- накладные расходы;</t>
  </si>
  <si>
    <t>- сметную прибыль;</t>
  </si>
  <si>
    <t>- стоимость оборудования поставки подрядчика;</t>
  </si>
  <si>
    <t>- затраты на строительство временных зданий и сооружений;</t>
  </si>
  <si>
    <t>- возврат от разборки временных зданий и сооружений в размере 15% от суммы затрат на их возведение;</t>
  </si>
  <si>
    <t>- пусконаладочные работы;</t>
  </si>
  <si>
    <t xml:space="preserve">- экологический мониторинг на период строительства; </t>
  </si>
  <si>
    <t>- резерв средств на непредвиденные работы и затраты;</t>
  </si>
  <si>
    <t>-индексы фактической инфляции для пересчета сметной стоимости из уровня цен утверждения проектной документации в уровень цен на дату определения НМЦК;</t>
  </si>
  <si>
    <t>-прогнозные индексы инфляции для пересчета из уровня цен на дату определения НМЦК в уровень цен соответствующего периода реализации проекта;</t>
  </si>
  <si>
    <t>- авансирование в размере 30%;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</si>
  <si>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</si>
  <si>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</si>
  <si>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</si>
  <si>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</si>
  <si>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</si>
  <si>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- вынос в натуру основных осей здания;</t>
  </si>
  <si>
    <t>- расходы на командировки рабочих, привлекаемых для строительства;</t>
  </si>
  <si>
    <t>- плата за негативное воздействие от выбросов загрязняющих веществ в атмосферный воздух;</t>
  </si>
  <si>
    <t>- плата за размещение отходов на период строительства;</t>
  </si>
  <si>
    <t>ПОЯСНИТЕЛЬНАЯ ЗАПИСКА</t>
  </si>
  <si>
    <t>К РАСЧЕТУ НАЧАЛЬНОЙ МАКСИМАЛЬНОЙ ЦЕНЫ ДОГОВОРА</t>
  </si>
  <si>
    <r>
      <t>Начальная максимальная цена договора ( далее - НМЦД) определена в соответствии с требованием Федерального Закона  от</t>
    </r>
    <r>
      <rPr>
        <sz val="10"/>
        <rFont val="Calibri"/>
        <family val="2"/>
        <charset val="204"/>
      </rPr>
      <t xml:space="preserve">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  </r>
  </si>
  <si>
    <t>Расчет стоимости строительства выполнен проектно- сметным методом.</t>
  </si>
  <si>
    <t>Цена работ учитывает все затраты Подрядчика, включая стоимость проектных работ стадии "Рабочая документация", стоимость приобретения материалов и оборудования поставки Подрядчика, стоимость строительно-монтажных и прочих затрат согласно перечню затрат, учтенному сводным сметным расчетом стоимости строительства, накладных расходов, сметной прибыли.</t>
  </si>
  <si>
    <t>Описание метода расчета стоимости проектных работ и строительства</t>
  </si>
  <si>
    <t>Размер суточных- 100 руб. в сутки на человека, компенсация за проживание - 12 руб. в сутки на человека (согласно Постановлению Правительства РФ от 02.10.2002 г. № 729).</t>
  </si>
  <si>
    <t xml:space="preserve">Индекс-дефлятор определен в соответствии с данными Минэкономразвития РФ.  </t>
  </si>
  <si>
    <t>Индекс-дефлятор на продолжительность строительства выполнен в соответствии с графиком выполнения работ.</t>
  </si>
  <si>
    <t>Индексы-дефляторы определены с учетом авансирования в размере 30%.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</si>
  <si>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</si>
  <si>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</si>
  <si>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</si>
  <si>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В расчете учтены временные здания и сооружения в размере 1,84%, непредвиденные затраты в размере 2 % согласно сводному сметному расчету и возврат от разборки временных зданий и сооружений в размере 15%.</t>
  </si>
  <si>
    <r>
      <t xml:space="preserve">Для расчета цены строительства  использован сводный сметный расчет в ценах 1 квартала 2021 г., локальные сметные расчеты в ценах 1 кв. 2021 г., </t>
    </r>
    <r>
      <rPr>
        <sz val="10"/>
        <rFont val="Calibri"/>
        <family val="2"/>
        <charset val="204"/>
      </rPr>
      <t xml:space="preserve"> получившие положительное заключение ФАУ "Главгосэкспертиза России" от 23.07.2021 № 09-1-1-3-040495-2021. </t>
    </r>
  </si>
  <si>
    <t>График производства работ по объекту: 
Гараж ратраков в п. Романтик ВТРК «Архыз»</t>
  </si>
  <si>
    <t>Виды (наименования) работ</t>
  </si>
  <si>
    <t>Сроки выполнения работ</t>
  </si>
  <si>
    <t>Дата начала</t>
  </si>
  <si>
    <t>Дата окончания</t>
  </si>
  <si>
    <t>Х</t>
  </si>
  <si>
    <t>Х + 90</t>
  </si>
  <si>
    <t>Строительно-монтажные работы, включая подготовительные работы, подготовку исполнительной документации, сдачу объекта Заказчику с комплектом документов, позволяющим получить разрешение на ввод объекта в эксплуатацию.</t>
  </si>
  <si>
    <t>Строительно-монтажные работы. Гараж ратраков в п. Романтик ВТРК «Архыз»</t>
  </si>
  <si>
    <t>Х+90</t>
  </si>
  <si>
    <t>X-дата заключения Договора</t>
  </si>
  <si>
    <t>1. Приказ об утверждении проектной документации, включая сводный сметный расчет стоимости строительства от 20.08.2021 № Пр-21-176.</t>
  </si>
  <si>
    <t>Разработка рабочей документации. Гараж ратраков в п. Романтик ВТРК «Архыз»</t>
  </si>
  <si>
    <t>*Индекс фактической инфляции по данным Росстата ("Строительство ", Карачаево-Черкесская республика) от цен утверждения сметной документации до даты формирования НМЦК (апрель 2021 к сентябрю 2021)</t>
  </si>
  <si>
    <t>**поскольку индексы Росстата за август и сентябрь 2021 отсутствуют, они принимаются равными 1.</t>
  </si>
  <si>
    <t>тыс. руб.СК</t>
  </si>
  <si>
    <t>(девяносто два миллиона семьсот девяносто одна тысяча восемьсот шестьдесят рублей 60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</si>
</sst>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0.000"/>
    <numFmt numFmtId="170" formatCode="_-* #,##0.00\ _₽_-;\-* #,##0.00\ _₽_-;_-* &quot;-&quot;??\ _₽_-;_-@_-"/>
    <numFmt numFmtId="171" formatCode="_-* #,##0.000\ _₽_-;\-* #,##0.000\ _₽_-;_-* &quot;-&quot;??\ _₽_-;_-@_-"/>
    <numFmt numFmtId="172" formatCode="#,##0.000"/>
    <numFmt numFmtId="173" formatCode="0.0000000"/>
    <numFmt numFmtId="174" formatCode="0.0"/>
    <numFmt numFmtId="175" formatCode="0.0%"/>
    <numFmt numFmtId="176" formatCode="_-* #,##0.0000000\ _₽_-;\-* #,##0.0000000\ _₽_-;_-* &quot;-&quot;??\ _₽_-;_-@_-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Journal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i/>
      <sz val="12"/>
      <color rgb="FF0070C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color rgb="FF0070C0"/>
      <name val="Calibri"/>
      <family val="2"/>
      <charset val="204"/>
      <scheme val="minor"/>
    </font>
    <font>
      <b/>
      <i/>
      <sz val="10"/>
      <name val="Arial Cyr"/>
      <charset val="204"/>
    </font>
    <font>
      <sz val="11"/>
      <color rgb="FF9C6500"/>
      <name val="Calibri"/>
      <family val="2"/>
      <charset val="204"/>
      <scheme val="minor"/>
    </font>
    <font>
      <u/>
      <sz val="10"/>
      <name val="Arial Cyr"/>
      <charset val="204"/>
    </font>
    <font>
      <b/>
      <sz val="11"/>
      <name val="Calibri"/>
      <family val="2"/>
      <charset val="204"/>
    </font>
    <font>
      <b/>
      <i/>
      <sz val="12"/>
      <color rgb="FF0070C0"/>
      <name val="Times New Roman"/>
      <family val="1"/>
      <charset val="204"/>
    </font>
    <font>
      <sz val="12"/>
      <name val="Arial Cyr"/>
      <charset val="204"/>
    </font>
    <font>
      <sz val="11"/>
      <color rgb="FFFF0000"/>
      <name val="Calibri"/>
      <family val="2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2" fillId="0" borderId="0"/>
    <xf numFmtId="0" fontId="2" fillId="0" borderId="0"/>
    <xf numFmtId="0" fontId="4" fillId="0" borderId="0">
      <alignment horizontal="center"/>
    </xf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>
      <alignment horizontal="left" vertical="top"/>
    </xf>
    <xf numFmtId="0" fontId="5" fillId="0" borderId="0">
      <alignment horizontal="center"/>
    </xf>
    <xf numFmtId="0" fontId="5" fillId="0" borderId="0">
      <alignment horizontal="center" vertical="center"/>
    </xf>
    <xf numFmtId="0" fontId="5" fillId="0" borderId="0">
      <alignment horizontal="left" vertical="center"/>
    </xf>
    <xf numFmtId="0" fontId="5" fillId="0" borderId="0">
      <alignment horizontal="center" vertical="center"/>
    </xf>
    <xf numFmtId="0" fontId="1" fillId="0" borderId="0"/>
    <xf numFmtId="0" fontId="6" fillId="0" borderId="0">
      <alignment horizontal="center" vertical="center"/>
    </xf>
    <xf numFmtId="0" fontId="6" fillId="0" borderId="0">
      <alignment horizontal="center" vertical="center"/>
    </xf>
    <xf numFmtId="0" fontId="7" fillId="0" borderId="0">
      <alignment horizontal="center" vertical="top"/>
    </xf>
    <xf numFmtId="0" fontId="8" fillId="0" borderId="0"/>
    <xf numFmtId="0" fontId="4" fillId="0" borderId="0">
      <alignment horizontal="left" vertical="top"/>
    </xf>
    <xf numFmtId="0" fontId="2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3" fillId="0" borderId="1" applyBorder="0" applyAlignment="0">
      <alignment horizontal="center" wrapText="1"/>
    </xf>
    <xf numFmtId="0" fontId="11" fillId="2" borderId="0">
      <alignment horizontal="center" vertical="center"/>
    </xf>
    <xf numFmtId="0" fontId="11" fillId="2" borderId="0">
      <alignment horizontal="left" vertical="center"/>
    </xf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12" fillId="0" borderId="0"/>
    <xf numFmtId="0" fontId="12" fillId="0" borderId="0"/>
    <xf numFmtId="0" fontId="4" fillId="0" borderId="1">
      <alignment horizontal="center"/>
    </xf>
    <xf numFmtId="0" fontId="2" fillId="0" borderId="0">
      <alignment vertical="top"/>
    </xf>
    <xf numFmtId="0" fontId="4" fillId="0" borderId="1">
      <alignment horizontal="center"/>
    </xf>
    <xf numFmtId="0" fontId="4" fillId="0" borderId="0">
      <alignment vertical="top"/>
    </xf>
    <xf numFmtId="0" fontId="2" fillId="0" borderId="0"/>
    <xf numFmtId="0" fontId="4" fillId="0" borderId="0">
      <alignment horizontal="right" vertical="top" wrapText="1"/>
    </xf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1">
      <alignment horizontal="center" wrapText="1"/>
    </xf>
    <xf numFmtId="0" fontId="2" fillId="0" borderId="0">
      <alignment vertical="top"/>
    </xf>
    <xf numFmtId="0" fontId="2" fillId="0" borderId="0"/>
    <xf numFmtId="0" fontId="4" fillId="0" borderId="0"/>
    <xf numFmtId="0" fontId="4" fillId="0" borderId="1">
      <alignment horizontal="center" wrapText="1"/>
    </xf>
    <xf numFmtId="0" fontId="4" fillId="0" borderId="1">
      <alignment horizontal="center"/>
    </xf>
    <xf numFmtId="0" fontId="2" fillId="0" borderId="0"/>
    <xf numFmtId="0" fontId="4" fillId="0" borderId="1">
      <alignment horizontal="center" wrapText="1"/>
    </xf>
    <xf numFmtId="0" fontId="2" fillId="0" borderId="0"/>
    <xf numFmtId="0" fontId="4" fillId="0" borderId="0"/>
    <xf numFmtId="165" fontId="2" fillId="0" borderId="0" applyFont="0" applyFill="0" applyBorder="0" applyAlignment="0" applyProtection="0"/>
    <xf numFmtId="0" fontId="31" fillId="0" borderId="0"/>
    <xf numFmtId="0" fontId="1" fillId="0" borderId="0"/>
    <xf numFmtId="0" fontId="3" fillId="0" borderId="0"/>
    <xf numFmtId="0" fontId="4" fillId="0" borderId="0">
      <alignment horizontal="center" vertical="top" wrapText="1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12" borderId="0" applyNumberFormat="0" applyBorder="0" applyAlignment="0" applyProtection="0"/>
    <xf numFmtId="0" fontId="36" fillId="0" borderId="0"/>
    <xf numFmtId="0" fontId="2" fillId="0" borderId="0"/>
    <xf numFmtId="0" fontId="3" fillId="0" borderId="0"/>
    <xf numFmtId="0" fontId="9" fillId="0" borderId="0"/>
    <xf numFmtId="0" fontId="45" fillId="0" borderId="0"/>
  </cellStyleXfs>
  <cellXfs count="387">
    <xf numFmtId="0" fontId="0" fillId="0" borderId="0" xfId="0"/>
    <xf numFmtId="0" fontId="0" fillId="0" borderId="0" xfId="0"/>
    <xf numFmtId="0" fontId="2" fillId="0" borderId="0" xfId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top"/>
    </xf>
    <xf numFmtId="49" fontId="4" fillId="0" borderId="0" xfId="1" applyNumberFormat="1" applyFont="1" applyAlignment="1">
      <alignment horizontal="left" vertical="top"/>
    </xf>
    <xf numFmtId="0" fontId="4" fillId="0" borderId="0" xfId="1" applyFont="1"/>
    <xf numFmtId="0" fontId="13" fillId="0" borderId="0" xfId="1" applyFont="1" applyAlignment="1">
      <alignment horizontal="right"/>
    </xf>
    <xf numFmtId="0" fontId="4" fillId="0" borderId="7" xfId="1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top"/>
    </xf>
    <xf numFmtId="0" fontId="17" fillId="0" borderId="0" xfId="1" applyFont="1"/>
    <xf numFmtId="0" fontId="13" fillId="0" borderId="0" xfId="1" applyFont="1" applyAlignment="1">
      <alignment horizontal="right" vertical="top" wrapText="1"/>
    </xf>
    <xf numFmtId="49" fontId="13" fillId="0" borderId="0" xfId="1" applyNumberFormat="1" applyFont="1" applyAlignment="1">
      <alignment horizontal="left" vertical="top" wrapText="1"/>
    </xf>
    <xf numFmtId="49" fontId="13" fillId="0" borderId="0" xfId="1" applyNumberFormat="1" applyFont="1" applyAlignment="1">
      <alignment horizontal="center" vertical="top" wrapText="1"/>
    </xf>
    <xf numFmtId="0" fontId="2" fillId="0" borderId="0" xfId="1" applyBorder="1"/>
    <xf numFmtId="0" fontId="13" fillId="0" borderId="1" xfId="1" applyFont="1" applyBorder="1" applyAlignment="1">
      <alignment horizontal="right" vertical="top" wrapText="1"/>
    </xf>
    <xf numFmtId="49" fontId="13" fillId="0" borderId="1" xfId="1" applyNumberFormat="1" applyFont="1" applyBorder="1" applyAlignment="1">
      <alignment horizontal="left" vertical="top" wrapText="1"/>
    </xf>
    <xf numFmtId="49" fontId="13" fillId="0" borderId="1" xfId="1" applyNumberFormat="1" applyFont="1" applyBorder="1" applyAlignment="1">
      <alignment horizontal="center" vertical="top" wrapText="1"/>
    </xf>
    <xf numFmtId="0" fontId="13" fillId="0" borderId="4" xfId="2" applyFont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top"/>
    </xf>
    <xf numFmtId="49" fontId="13" fillId="0" borderId="0" xfId="1" applyNumberFormat="1" applyFont="1" applyAlignment="1">
      <alignment horizontal="left" vertical="top"/>
    </xf>
    <xf numFmtId="0" fontId="13" fillId="0" borderId="0" xfId="1" applyFont="1" applyAlignment="1">
      <alignment horizontal="center" vertical="top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right" vertical="top"/>
    </xf>
    <xf numFmtId="0" fontId="20" fillId="0" borderId="0" xfId="3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top"/>
    </xf>
    <xf numFmtId="0" fontId="20" fillId="0" borderId="0" xfId="4" applyFont="1"/>
    <xf numFmtId="0" fontId="17" fillId="0" borderId="0" xfId="1" applyFont="1" applyBorder="1" applyAlignment="1">
      <alignment horizontal="left" vertical="top"/>
    </xf>
    <xf numFmtId="49" fontId="13" fillId="0" borderId="0" xfId="1" applyNumberFormat="1" applyFont="1" applyAlignment="1">
      <alignment horizontal="left"/>
    </xf>
    <xf numFmtId="2" fontId="13" fillId="0" borderId="1" xfId="1" applyNumberFormat="1" applyFont="1" applyBorder="1" applyAlignment="1">
      <alignment horizontal="right" vertical="top" wrapText="1"/>
    </xf>
    <xf numFmtId="2" fontId="20" fillId="0" borderId="1" xfId="1" applyNumberFormat="1" applyFont="1" applyBorder="1" applyAlignment="1">
      <alignment horizontal="right" vertical="top" wrapText="1"/>
    </xf>
    <xf numFmtId="0" fontId="23" fillId="0" borderId="0" xfId="1" applyFont="1" applyBorder="1"/>
    <xf numFmtId="0" fontId="23" fillId="0" borderId="0" xfId="1" applyFont="1"/>
    <xf numFmtId="0" fontId="24" fillId="0" borderId="0" xfId="1" applyFont="1" applyBorder="1"/>
    <xf numFmtId="49" fontId="21" fillId="0" borderId="1" xfId="1" applyNumberFormat="1" applyFont="1" applyBorder="1" applyAlignment="1">
      <alignment horizontal="center" vertical="top" wrapText="1"/>
    </xf>
    <xf numFmtId="49" fontId="21" fillId="0" borderId="1" xfId="1" applyNumberFormat="1" applyFont="1" applyBorder="1" applyAlignment="1">
      <alignment horizontal="left" vertical="top" wrapText="1"/>
    </xf>
    <xf numFmtId="0" fontId="21" fillId="0" borderId="1" xfId="1" applyFont="1" applyBorder="1" applyAlignment="1">
      <alignment horizontal="right" vertical="top" wrapText="1"/>
    </xf>
    <xf numFmtId="0" fontId="24" fillId="0" borderId="0" xfId="1" applyFont="1"/>
    <xf numFmtId="2" fontId="2" fillId="0" borderId="0" xfId="1" applyNumberFormat="1"/>
    <xf numFmtId="0" fontId="0" fillId="0" borderId="1" xfId="0" applyBorder="1"/>
    <xf numFmtId="4" fontId="20" fillId="0" borderId="0" xfId="1" applyNumberFormat="1" applyFont="1" applyAlignment="1">
      <alignment horizontal="center" vertical="center"/>
    </xf>
    <xf numFmtId="0" fontId="2" fillId="0" borderId="1" xfId="1" applyBorder="1"/>
    <xf numFmtId="0" fontId="23" fillId="0" borderId="1" xfId="1" applyFont="1" applyBorder="1"/>
    <xf numFmtId="0" fontId="24" fillId="0" borderId="1" xfId="1" applyFont="1" applyBorder="1"/>
    <xf numFmtId="0" fontId="2" fillId="5" borderId="1" xfId="1" applyFill="1" applyBorder="1"/>
    <xf numFmtId="0" fontId="13" fillId="4" borderId="4" xfId="2" applyFont="1" applyFill="1" applyBorder="1" applyAlignment="1">
      <alignment horizontal="center"/>
    </xf>
    <xf numFmtId="0" fontId="23" fillId="4" borderId="1" xfId="1" applyFont="1" applyFill="1" applyBorder="1"/>
    <xf numFmtId="0" fontId="2" fillId="6" borderId="1" xfId="1" applyFill="1" applyBorder="1"/>
    <xf numFmtId="0" fontId="23" fillId="6" borderId="1" xfId="1" applyFont="1" applyFill="1" applyBorder="1"/>
    <xf numFmtId="0" fontId="24" fillId="6" borderId="1" xfId="1" applyFont="1" applyFill="1" applyBorder="1"/>
    <xf numFmtId="49" fontId="20" fillId="7" borderId="1" xfId="1" applyNumberFormat="1" applyFont="1" applyFill="1" applyBorder="1" applyAlignment="1">
      <alignment horizontal="center" vertical="top" wrapText="1"/>
    </xf>
    <xf numFmtId="49" fontId="20" fillId="7" borderId="1" xfId="1" applyNumberFormat="1" applyFont="1" applyFill="1" applyBorder="1" applyAlignment="1">
      <alignment horizontal="left" vertical="top" wrapText="1"/>
    </xf>
    <xf numFmtId="0" fontId="20" fillId="7" borderId="1" xfId="1" applyFont="1" applyFill="1" applyBorder="1" applyAlignment="1">
      <alignment horizontal="right" vertical="top" wrapText="1"/>
    </xf>
    <xf numFmtId="0" fontId="23" fillId="7" borderId="0" xfId="1" applyFont="1" applyFill="1"/>
    <xf numFmtId="0" fontId="23" fillId="7" borderId="1" xfId="1" applyFont="1" applyFill="1" applyBorder="1"/>
    <xf numFmtId="2" fontId="20" fillId="7" borderId="1" xfId="1" applyNumberFormat="1" applyFont="1" applyFill="1" applyBorder="1" applyAlignment="1">
      <alignment horizontal="right" vertical="top" wrapText="1"/>
    </xf>
    <xf numFmtId="49" fontId="20" fillId="4" borderId="1" xfId="1" applyNumberFormat="1" applyFont="1" applyFill="1" applyBorder="1" applyAlignment="1">
      <alignment horizontal="center" vertical="top" wrapText="1"/>
    </xf>
    <xf numFmtId="49" fontId="20" fillId="4" borderId="1" xfId="1" applyNumberFormat="1" applyFont="1" applyFill="1" applyBorder="1" applyAlignment="1">
      <alignment horizontal="left" vertical="top" wrapText="1"/>
    </xf>
    <xf numFmtId="0" fontId="20" fillId="4" borderId="1" xfId="1" applyFont="1" applyFill="1" applyBorder="1" applyAlignment="1">
      <alignment horizontal="right" vertical="top" wrapText="1"/>
    </xf>
    <xf numFmtId="0" fontId="23" fillId="4" borderId="0" xfId="1" applyFont="1" applyFill="1"/>
    <xf numFmtId="2" fontId="20" fillId="4" borderId="1" xfId="1" applyNumberFormat="1" applyFont="1" applyFill="1" applyBorder="1" applyAlignment="1">
      <alignment horizontal="right" vertical="top" wrapText="1"/>
    </xf>
    <xf numFmtId="2" fontId="23" fillId="4" borderId="0" xfId="1" applyNumberFormat="1" applyFont="1" applyFill="1"/>
    <xf numFmtId="0" fontId="26" fillId="4" borderId="1" xfId="1" applyFont="1" applyFill="1" applyBorder="1" applyAlignment="1">
      <alignment horizontal="left" vertical="top" wrapText="1"/>
    </xf>
    <xf numFmtId="0" fontId="2" fillId="4" borderId="1" xfId="1" applyFont="1" applyFill="1" applyBorder="1"/>
    <xf numFmtId="0" fontId="23" fillId="7" borderId="1" xfId="1" applyFont="1" applyFill="1" applyBorder="1" applyAlignment="1">
      <alignment vertical="top"/>
    </xf>
    <xf numFmtId="0" fontId="2" fillId="5" borderId="1" xfId="1" applyFill="1" applyBorder="1" applyAlignment="1">
      <alignment vertical="top"/>
    </xf>
    <xf numFmtId="0" fontId="23" fillId="4" borderId="1" xfId="1" applyFont="1" applyFill="1" applyBorder="1" applyAlignment="1">
      <alignment vertical="top"/>
    </xf>
    <xf numFmtId="2" fontId="2" fillId="5" borderId="1" xfId="1" applyNumberFormat="1" applyFill="1" applyBorder="1"/>
    <xf numFmtId="2" fontId="23" fillId="4" borderId="1" xfId="1" applyNumberFormat="1" applyFont="1" applyFill="1" applyBorder="1"/>
    <xf numFmtId="2" fontId="2" fillId="6" borderId="1" xfId="1" applyNumberFormat="1" applyFill="1" applyBorder="1"/>
    <xf numFmtId="0" fontId="27" fillId="0" borderId="0" xfId="20" applyFont="1" applyAlignment="1">
      <alignment horizontal="center" vertical="center" wrapText="1"/>
    </xf>
    <xf numFmtId="0" fontId="28" fillId="0" borderId="0" xfId="20" applyFont="1" applyAlignment="1">
      <alignment vertical="center"/>
    </xf>
    <xf numFmtId="0" fontId="28" fillId="0" borderId="0" xfId="20" applyFont="1" applyFill="1"/>
    <xf numFmtId="0" fontId="28" fillId="0" borderId="0" xfId="60" applyFont="1"/>
    <xf numFmtId="0" fontId="28" fillId="0" borderId="0" xfId="20" applyFont="1"/>
    <xf numFmtId="0" fontId="30" fillId="0" borderId="0" xfId="20" applyFont="1"/>
    <xf numFmtId="0" fontId="34" fillId="0" borderId="0" xfId="20" applyFont="1" applyFill="1" applyAlignment="1">
      <alignment vertical="center"/>
    </xf>
    <xf numFmtId="0" fontId="1" fillId="0" borderId="0" xfId="60"/>
    <xf numFmtId="0" fontId="28" fillId="0" borderId="0" xfId="20" applyFont="1" applyAlignment="1">
      <alignment horizontal="center"/>
    </xf>
    <xf numFmtId="0" fontId="35" fillId="4" borderId="1" xfId="60" applyFont="1" applyFill="1" applyBorder="1" applyAlignment="1">
      <alignment horizontal="center" vertical="center" wrapText="1"/>
    </xf>
    <xf numFmtId="0" fontId="27" fillId="4" borderId="1" xfId="20" applyFont="1" applyFill="1" applyBorder="1" applyAlignment="1">
      <alignment horizontal="center" vertical="center"/>
    </xf>
    <xf numFmtId="0" fontId="27" fillId="4" borderId="1" xfId="20" applyFont="1" applyFill="1" applyBorder="1" applyAlignment="1">
      <alignment horizontal="center" vertical="center" wrapText="1"/>
    </xf>
    <xf numFmtId="0" fontId="27" fillId="4" borderId="1" xfId="60" applyFont="1" applyFill="1" applyBorder="1" applyAlignment="1">
      <alignment horizontal="center" vertical="center"/>
    </xf>
    <xf numFmtId="0" fontId="28" fillId="8" borderId="1" xfId="60" applyFont="1" applyFill="1" applyBorder="1" applyAlignment="1">
      <alignment horizontal="center" vertical="center"/>
    </xf>
    <xf numFmtId="0" fontId="35" fillId="9" borderId="1" xfId="60" applyFont="1" applyFill="1" applyBorder="1" applyAlignment="1">
      <alignment horizontal="left" vertical="center" wrapText="1"/>
    </xf>
    <xf numFmtId="170" fontId="27" fillId="9" borderId="1" xfId="60" applyNumberFormat="1" applyFont="1" applyFill="1" applyBorder="1" applyAlignment="1">
      <alignment horizontal="center" vertical="center"/>
    </xf>
    <xf numFmtId="171" fontId="28" fillId="9" borderId="1" xfId="60" applyNumberFormat="1" applyFont="1" applyFill="1" applyBorder="1" applyAlignment="1">
      <alignment horizontal="center" vertical="center"/>
    </xf>
    <xf numFmtId="49" fontId="28" fillId="3" borderId="1" xfId="60" applyNumberFormat="1" applyFont="1" applyFill="1" applyBorder="1" applyAlignment="1">
      <alignment horizontal="center" vertical="center"/>
    </xf>
    <xf numFmtId="0" fontId="30" fillId="3" borderId="1" xfId="60" applyFont="1" applyFill="1" applyBorder="1" applyAlignment="1">
      <alignment horizontal="left" vertical="center" wrapText="1"/>
    </xf>
    <xf numFmtId="170" fontId="28" fillId="3" borderId="1" xfId="60" applyNumberFormat="1" applyFont="1" applyFill="1" applyBorder="1" applyAlignment="1">
      <alignment horizontal="center" vertical="center"/>
    </xf>
    <xf numFmtId="169" fontId="28" fillId="3" borderId="1" xfId="60" applyNumberFormat="1" applyFont="1" applyFill="1" applyBorder="1" applyAlignment="1">
      <alignment horizontal="center" vertical="center"/>
    </xf>
    <xf numFmtId="49" fontId="28" fillId="0" borderId="1" xfId="60" applyNumberFormat="1" applyFont="1" applyBorder="1" applyAlignment="1">
      <alignment horizontal="center" vertical="center" wrapText="1"/>
    </xf>
    <xf numFmtId="49" fontId="28" fillId="0" borderId="1" xfId="60" applyNumberFormat="1" applyFont="1" applyBorder="1" applyAlignment="1">
      <alignment horizontal="left" vertical="top" wrapText="1"/>
    </xf>
    <xf numFmtId="4" fontId="28" fillId="0" borderId="1" xfId="60" applyNumberFormat="1" applyFont="1" applyBorder="1" applyAlignment="1">
      <alignment horizontal="center" vertical="center"/>
    </xf>
    <xf numFmtId="49" fontId="37" fillId="0" borderId="1" xfId="60" applyNumberFormat="1" applyFont="1" applyBorder="1" applyAlignment="1">
      <alignment horizontal="center" vertical="center" wrapText="1"/>
    </xf>
    <xf numFmtId="49" fontId="37" fillId="0" borderId="1" xfId="60" applyNumberFormat="1" applyFont="1" applyBorder="1" applyAlignment="1">
      <alignment horizontal="left" vertical="top" wrapText="1"/>
    </xf>
    <xf numFmtId="4" fontId="29" fillId="3" borderId="1" xfId="0" applyNumberFormat="1" applyFont="1" applyFill="1" applyBorder="1" applyAlignment="1" applyProtection="1">
      <alignment horizontal="center" vertical="center"/>
    </xf>
    <xf numFmtId="0" fontId="27" fillId="7" borderId="1" xfId="60" applyFont="1" applyFill="1" applyBorder="1" applyAlignment="1">
      <alignment vertical="center"/>
    </xf>
    <xf numFmtId="0" fontId="27" fillId="7" borderId="1" xfId="20" applyFont="1" applyFill="1" applyBorder="1"/>
    <xf numFmtId="4" fontId="35" fillId="7" borderId="1" xfId="20" applyNumberFormat="1" applyFont="1" applyFill="1" applyBorder="1" applyAlignment="1">
      <alignment horizontal="center" vertical="center"/>
    </xf>
    <xf numFmtId="172" fontId="35" fillId="7" borderId="1" xfId="20" applyNumberFormat="1" applyFont="1" applyFill="1" applyBorder="1" applyAlignment="1">
      <alignment horizontal="center" vertical="center"/>
    </xf>
    <xf numFmtId="170" fontId="27" fillId="7" borderId="1" xfId="60" applyNumberFormat="1" applyFont="1" applyFill="1" applyBorder="1"/>
    <xf numFmtId="0" fontId="27" fillId="7" borderId="1" xfId="60" applyFont="1" applyFill="1" applyBorder="1"/>
    <xf numFmtId="0" fontId="38" fillId="4" borderId="1" xfId="20" applyFont="1" applyFill="1" applyBorder="1" applyAlignment="1">
      <alignment horizontal="center" vertical="center" wrapText="1"/>
    </xf>
    <xf numFmtId="0" fontId="28" fillId="3" borderId="1" xfId="60" applyFont="1" applyFill="1" applyBorder="1" applyAlignment="1">
      <alignment horizontal="center" vertical="center"/>
    </xf>
    <xf numFmtId="0" fontId="0" fillId="3" borderId="0" xfId="0" applyFont="1" applyFill="1"/>
    <xf numFmtId="49" fontId="28" fillId="0" borderId="1" xfId="60" applyNumberFormat="1" applyFont="1" applyBorder="1" applyAlignment="1">
      <alignment vertical="top" wrapText="1"/>
    </xf>
    <xf numFmtId="0" fontId="0" fillId="4" borderId="1" xfId="0" applyFill="1" applyBorder="1"/>
    <xf numFmtId="0" fontId="33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/>
    </xf>
    <xf numFmtId="0" fontId="37" fillId="3" borderId="1" xfId="60" applyFont="1" applyFill="1" applyBorder="1" applyAlignment="1">
      <alignment horizontal="center" vertical="center"/>
    </xf>
    <xf numFmtId="0" fontId="37" fillId="3" borderId="1" xfId="60" applyFont="1" applyFill="1" applyBorder="1" applyAlignment="1">
      <alignment horizontal="left" vertical="center" wrapText="1"/>
    </xf>
    <xf numFmtId="170" fontId="37" fillId="3" borderId="1" xfId="60" applyNumberFormat="1" applyFont="1" applyFill="1" applyBorder="1" applyAlignment="1">
      <alignment horizontal="center" vertical="center"/>
    </xf>
    <xf numFmtId="0" fontId="39" fillId="3" borderId="0" xfId="0" applyFont="1" applyFill="1"/>
    <xf numFmtId="0" fontId="32" fillId="3" borderId="0" xfId="0" applyFont="1" applyFill="1"/>
    <xf numFmtId="49" fontId="37" fillId="3" borderId="1" xfId="60" applyNumberFormat="1" applyFont="1" applyFill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/>
    <xf numFmtId="4" fontId="37" fillId="3" borderId="1" xfId="0" applyNumberFormat="1" applyFont="1" applyFill="1" applyBorder="1" applyAlignment="1" applyProtection="1">
      <alignment horizontal="center" vertical="center"/>
    </xf>
    <xf numFmtId="4" fontId="28" fillId="3" borderId="1" xfId="0" applyNumberFormat="1" applyFont="1" applyFill="1" applyBorder="1" applyAlignment="1" applyProtection="1">
      <alignment horizontal="center" vertical="center"/>
    </xf>
    <xf numFmtId="4" fontId="30" fillId="0" borderId="1" xfId="0" applyNumberFormat="1" applyFont="1" applyBorder="1" applyAlignment="1">
      <alignment horizontal="center"/>
    </xf>
    <xf numFmtId="4" fontId="37" fillId="0" borderId="1" xfId="0" applyNumberFormat="1" applyFont="1" applyBorder="1"/>
    <xf numFmtId="49" fontId="28" fillId="0" borderId="1" xfId="1" applyNumberFormat="1" applyFont="1" applyBorder="1" applyAlignment="1">
      <alignment horizontal="left" vertical="top" wrapText="1"/>
    </xf>
    <xf numFmtId="4" fontId="37" fillId="3" borderId="1" xfId="0" applyNumberFormat="1" applyFont="1" applyFill="1" applyBorder="1"/>
    <xf numFmtId="4" fontId="37" fillId="3" borderId="1" xfId="0" applyNumberFormat="1" applyFont="1" applyFill="1" applyBorder="1" applyAlignment="1">
      <alignment horizontal="center"/>
    </xf>
    <xf numFmtId="0" fontId="28" fillId="9" borderId="1" xfId="60" applyFont="1" applyFill="1" applyBorder="1"/>
    <xf numFmtId="4" fontId="30" fillId="3" borderId="1" xfId="0" applyNumberFormat="1" applyFont="1" applyFill="1" applyBorder="1"/>
    <xf numFmtId="4" fontId="37" fillId="3" borderId="1" xfId="0" applyNumberFormat="1" applyFont="1" applyFill="1" applyBorder="1" applyAlignment="1">
      <alignment horizontal="center" vertical="center"/>
    </xf>
    <xf numFmtId="4" fontId="28" fillId="11" borderId="1" xfId="0" applyNumberFormat="1" applyFont="1" applyFill="1" applyBorder="1" applyAlignment="1">
      <alignment horizontal="center" vertical="center"/>
    </xf>
    <xf numFmtId="170" fontId="28" fillId="11" borderId="1" xfId="60" applyNumberFormat="1" applyFont="1" applyFill="1" applyBorder="1" applyAlignment="1">
      <alignment horizontal="center" vertical="center"/>
    </xf>
    <xf numFmtId="4" fontId="37" fillId="11" borderId="1" xfId="0" applyNumberFormat="1" applyFont="1" applyFill="1" applyBorder="1" applyAlignment="1">
      <alignment horizontal="center" vertical="center"/>
    </xf>
    <xf numFmtId="4" fontId="28" fillId="11" borderId="1" xfId="60" applyNumberFormat="1" applyFont="1" applyFill="1" applyBorder="1" applyAlignment="1">
      <alignment horizontal="center" vertical="center"/>
    </xf>
    <xf numFmtId="4" fontId="28" fillId="3" borderId="1" xfId="60" applyNumberFormat="1" applyFont="1" applyFill="1" applyBorder="1" applyAlignment="1">
      <alignment horizontal="center" vertical="center"/>
    </xf>
    <xf numFmtId="4" fontId="37" fillId="3" borderId="1" xfId="6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2" fontId="2" fillId="5" borderId="1" xfId="1" applyNumberFormat="1" applyFont="1" applyFill="1" applyBorder="1"/>
    <xf numFmtId="0" fontId="2" fillId="5" borderId="1" xfId="1" applyFont="1" applyFill="1" applyBorder="1"/>
    <xf numFmtId="2" fontId="40" fillId="4" borderId="1" xfId="1" applyNumberFormat="1" applyFont="1" applyFill="1" applyBorder="1"/>
    <xf numFmtId="0" fontId="35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 wrapText="1"/>
    </xf>
    <xf numFmtId="0" fontId="30" fillId="9" borderId="1" xfId="0" applyFont="1" applyFill="1" applyBorder="1"/>
    <xf numFmtId="4" fontId="30" fillId="9" borderId="1" xfId="0" applyNumberFormat="1" applyFont="1" applyFill="1" applyBorder="1"/>
    <xf numFmtId="4" fontId="35" fillId="9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" fontId="30" fillId="9" borderId="1" xfId="0" applyNumberFormat="1" applyFont="1" applyFill="1" applyBorder="1" applyAlignment="1">
      <alignment horizontal="center" vertical="center"/>
    </xf>
    <xf numFmtId="4" fontId="35" fillId="7" borderId="1" xfId="0" applyNumberFormat="1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/>
    </xf>
    <xf numFmtId="4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0" fillId="7" borderId="1" xfId="0" applyFont="1" applyFill="1" applyBorder="1" applyAlignment="1">
      <alignment vertical="center"/>
    </xf>
    <xf numFmtId="4" fontId="30" fillId="7" borderId="1" xfId="0" applyNumberFormat="1" applyFont="1" applyFill="1" applyBorder="1" applyAlignment="1">
      <alignment horizontal="center" vertical="center"/>
    </xf>
    <xf numFmtId="0" fontId="27" fillId="0" borderId="7" xfId="20" applyFont="1" applyBorder="1" applyAlignment="1">
      <alignment horizontal="left" vertical="center" wrapText="1"/>
    </xf>
    <xf numFmtId="0" fontId="27" fillId="0" borderId="0" xfId="20" applyFont="1" applyAlignment="1">
      <alignment horizontal="center" vertical="center"/>
    </xf>
    <xf numFmtId="0" fontId="28" fillId="0" borderId="0" xfId="20" applyFont="1" applyFill="1" applyAlignment="1">
      <alignment vertical="center"/>
    </xf>
    <xf numFmtId="0" fontId="33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30" fillId="0" borderId="1" xfId="60" applyFont="1" applyFill="1" applyBorder="1" applyAlignment="1">
      <alignment horizontal="center" vertical="center" wrapText="1"/>
    </xf>
    <xf numFmtId="43" fontId="28" fillId="0" borderId="1" xfId="65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Font="1" applyFill="1" applyBorder="1"/>
    <xf numFmtId="0" fontId="30" fillId="0" borderId="1" xfId="60" quotePrefix="1" applyFont="1" applyFill="1" applyBorder="1" applyAlignment="1">
      <alignment horizontal="center" vertical="center" wrapText="1"/>
    </xf>
    <xf numFmtId="170" fontId="28" fillId="0" borderId="1" xfId="60" applyNumberFormat="1" applyFont="1" applyFill="1" applyBorder="1" applyAlignment="1">
      <alignment horizontal="center" vertical="center"/>
    </xf>
    <xf numFmtId="173" fontId="0" fillId="13" borderId="1" xfId="0" applyNumberFormat="1" applyFill="1" applyBorder="1" applyAlignment="1">
      <alignment horizontal="center" vertical="center"/>
    </xf>
    <xf numFmtId="0" fontId="42" fillId="0" borderId="0" xfId="0" applyFont="1"/>
    <xf numFmtId="174" fontId="0" fillId="0" borderId="1" xfId="0" applyNumberFormat="1" applyBorder="1"/>
    <xf numFmtId="14" fontId="0" fillId="5" borderId="1" xfId="0" applyNumberFormat="1" applyFill="1" applyBorder="1"/>
    <xf numFmtId="14" fontId="0" fillId="0" borderId="0" xfId="0" applyNumberFormat="1"/>
    <xf numFmtId="175" fontId="0" fillId="0" borderId="1" xfId="28" applyNumberFormat="1" applyFont="1" applyBorder="1"/>
    <xf numFmtId="10" fontId="28" fillId="10" borderId="3" xfId="0" applyNumberFormat="1" applyFont="1" applyFill="1" applyBorder="1" applyAlignment="1">
      <alignment vertical="center"/>
    </xf>
    <xf numFmtId="0" fontId="28" fillId="10" borderId="5" xfId="0" applyFont="1" applyFill="1" applyBorder="1" applyAlignment="1">
      <alignment vertical="center"/>
    </xf>
    <xf numFmtId="173" fontId="0" fillId="0" borderId="1" xfId="0" applyNumberFormat="1" applyBorder="1"/>
    <xf numFmtId="173" fontId="0" fillId="14" borderId="1" xfId="0" applyNumberFormat="1" applyFill="1" applyBorder="1"/>
    <xf numFmtId="2" fontId="0" fillId="0" borderId="1" xfId="0" applyNumberFormat="1" applyBorder="1"/>
    <xf numFmtId="10" fontId="0" fillId="0" borderId="1" xfId="0" applyNumberFormat="1" applyBorder="1"/>
    <xf numFmtId="0" fontId="28" fillId="10" borderId="1" xfId="0" applyFont="1" applyFill="1" applyBorder="1" applyAlignment="1">
      <alignment vertical="center"/>
    </xf>
    <xf numFmtId="173" fontId="0" fillId="0" borderId="1" xfId="0" applyNumberFormat="1" applyFill="1" applyBorder="1"/>
    <xf numFmtId="173" fontId="0" fillId="15" borderId="1" xfId="0" applyNumberFormat="1" applyFill="1" applyBorder="1"/>
    <xf numFmtId="176" fontId="28" fillId="13" borderId="1" xfId="60" applyNumberFormat="1" applyFont="1" applyFill="1" applyBorder="1" applyAlignment="1">
      <alignment horizontal="center" vertical="center"/>
    </xf>
    <xf numFmtId="176" fontId="37" fillId="13" borderId="1" xfId="60" applyNumberFormat="1" applyFont="1" applyFill="1" applyBorder="1" applyAlignment="1">
      <alignment horizontal="center" vertical="center"/>
    </xf>
    <xf numFmtId="173" fontId="28" fillId="14" borderId="1" xfId="60" applyNumberFormat="1" applyFont="1" applyFill="1" applyBorder="1" applyAlignment="1">
      <alignment horizontal="center" vertical="center"/>
    </xf>
    <xf numFmtId="176" fontId="41" fillId="12" borderId="1" xfId="66" applyNumberFormat="1" applyBorder="1" applyAlignment="1">
      <alignment horizontal="center" vertical="center"/>
    </xf>
    <xf numFmtId="173" fontId="28" fillId="15" borderId="1" xfId="60" applyNumberFormat="1" applyFont="1" applyFill="1" applyBorder="1" applyAlignment="1">
      <alignment horizontal="center" vertical="center"/>
    </xf>
    <xf numFmtId="173" fontId="37" fillId="15" borderId="1" xfId="60" applyNumberFormat="1" applyFont="1" applyFill="1" applyBorder="1" applyAlignment="1">
      <alignment horizontal="center" vertical="center"/>
    </xf>
    <xf numFmtId="176" fontId="39" fillId="3" borderId="0" xfId="0" applyNumberFormat="1" applyFont="1" applyFill="1"/>
    <xf numFmtId="43" fontId="0" fillId="0" borderId="1" xfId="0" applyNumberFormat="1" applyFill="1" applyBorder="1"/>
    <xf numFmtId="0" fontId="30" fillId="0" borderId="1" xfId="0" applyFont="1" applyFill="1" applyBorder="1" applyAlignment="1">
      <alignment horizontal="center"/>
    </xf>
    <xf numFmtId="0" fontId="30" fillId="0" borderId="1" xfId="60" applyFont="1" applyFill="1" applyBorder="1" applyAlignment="1">
      <alignment horizontal="left" vertical="center" wrapText="1"/>
    </xf>
    <xf numFmtId="1" fontId="28" fillId="0" borderId="1" xfId="0" applyNumberFormat="1" applyFont="1" applyFill="1" applyBorder="1" applyAlignment="1">
      <alignment horizontal="center" vertical="center"/>
    </xf>
    <xf numFmtId="1" fontId="30" fillId="9" borderId="1" xfId="0" applyNumberFormat="1" applyFont="1" applyFill="1" applyBorder="1"/>
    <xf numFmtId="1" fontId="30" fillId="0" borderId="1" xfId="0" applyNumberFormat="1" applyFont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28" fillId="6" borderId="1" xfId="6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center" vertical="center" wrapText="1"/>
    </xf>
    <xf numFmtId="0" fontId="35" fillId="6" borderId="1" xfId="60" applyFont="1" applyFill="1" applyBorder="1" applyAlignment="1">
      <alignment horizontal="left" vertical="center" wrapText="1"/>
    </xf>
    <xf numFmtId="0" fontId="30" fillId="6" borderId="1" xfId="0" applyFont="1" applyFill="1" applyBorder="1"/>
    <xf numFmtId="4" fontId="30" fillId="6" borderId="1" xfId="0" applyNumberFormat="1" applyFont="1" applyFill="1" applyBorder="1"/>
    <xf numFmtId="3" fontId="30" fillId="0" borderId="1" xfId="0" applyNumberFormat="1" applyFont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0" fontId="28" fillId="0" borderId="0" xfId="67" applyFont="1"/>
    <xf numFmtId="0" fontId="36" fillId="0" borderId="0" xfId="67"/>
    <xf numFmtId="0" fontId="35" fillId="0" borderId="0" xfId="67" applyFont="1" applyAlignment="1">
      <alignment horizontal="center" vertical="center" wrapText="1"/>
    </xf>
    <xf numFmtId="0" fontId="35" fillId="0" borderId="0" xfId="67" applyFont="1" applyAlignment="1">
      <alignment vertical="center"/>
    </xf>
    <xf numFmtId="0" fontId="38" fillId="0" borderId="0" xfId="67" applyFont="1" applyAlignment="1">
      <alignment vertical="center"/>
    </xf>
    <xf numFmtId="14" fontId="38" fillId="0" borderId="0" xfId="67" applyNumberFormat="1" applyFont="1" applyFill="1" applyAlignment="1">
      <alignment vertical="center"/>
    </xf>
    <xf numFmtId="0" fontId="30" fillId="0" borderId="0" xfId="67" applyFont="1"/>
    <xf numFmtId="0" fontId="30" fillId="4" borderId="1" xfId="67" applyFont="1" applyFill="1" applyBorder="1" applyAlignment="1">
      <alignment horizontal="center" vertical="center" wrapText="1"/>
    </xf>
    <xf numFmtId="0" fontId="28" fillId="4" borderId="1" xfId="67" applyFont="1" applyFill="1" applyBorder="1" applyAlignment="1">
      <alignment horizontal="center"/>
    </xf>
    <xf numFmtId="49" fontId="35" fillId="6" borderId="1" xfId="68" applyNumberFormat="1" applyFont="1" applyFill="1" applyBorder="1" applyAlignment="1">
      <alignment horizontal="center" vertical="center" wrapText="1"/>
    </xf>
    <xf numFmtId="0" fontId="35" fillId="6" borderId="1" xfId="68" applyFont="1" applyFill="1" applyBorder="1" applyAlignment="1">
      <alignment horizontal="left" vertical="center" wrapText="1"/>
    </xf>
    <xf numFmtId="4" fontId="35" fillId="6" borderId="1" xfId="67" applyNumberFormat="1" applyFont="1" applyFill="1" applyBorder="1" applyAlignment="1">
      <alignment horizontal="center" vertical="center" wrapText="1"/>
    </xf>
    <xf numFmtId="4" fontId="27" fillId="6" borderId="1" xfId="67" applyNumberFormat="1" applyFont="1" applyFill="1" applyBorder="1" applyAlignment="1">
      <alignment horizontal="center" vertical="center"/>
    </xf>
    <xf numFmtId="0" fontId="27" fillId="0" borderId="0" xfId="67" applyFont="1"/>
    <xf numFmtId="0" fontId="43" fillId="0" borderId="0" xfId="67" applyFont="1"/>
    <xf numFmtId="49" fontId="30" fillId="3" borderId="1" xfId="68" applyNumberFormat="1" applyFont="1" applyFill="1" applyBorder="1" applyAlignment="1">
      <alignment horizontal="center" vertical="center" wrapText="1"/>
    </xf>
    <xf numFmtId="0" fontId="44" fillId="0" borderId="1" xfId="67" applyFont="1" applyFill="1" applyBorder="1" applyAlignment="1">
      <alignment vertical="center" wrapText="1"/>
    </xf>
    <xf numFmtId="4" fontId="37" fillId="3" borderId="1" xfId="67" applyNumberFormat="1" applyFont="1" applyFill="1" applyBorder="1" applyAlignment="1">
      <alignment horizontal="center" vertical="center" wrapText="1"/>
    </xf>
    <xf numFmtId="4" fontId="37" fillId="3" borderId="1" xfId="67" applyNumberFormat="1" applyFont="1" applyFill="1" applyBorder="1" applyAlignment="1">
      <alignment horizontal="center" vertical="center"/>
    </xf>
    <xf numFmtId="0" fontId="37" fillId="3" borderId="1" xfId="67" applyFont="1" applyFill="1" applyBorder="1" applyAlignment="1">
      <alignment horizontal="left" vertical="center" wrapText="1"/>
    </xf>
    <xf numFmtId="49" fontId="35" fillId="6" borderId="1" xfId="67" applyNumberFormat="1" applyFont="1" applyFill="1" applyBorder="1" applyAlignment="1">
      <alignment horizontal="center" vertical="center" wrapText="1"/>
    </xf>
    <xf numFmtId="0" fontId="35" fillId="6" borderId="1" xfId="67" applyFont="1" applyFill="1" applyBorder="1" applyAlignment="1">
      <alignment horizontal="left" vertical="center" wrapText="1"/>
    </xf>
    <xf numFmtId="49" fontId="37" fillId="3" borderId="1" xfId="67" applyNumberFormat="1" applyFont="1" applyFill="1" applyBorder="1" applyAlignment="1">
      <alignment horizontal="center" vertical="center" wrapText="1"/>
    </xf>
    <xf numFmtId="0" fontId="35" fillId="4" borderId="1" xfId="67" applyFont="1" applyFill="1" applyBorder="1" applyAlignment="1">
      <alignment vertical="center" wrapText="1"/>
    </xf>
    <xf numFmtId="4" fontId="35" fillId="4" borderId="1" xfId="67" applyNumberFormat="1" applyFont="1" applyFill="1" applyBorder="1" applyAlignment="1">
      <alignment horizontal="center" vertical="center" wrapText="1"/>
    </xf>
    <xf numFmtId="3" fontId="44" fillId="0" borderId="1" xfId="67" applyNumberFormat="1" applyFont="1" applyFill="1" applyBorder="1" applyAlignment="1">
      <alignment horizontal="center" vertical="center" wrapText="1"/>
    </xf>
    <xf numFmtId="4" fontId="44" fillId="0" borderId="1" xfId="67" applyNumberFormat="1" applyFont="1" applyFill="1" applyBorder="1" applyAlignment="1">
      <alignment horizontal="center" vertical="center" wrapText="1"/>
    </xf>
    <xf numFmtId="0" fontId="28" fillId="0" borderId="0" xfId="67" applyFont="1" applyFill="1"/>
    <xf numFmtId="0" fontId="36" fillId="0" borderId="0" xfId="67" applyFill="1"/>
    <xf numFmtId="0" fontId="37" fillId="0" borderId="1" xfId="67" applyFont="1" applyBorder="1" applyAlignment="1">
      <alignment horizontal="right" vertical="top"/>
    </xf>
    <xf numFmtId="4" fontId="37" fillId="0" borderId="1" xfId="67" applyNumberFormat="1" applyFont="1" applyBorder="1" applyAlignment="1">
      <alignment horizontal="center" vertical="center"/>
    </xf>
    <xf numFmtId="0" fontId="37" fillId="0" borderId="1" xfId="67" applyFont="1" applyBorder="1"/>
    <xf numFmtId="0" fontId="37" fillId="0" borderId="1" xfId="67" applyFont="1" applyBorder="1" applyAlignment="1">
      <alignment vertical="center" wrapText="1"/>
    </xf>
    <xf numFmtId="0" fontId="27" fillId="0" borderId="0" xfId="69" applyFont="1" applyAlignment="1"/>
    <xf numFmtId="0" fontId="3" fillId="0" borderId="0" xfId="69"/>
    <xf numFmtId="0" fontId="9" fillId="0" borderId="0" xfId="70"/>
    <xf numFmtId="0" fontId="28" fillId="0" borderId="0" xfId="69" applyFont="1"/>
    <xf numFmtId="0" fontId="28" fillId="0" borderId="0" xfId="69" applyFont="1" applyAlignment="1">
      <alignment vertical="center"/>
    </xf>
    <xf numFmtId="0" fontId="38" fillId="0" borderId="0" xfId="69" applyFont="1"/>
    <xf numFmtId="0" fontId="38" fillId="0" borderId="0" xfId="69" applyFont="1" applyFill="1" applyAlignment="1">
      <alignment vertical="center" wrapText="1"/>
    </xf>
    <xf numFmtId="49" fontId="28" fillId="0" borderId="0" xfId="69" applyNumberFormat="1" applyFont="1"/>
    <xf numFmtId="0" fontId="30" fillId="0" borderId="0" xfId="70" quotePrefix="1" applyFont="1" applyFill="1" applyBorder="1"/>
    <xf numFmtId="49" fontId="36" fillId="0" borderId="0" xfId="71" applyNumberFormat="1" applyFont="1"/>
    <xf numFmtId="49" fontId="45" fillId="0" borderId="0" xfId="71" applyNumberFormat="1"/>
    <xf numFmtId="0" fontId="45" fillId="0" borderId="0" xfId="71"/>
    <xf numFmtId="0" fontId="36" fillId="0" borderId="0" xfId="71" applyFont="1"/>
    <xf numFmtId="49" fontId="36" fillId="0" borderId="0" xfId="71" quotePrefix="1" applyNumberFormat="1" applyFont="1"/>
    <xf numFmtId="49" fontId="46" fillId="0" borderId="0" xfId="71" applyNumberFormat="1" applyFont="1"/>
    <xf numFmtId="0" fontId="46" fillId="0" borderId="0" xfId="71" applyFont="1"/>
    <xf numFmtId="49" fontId="36" fillId="0" borderId="0" xfId="71" applyNumberFormat="1" applyFont="1" applyAlignment="1">
      <alignment wrapText="1"/>
    </xf>
    <xf numFmtId="49" fontId="36" fillId="0" borderId="0" xfId="71" quotePrefix="1" applyNumberFormat="1" applyFont="1" applyAlignment="1">
      <alignment horizontal="left"/>
    </xf>
    <xf numFmtId="49" fontId="36" fillId="0" borderId="0" xfId="71" applyNumberFormat="1" applyFont="1" applyAlignment="1">
      <alignment horizontal="left" wrapText="1"/>
    </xf>
    <xf numFmtId="49" fontId="34" fillId="0" borderId="0" xfId="69" applyNumberFormat="1" applyFont="1"/>
    <xf numFmtId="0" fontId="30" fillId="0" borderId="0" xfId="70" applyFont="1" applyFill="1" applyBorder="1"/>
    <xf numFmtId="0" fontId="47" fillId="0" borderId="7" xfId="69" applyFont="1" applyBorder="1" applyAlignment="1">
      <alignment horizontal="center"/>
    </xf>
    <xf numFmtId="0" fontId="9" fillId="0" borderId="7" xfId="70" applyBorder="1"/>
    <xf numFmtId="0" fontId="30" fillId="0" borderId="7" xfId="70" applyFont="1" applyBorder="1"/>
    <xf numFmtId="0" fontId="47" fillId="0" borderId="0" xfId="69" applyFont="1" applyBorder="1" applyAlignment="1">
      <alignment horizontal="center"/>
    </xf>
    <xf numFmtId="0" fontId="30" fillId="0" borderId="0" xfId="70" applyFont="1"/>
    <xf numFmtId="0" fontId="48" fillId="0" borderId="0" xfId="69" applyFont="1" applyBorder="1" applyAlignment="1"/>
    <xf numFmtId="2" fontId="38" fillId="0" borderId="0" xfId="69" applyNumberFormat="1" applyFont="1" applyFill="1" applyAlignment="1">
      <alignment vertical="center" wrapText="1"/>
    </xf>
    <xf numFmtId="0" fontId="50" fillId="0" borderId="0" xfId="67" applyFont="1" applyBorder="1" applyAlignment="1">
      <alignment horizontal="left" vertical="center"/>
    </xf>
    <xf numFmtId="0" fontId="50" fillId="0" borderId="0" xfId="67" applyFont="1" applyBorder="1" applyAlignment="1">
      <alignment horizontal="left" vertical="center" wrapText="1"/>
    </xf>
    <xf numFmtId="0" fontId="50" fillId="0" borderId="0" xfId="67" applyFont="1" applyBorder="1" applyAlignment="1">
      <alignment vertical="center" wrapText="1"/>
    </xf>
    <xf numFmtId="0" fontId="49" fillId="0" borderId="0" xfId="67" applyFont="1" applyBorder="1"/>
    <xf numFmtId="4" fontId="49" fillId="0" borderId="0" xfId="67" applyNumberFormat="1" applyFont="1" applyBorder="1" applyAlignment="1">
      <alignment horizontal="right"/>
    </xf>
    <xf numFmtId="0" fontId="5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left" vertical="center" wrapText="1"/>
    </xf>
    <xf numFmtId="14" fontId="5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3" fillId="0" borderId="0" xfId="0" applyFont="1" applyFill="1" applyBorder="1" applyAlignment="1">
      <alignment vertical="center" wrapText="1"/>
    </xf>
    <xf numFmtId="173" fontId="41" fillId="12" borderId="1" xfId="66" applyNumberForma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174" fontId="38" fillId="0" borderId="0" xfId="67" applyNumberFormat="1" applyFont="1" applyAlignment="1">
      <alignment vertical="center"/>
    </xf>
    <xf numFmtId="4" fontId="27" fillId="0" borderId="0" xfId="69" applyNumberFormat="1" applyFont="1" applyAlignment="1">
      <alignment vertical="center" wrapText="1"/>
    </xf>
    <xf numFmtId="0" fontId="27" fillId="0" borderId="0" xfId="69" applyFont="1"/>
    <xf numFmtId="2" fontId="0" fillId="0" borderId="0" xfId="0" applyNumberFormat="1"/>
    <xf numFmtId="0" fontId="52" fillId="0" borderId="3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0" fillId="0" borderId="0" xfId="67" applyFont="1" applyBorder="1" applyAlignment="1">
      <alignment horizontal="left" vertical="center" wrapText="1"/>
    </xf>
    <xf numFmtId="0" fontId="50" fillId="0" borderId="0" xfId="67" applyFont="1" applyBorder="1" applyAlignment="1">
      <alignment vertical="center" wrapText="1"/>
    </xf>
    <xf numFmtId="0" fontId="50" fillId="0" borderId="0" xfId="67" applyFont="1" applyBorder="1" applyAlignment="1">
      <alignment horizontal="left" vertical="top" wrapText="1"/>
    </xf>
    <xf numFmtId="0" fontId="49" fillId="0" borderId="0" xfId="67" applyFont="1" applyBorder="1" applyAlignment="1">
      <alignment horizontal="center" vertical="center" wrapText="1"/>
    </xf>
    <xf numFmtId="0" fontId="50" fillId="0" borderId="0" xfId="67" applyFont="1" applyFill="1" applyBorder="1" applyAlignment="1">
      <alignment horizontal="left" vertical="top" wrapText="1"/>
    </xf>
    <xf numFmtId="49" fontId="50" fillId="0" borderId="0" xfId="67" applyNumberFormat="1" applyFont="1" applyFill="1" applyBorder="1" applyAlignment="1">
      <alignment horizontal="left" vertical="center" wrapText="1"/>
    </xf>
    <xf numFmtId="0" fontId="49" fillId="0" borderId="0" xfId="67" applyFont="1" applyBorder="1" applyAlignment="1">
      <alignment horizontal="center"/>
    </xf>
    <xf numFmtId="0" fontId="50" fillId="0" borderId="0" xfId="67" quotePrefix="1" applyFont="1" applyBorder="1" applyAlignment="1">
      <alignment horizontal="center" vertical="center" wrapText="1"/>
    </xf>
    <xf numFmtId="0" fontId="50" fillId="0" borderId="0" xfId="67" applyFont="1" applyBorder="1" applyAlignment="1">
      <alignment horizontal="center" vertical="center" wrapText="1"/>
    </xf>
    <xf numFmtId="0" fontId="43" fillId="0" borderId="0" xfId="67" applyFont="1" applyAlignment="1">
      <alignment horizontal="center" wrapText="1"/>
    </xf>
    <xf numFmtId="49" fontId="36" fillId="0" borderId="0" xfId="71" applyNumberFormat="1" applyFont="1" applyAlignment="1">
      <alignment horizontal="left" wrapText="1"/>
    </xf>
    <xf numFmtId="0" fontId="48" fillId="0" borderId="6" xfId="69" applyFont="1" applyBorder="1" applyAlignment="1">
      <alignment horizontal="center"/>
    </xf>
    <xf numFmtId="0" fontId="27" fillId="0" borderId="0" xfId="69" applyFont="1" applyAlignment="1">
      <alignment horizontal="center"/>
    </xf>
    <xf numFmtId="0" fontId="27" fillId="0" borderId="0" xfId="69" applyFont="1" applyAlignment="1">
      <alignment horizontal="left" vertical="center" wrapText="1"/>
    </xf>
    <xf numFmtId="0" fontId="27" fillId="0" borderId="0" xfId="69" applyFont="1" applyFill="1" applyAlignment="1">
      <alignment horizontal="left" vertical="center" wrapText="1"/>
    </xf>
    <xf numFmtId="0" fontId="35" fillId="0" borderId="0" xfId="67" applyFont="1" applyAlignment="1">
      <alignment horizontal="center" vertical="center"/>
    </xf>
    <xf numFmtId="0" fontId="35" fillId="0" borderId="0" xfId="67" applyFont="1" applyAlignment="1">
      <alignment horizontal="center" vertical="center" wrapText="1"/>
    </xf>
    <xf numFmtId="0" fontId="30" fillId="4" borderId="1" xfId="67" applyFont="1" applyFill="1" applyBorder="1" applyAlignment="1">
      <alignment horizontal="center" vertical="center" wrapText="1"/>
    </xf>
    <xf numFmtId="0" fontId="30" fillId="4" borderId="4" xfId="67" applyFont="1" applyFill="1" applyBorder="1" applyAlignment="1">
      <alignment horizontal="center" vertical="center" wrapText="1"/>
    </xf>
    <xf numFmtId="0" fontId="30" fillId="4" borderId="9" xfId="67" applyFont="1" applyFill="1" applyBorder="1" applyAlignment="1">
      <alignment horizontal="center" vertical="center" wrapText="1"/>
    </xf>
    <xf numFmtId="0" fontId="27" fillId="0" borderId="0" xfId="20" applyFont="1" applyAlignment="1">
      <alignment horizontal="center" vertical="center" wrapText="1"/>
    </xf>
    <xf numFmtId="0" fontId="27" fillId="0" borderId="7" xfId="20" applyFont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49" fontId="28" fillId="7" borderId="1" xfId="0" applyNumberFormat="1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/>
    </xf>
    <xf numFmtId="0" fontId="30" fillId="7" borderId="4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49" fontId="28" fillId="7" borderId="4" xfId="0" applyNumberFormat="1" applyFont="1" applyFill="1" applyBorder="1" applyAlignment="1">
      <alignment horizontal="center" vertical="center" wrapText="1"/>
    </xf>
    <xf numFmtId="49" fontId="28" fillId="7" borderId="8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wrapText="1"/>
    </xf>
    <xf numFmtId="0" fontId="28" fillId="10" borderId="1" xfId="0" applyFont="1" applyFill="1" applyBorder="1" applyAlignment="1">
      <alignment horizontal="left" vertical="center"/>
    </xf>
    <xf numFmtId="0" fontId="27" fillId="0" borderId="0" xfId="20" applyFont="1" applyAlignment="1">
      <alignment horizontal="left" vertical="center" wrapText="1"/>
    </xf>
    <xf numFmtId="0" fontId="28" fillId="0" borderId="0" xfId="20" applyFont="1" applyFill="1" applyAlignment="1">
      <alignment horizontal="left" vertical="center" wrapText="1"/>
    </xf>
    <xf numFmtId="0" fontId="28" fillId="0" borderId="0" xfId="20" applyFont="1" applyAlignment="1">
      <alignment horizontal="left" vertical="center" wrapText="1"/>
    </xf>
    <xf numFmtId="0" fontId="28" fillId="0" borderId="3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10" borderId="1" xfId="0" applyFont="1" applyFill="1" applyBorder="1" applyAlignment="1">
      <alignment horizontal="left" vertical="top"/>
    </xf>
    <xf numFmtId="0" fontId="28" fillId="0" borderId="3" xfId="0" applyFont="1" applyBorder="1" applyAlignment="1">
      <alignment horizontal="left" wrapText="1"/>
    </xf>
    <xf numFmtId="0" fontId="28" fillId="0" borderId="2" xfId="0" applyFont="1" applyBorder="1" applyAlignment="1">
      <alignment horizontal="left" wrapText="1"/>
    </xf>
    <xf numFmtId="0" fontId="28" fillId="0" borderId="5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28" fillId="0" borderId="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left" vertical="center" wrapText="1"/>
    </xf>
    <xf numFmtId="0" fontId="28" fillId="10" borderId="5" xfId="0" applyFont="1" applyFill="1" applyBorder="1" applyAlignment="1">
      <alignment horizontal="left" vertical="center" wrapText="1"/>
    </xf>
    <xf numFmtId="0" fontId="4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 wrapText="1"/>
    </xf>
    <xf numFmtId="0" fontId="13" fillId="0" borderId="7" xfId="3" applyFont="1" applyBorder="1" applyAlignment="1">
      <alignment horizontal="left" wrapText="1"/>
    </xf>
    <xf numFmtId="0" fontId="13" fillId="0" borderId="1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49" fontId="19" fillId="0" borderId="3" xfId="1" applyNumberFormat="1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49" fontId="19" fillId="0" borderId="1" xfId="1" applyNumberFormat="1" applyFont="1" applyBorder="1" applyAlignment="1">
      <alignment horizontal="left" vertical="top" wrapText="1"/>
    </xf>
    <xf numFmtId="0" fontId="18" fillId="0" borderId="1" xfId="1" applyFont="1" applyBorder="1" applyAlignment="1">
      <alignment horizontal="left" vertical="top" wrapText="1"/>
    </xf>
    <xf numFmtId="0" fontId="13" fillId="0" borderId="7" xfId="3" applyFont="1" applyBorder="1" applyAlignment="1">
      <alignment horizontal="center" wrapText="1"/>
    </xf>
    <xf numFmtId="49" fontId="13" fillId="0" borderId="3" xfId="3" applyNumberFormat="1" applyFont="1" applyBorder="1">
      <alignment horizontal="center"/>
    </xf>
    <xf numFmtId="49" fontId="13" fillId="0" borderId="2" xfId="3" applyNumberFormat="1" applyFont="1" applyBorder="1">
      <alignment horizontal="center"/>
    </xf>
    <xf numFmtId="49" fontId="13" fillId="0" borderId="5" xfId="3" applyNumberFormat="1" applyFont="1" applyBorder="1">
      <alignment horizontal="center"/>
    </xf>
    <xf numFmtId="0" fontId="13" fillId="0" borderId="7" xfId="3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top" wrapText="1"/>
    </xf>
    <xf numFmtId="49" fontId="13" fillId="0" borderId="1" xfId="1" applyNumberFormat="1" applyFont="1" applyBorder="1" applyAlignment="1">
      <alignment horizontal="center" vertical="center" wrapText="1"/>
    </xf>
    <xf numFmtId="49" fontId="13" fillId="0" borderId="0" xfId="3" applyNumberFormat="1" applyFont="1" applyAlignment="1">
      <alignment horizontal="left" vertical="center"/>
    </xf>
    <xf numFmtId="0" fontId="13" fillId="0" borderId="4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2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2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2" fillId="5" borderId="3" xfId="1" applyFill="1" applyBorder="1" applyAlignment="1">
      <alignment horizontal="center"/>
    </xf>
    <xf numFmtId="0" fontId="2" fillId="5" borderId="2" xfId="1" applyFill="1" applyBorder="1" applyAlignment="1">
      <alignment horizontal="center"/>
    </xf>
    <xf numFmtId="0" fontId="2" fillId="5" borderId="5" xfId="1" applyFill="1" applyBorder="1" applyAlignment="1">
      <alignment horizontal="center"/>
    </xf>
    <xf numFmtId="49" fontId="13" fillId="6" borderId="3" xfId="3" applyNumberFormat="1" applyFont="1" applyFill="1" applyBorder="1">
      <alignment horizontal="center"/>
    </xf>
    <xf numFmtId="49" fontId="13" fillId="6" borderId="2" xfId="3" applyNumberFormat="1" applyFont="1" applyFill="1" applyBorder="1">
      <alignment horizontal="center"/>
    </xf>
    <xf numFmtId="49" fontId="13" fillId="6" borderId="5" xfId="3" applyNumberFormat="1" applyFont="1" applyFill="1" applyBorder="1">
      <alignment horizontal="center"/>
    </xf>
    <xf numFmtId="0" fontId="13" fillId="4" borderId="1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13" fillId="4" borderId="9" xfId="1" applyFont="1" applyFill="1" applyBorder="1" applyAlignment="1">
      <alignment horizontal="center" vertical="center" wrapText="1"/>
    </xf>
    <xf numFmtId="0" fontId="13" fillId="4" borderId="8" xfId="1" applyFont="1" applyFill="1" applyBorder="1" applyAlignment="1">
      <alignment horizontal="center" vertical="center" wrapText="1"/>
    </xf>
    <xf numFmtId="49" fontId="13" fillId="5" borderId="3" xfId="3" applyNumberFormat="1" applyFont="1" applyFill="1" applyBorder="1">
      <alignment horizontal="center"/>
    </xf>
    <xf numFmtId="49" fontId="13" fillId="5" borderId="2" xfId="3" applyNumberFormat="1" applyFont="1" applyFill="1" applyBorder="1">
      <alignment horizontal="center"/>
    </xf>
    <xf numFmtId="49" fontId="13" fillId="5" borderId="5" xfId="3" applyNumberFormat="1" applyFont="1" applyFill="1" applyBorder="1">
      <alignment horizontal="center"/>
    </xf>
  </cellXfs>
  <cellStyles count="72">
    <cellStyle name="S0" xfId="15"/>
    <cellStyle name="S0 2" xfId="25"/>
    <cellStyle name="S1" xfId="7"/>
    <cellStyle name="S10" xfId="9"/>
    <cellStyle name="S11" xfId="8"/>
    <cellStyle name="S2" xfId="14"/>
    <cellStyle name="S2 2" xfId="24"/>
    <cellStyle name="S3" xfId="13"/>
    <cellStyle name="S8" xfId="11"/>
    <cellStyle name="S9" xfId="10"/>
    <cellStyle name="Акт" xfId="37"/>
    <cellStyle name="АктМТСН" xfId="38"/>
    <cellStyle name="ВедРесурсов" xfId="39"/>
    <cellStyle name="ВедРесурсовАкт" xfId="40"/>
    <cellStyle name="Денежный 2" xfId="58"/>
    <cellStyle name="Индексы" xfId="41"/>
    <cellStyle name="Итоги" xfId="42"/>
    <cellStyle name="ИтогоАктБазЦ" xfId="43"/>
    <cellStyle name="ИтогоАктБИМ" xfId="44"/>
    <cellStyle name="ИтогоАктРесМет" xfId="45"/>
    <cellStyle name="ИтогоБазЦ" xfId="46"/>
    <cellStyle name="ИтогоБИМ" xfId="4"/>
    <cellStyle name="ИтогоРесМет" xfId="47"/>
    <cellStyle name="ЛокСмета" xfId="48"/>
    <cellStyle name="ЛокСмМТСН" xfId="49"/>
    <cellStyle name="М29" xfId="50"/>
    <cellStyle name="Нейтральный" xfId="66" builtinId="28"/>
    <cellStyle name="ОбСмета" xfId="18"/>
    <cellStyle name="Обычный" xfId="0" builtinId="0"/>
    <cellStyle name="Обычный 10" xfId="1"/>
    <cellStyle name="Обычный 11" xfId="22"/>
    <cellStyle name="Обычный 2" xfId="5"/>
    <cellStyle name="Обычный 2 2" xfId="26"/>
    <cellStyle name="Обычный 2 3" xfId="30"/>
    <cellStyle name="Обычный 2 3 2" xfId="32"/>
    <cellStyle name="Обычный 3" xfId="59"/>
    <cellStyle name="Обычный 3 2" xfId="34"/>
    <cellStyle name="Обычный 3 2 3" xfId="70"/>
    <cellStyle name="Обычный 3 3 2" xfId="20"/>
    <cellStyle name="Обычный 3 3 4" xfId="69"/>
    <cellStyle name="Обычный 4" xfId="60"/>
    <cellStyle name="Обычный 4 2" xfId="31"/>
    <cellStyle name="Обычный 4 3" xfId="68"/>
    <cellStyle name="Обычный 4 3 2" xfId="67"/>
    <cellStyle name="Обычный 5" xfId="61"/>
    <cellStyle name="Обычный 5 2" xfId="19"/>
    <cellStyle name="Обычный 5 4" xfId="71"/>
    <cellStyle name="Обычный 6" xfId="21"/>
    <cellStyle name="Обычный 7" xfId="35"/>
    <cellStyle name="Обычный 8" xfId="16"/>
    <cellStyle name="Обычный 8 2" xfId="12"/>
    <cellStyle name="Обычный 8 3" xfId="36"/>
    <cellStyle name="Обычный 9" xfId="33"/>
    <cellStyle name="Параметр" xfId="51"/>
    <cellStyle name="ПеременныеСметы" xfId="52"/>
    <cellStyle name="ПИР" xfId="23"/>
    <cellStyle name="Процентный 2" xfId="28"/>
    <cellStyle name="РесСмета" xfId="53"/>
    <cellStyle name="СводВедРес" xfId="54"/>
    <cellStyle name="СводкаСтоимРаб" xfId="55"/>
    <cellStyle name="СводРасч" xfId="2"/>
    <cellStyle name="Список ресурсов" xfId="62"/>
    <cellStyle name="Титул" xfId="3"/>
    <cellStyle name="Тысячи [0]_2_59" xfId="63"/>
    <cellStyle name="Тысячи_2_59" xfId="64"/>
    <cellStyle name="Финансовый" xfId="65" builtinId="3"/>
    <cellStyle name="Финансовый [0] 2" xfId="29"/>
    <cellStyle name="Финансовый 2" xfId="6"/>
    <cellStyle name="Финансовый 2 2" xfId="27"/>
    <cellStyle name="Хвост" xfId="17"/>
    <cellStyle name="Ценник" xfId="56"/>
    <cellStyle name="Экспертиза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16" Type="http://schemas.openxmlformats.org/officeDocument/2006/relationships/externalLink" Target="externalLinks/externalLink8.xml"/><Relationship Id="rId11" Type="http://schemas.openxmlformats.org/officeDocument/2006/relationships/externalLink" Target="externalLinks/externalLink3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2.xml"/><Relationship Id="rId95" Type="http://schemas.openxmlformats.org/officeDocument/2006/relationships/theme" Target="theme/theme1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58.xml"/><Relationship Id="rId87" Type="http://schemas.openxmlformats.org/officeDocument/2006/relationships/externalLink" Target="externalLinks/externalLink79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48.xml"/><Relationship Id="rId77" Type="http://schemas.openxmlformats.org/officeDocument/2006/relationships/externalLink" Target="externalLinks/externalLink6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93" Type="http://schemas.openxmlformats.org/officeDocument/2006/relationships/externalLink" Target="externalLinks/externalLink85.xml"/><Relationship Id="rId9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95</xdr:row>
      <xdr:rowOff>0</xdr:rowOff>
    </xdr:from>
    <xdr:to>
      <xdr:col>3</xdr:col>
      <xdr:colOff>304800</xdr:colOff>
      <xdr:row>95</xdr:row>
      <xdr:rowOff>200025</xdr:rowOff>
    </xdr:to>
    <xdr:sp macro="" textlink="">
      <xdr:nvSpPr>
        <xdr:cNvPr id="1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771775" y="1525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304800</xdr:colOff>
      <xdr:row>95</xdr:row>
      <xdr:rowOff>190500</xdr:rowOff>
    </xdr:to>
    <xdr:sp macro="" textlink="">
      <xdr:nvSpPr>
        <xdr:cNvPr id="1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771775" y="15640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304800</xdr:colOff>
      <xdr:row>95</xdr:row>
      <xdr:rowOff>190500</xdr:rowOff>
    </xdr:to>
    <xdr:sp macro="" textlink="">
      <xdr:nvSpPr>
        <xdr:cNvPr id="1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5640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95</xdr:row>
      <xdr:rowOff>0</xdr:rowOff>
    </xdr:from>
    <xdr:ext cx="304800" cy="190500"/>
    <xdr:sp macro="" textlink="">
      <xdr:nvSpPr>
        <xdr:cNvPr id="1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5640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190500"/>
    <xdr:sp macro="" textlink="">
      <xdr:nvSpPr>
        <xdr:cNvPr id="16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658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190500"/>
    <xdr:sp macro="" textlink="">
      <xdr:nvSpPr>
        <xdr:cNvPr id="17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658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190500"/>
    <xdr:sp macro="" textlink="">
      <xdr:nvSpPr>
        <xdr:cNvPr id="18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771775" y="18869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190500"/>
    <xdr:sp macro="" textlink="">
      <xdr:nvSpPr>
        <xdr:cNvPr id="19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771775" y="19250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190500"/>
    <xdr:sp macro="" textlink="">
      <xdr:nvSpPr>
        <xdr:cNvPr id="2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9250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190500"/>
    <xdr:sp macro="" textlink="">
      <xdr:nvSpPr>
        <xdr:cNvPr id="2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9250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304800"/>
    <xdr:sp macro="" textlink="">
      <xdr:nvSpPr>
        <xdr:cNvPr id="2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666750" y="3515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304800"/>
    <xdr:sp macro="" textlink="">
      <xdr:nvSpPr>
        <xdr:cNvPr id="2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666750" y="3549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304800"/>
    <xdr:sp macro="" textlink="">
      <xdr:nvSpPr>
        <xdr:cNvPr id="2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666750" y="3589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304800"/>
    <xdr:sp macro="" textlink="">
      <xdr:nvSpPr>
        <xdr:cNvPr id="3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666750" y="3629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94;\AppData\Roaming\Microsoft\Excel\&#1086;&#1090;%20&#1054;&#1048;&#1047;\&#1054;&#1041;&#1065;&#1040;&#1071;\&#1042;&#1086;&#1088;&#1086;&#1085;&#1077;&#1078;\&#1089;&#1084;&#1077;&#1090;&#1099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user.KLG0043/&#1056;&#1072;&#1073;&#1086;&#1095;&#1080;&#1081;%20&#1089;&#1090;&#1086;&#1083;/&#1044;&#1080;&#1085;&#1072;&#1088;&#1072;/Documents%20and%20Settings/afismagilov/Local%20Settings/Temporary%20Internet%20Files/OLK164/&#1055;&#1044;&#1056;+&#1041;&#1102;&#1076;&#1078;&#1077;&#1090;%20&#1070;&#1053;&#1043;%20&#1053;&#1058;&#1062;%20&#1059;&#1092;&#1072;%20(2005-2006)v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5.250.4\Projects\Documents%20and%20Settings\Ibragimov_RR.UFANP\Local%20Settings\Temporary%20Internet%20Files\OLK4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80;&#1077;%20&#1087;&#1072;&#1087;&#1082;&#1080;\Documents%20and%20Settings\&#1040;&#1076;&#1084;&#1080;&#1085;&#1080;&#1089;&#1090;&#1088;&#1072;&#1090;&#1086;&#1088;\&#1056;&#1072;&#1073;&#1086;&#1095;&#1080;&#1081;%20&#1089;&#1090;&#1086;&#1083;\&#1050;&#1086;&#1084;&#1084;%20&#1087;&#1088;&#1077;&#1076;&#1083;%20&#1087;&#1086;%20&#1057;&#1077;&#1088;&#1086;&#1086;&#1095;&#1080;&#1089;&#1090;&#1082;&#1077;-%20&#1040;&#1083;&#1072;&#1090;&#1086;&#1088;&#1082;&#1072;\&#1050;&#1086;&#1084;%20%20&#1087;&#1088;&#1077;&#1076;&#1083;%20&#1087;&#1086;%20&#1057;&#1077;&#1088;&#1086;&#1086;&#1095;&#1080;&#1089;&#1090;&#1082;&#1077;%20&#1040;&#1083;&#1072;&#1090;&#1086;&#1088;&#1082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lkina\Local%20Settings\Temporary%20Internet%20Files\Content.Outlook\U4QWQD3Y\&#1057;&#1084;&#1077;&#1090;&#1072;%20&#1085;&#1072;%20&#1056;&#1044;%20%20&#1040;&#1057;&#1059;%20&#1058;&#1055;%20%20&#1055;&#1057;%20&#1070;&#1078;&#1085;&#1072;&#1103;%20&#1050;&#1056;&#1059;&#1069;%20220%20&#1082;&#1042;%20&#1085;&#1086;&#107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exchange\23%20&#1086;&#1090;&#1076;&#1077;&#1083;\&#1045;&#1088;&#1105;&#1084;&#1080;&#1085;\&#1089;&#1084;&#1043;&#1040;&#1055;&#1086;&#1076;&#1085;&#105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DC\smo\Users\&#1094;\AppData\Roaming\Microsoft\Excel\&#1086;&#1090;%20&#1054;&#1048;&#1047;\&#1054;&#1041;&#1065;&#1040;&#1071;\&#1042;&#1086;&#1088;&#1086;&#1085;&#1077;&#1078;\&#1089;&#1084;&#1077;&#1090;&#1099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&#1052;&#1086;&#1080;%20&#1076;&#1086;&#1082;&#1091;&#1084;&#1077;&#1085;&#1090;&#1099;/&#1044;&#1077;&#1085;&#1080;&#1089;/Files/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Users/biruzova/Desktop/&#1057;&#1086;&#1083;&#1085;&#1077;&#1095;&#1085;.%20&#1073;&#1072;&#1090;&#1072;&#1088;&#1077;&#1103;%20-%20&#1056;&#1044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&#1055;&#1088;&#1086;&#1077;&#1082;&#1090;&#1099;\03_&#1050;&#1072;&#1084;&#1089;&#1082;&#1072;&#1103;_&#1043;&#1069;&#1057;\&#1047;&#1072;&#1084;&#1077;&#1085;&#1072;_&#1079;&#1072;&#1097;&#1080;&#1090;_&#1042;&#1051;_&#1042;&#1083;&#1072;&#1076;&#1080;&#1084;&#1080;&#1088;&#1089;&#1082;&#1072;&#1103;-2\!new_&#1050;&#1072;&#1084;&#1043;&#1069;&#1057;_&#1042;&#1083;&#1072;&#1076;&#1080;&#1084;&#1080;&#1088;&#1089;&#1082;&#1072;&#1103;2_&#1057;&#1052;&#1057;_&#1056;&#1072;&#1089;&#1095;&#1077;&#1090;_210809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bragimov_RR.UFANP\Local%20Settings\Temporary%20Internet%20Files\OLK4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exchange\23%20&#1086;&#1090;&#1076;&#1077;&#1083;\&#1045;&#1088;&#1105;&#1084;&#1080;&#1085;\&#1089;&#1084;&#1047;&#1045;&#1052;&#1086;&#1076;&#1085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oduws2003\&#1060;&#1080;&#1083;&#1080;&#1072;&#1083;%20&#1040;&#1057;&#1054;&#1044;&#1059;\&#1047;&#1072;&#1082;&#1072;&#1079;&#1095;&#1080;&#1082;&#1080;\&#1051;&#1059;&#1050;&#1054;&#1049;&#1051;-&#1055;&#1045;&#1056;&#1052;&#1053;&#1045;&#1060;&#1058;&#1068;\&#1050;&#1059;&#1059;&#1053;%20276%20&#1054;&#1089;&#1072;\&#1044;&#1086;&#1075;&#1086;&#1074;&#1086;&#1088;%20310%20&#1086;&#1090;%2006.02.03%20(&#1088;&#1077;&#1082;&#1086;&#1085;&#1089;&#1090;&#1088;&#1091;&#1082;&#1094;&#1080;&#1103;)\&#1044;&#1086;&#1087;.%20&#1089;&#1086;&#1075;&#1083;.%20&#8470;2%20&#1086;&#1090;%2001.09.04\&#1055;&#1088;&#1080;&#1083;&#1086;&#1078;.%20&#1076;.&#1089;.%202%20&#1082;%20&#1076;&#1086;&#1075;.%203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tmp/Temporary%20Internet%20Files/Content.Outlook/I72ZG5PP/&#1041;&#1044;&#1056;%20&#1057;&#1057;%201%20&#1082;&#1074;%202008%2014%2007%20200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&#1044;&#1086;&#1075;&#1086;&#1074;&#1086;&#1088;&#1085;&#1086;&#1081;%20&#1086;&#1090;&#1076;&#1077;&#1083;/&#1069;&#1082;&#1086;&#1085;&#1086;&#1084;&#1080;&#1082;&#1072;/&#1040;&#1082;&#1090;&#1099;-&#1054;&#1087;&#1083;&#1072;&#1090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oronina.PGBUH\&#1052;&#1086;&#1080;%20&#1076;&#1086;&#1082;&#1091;&#1084;&#1077;&#1085;&#1090;&#1099;\&#1057;&#1084;&#1077;&#1090;&#1099;\&#1041;&#1072;&#1081;&#1076;&#1072;&#1088;&#1072;&#1094;&#1082;&#1072;&#1103;%20&#1075;&#1091;&#1073;&#1072;%202007\&#1048;&#1079;&#1099;&#1089;&#1082;&#1072;&#1085;&#1080;&#1103;\&#1071;&#1043;&#1048;\&#1050;&#1055;+C&#1084;&#1077;&#1090;&#1072;%202007%20&#1071;&#1043;&#1048;%20%20(14.03.07)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Documents%20and%20Settings/operator/Desktop/&#1051;&#1072;&#1090;&#1091;&#1096;&#1082;&#1080;&#1085;&#1072;/&#1087;&#1083;&#1072;&#1085;&#1080;&#1088;&#1086;&#1074;&#1072;&#1085;&#1080;&#1077;%20&#1090;&#1077;&#1082;&#1091;&#1097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pi\pir\PROJECTS\GIP\Office4\1980\&#1044;&#1086;&#1075;&#1086;&#1074;&#1086;&#1088;\&#1080;&#1089;&#1087;&#1086;&#1083;&#1085;&#1080;&#1090;&#1077;&#1083;&#1100;&#1085;&#1099;&#1077;%20&#1089;&#1084;&#1077;&#1090;&#1099;\DELIVERY\&#1052;&#1086;&#1080;%20&#1076;&#1086;&#1082;&#1091;&#1084;&#1077;&#1085;&#1090;&#1099;\&#1050;&#1085;&#1080;&#1075;&#1072;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zlyakov-rv\Shared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exchange\23%20&#1086;&#1090;&#1076;&#1077;&#1083;\&#1045;&#1088;&#1105;&#1084;&#1080;&#1085;\&#1089;&#1084;&#1047;&#1045;&#1052;&#1086;&#1076;&#1085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erver\xserver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3;&#1072;&#1090;&#1077;&#1078;&#1085;&#1099;&#1077;%20&#1092;&#1086;&#1088;&#1084;&#1099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топо"/>
      <sheetName val="Зап-3- СЦБ"/>
      <sheetName val="Данные для расчёта сметы"/>
      <sheetName val="RSOILBAL"/>
      <sheetName val="3.1 Проект на стр.скв."/>
      <sheetName val="Смета"/>
      <sheetName val="К.рын"/>
      <sheetName val="Суточная"/>
      <sheetName val="Коэфф1."/>
      <sheetName val="Шкаф"/>
      <sheetName val="Прайс л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8"/>
      <sheetName val="исх-данные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Шкаф"/>
      <sheetName val="Коэфф1."/>
      <sheetName val="Прайс лист"/>
      <sheetName val="Summary"/>
      <sheetName val="sapactivexlhiddensheet"/>
      <sheetName val="Данные для расчёта сметы"/>
      <sheetName val="График"/>
      <sheetName val="Счет-Фактура"/>
      <sheetName val="Переменные и константы"/>
      <sheetName val="СметаСводная 1 оч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Кредиты"/>
      <sheetName val="Суточная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Пояснение "/>
      <sheetName val="93-110"/>
      <sheetName val="list"/>
      <sheetName val="ПДР ООО &quot;Юкос ФБЦ&quot;"/>
      <sheetName val="Прибыль опл"/>
      <sheetName val="СМЕТА проект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к.84-к.83"/>
      <sheetName val="Лист опроса"/>
      <sheetName val="5ОборРабМест(HP)"/>
      <sheetName val="СметаСводная Колпино"/>
      <sheetName val="HP и оргтехника"/>
      <sheetName val="Лист2"/>
      <sheetName val="2002(v2)"/>
      <sheetName val="справ.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1"/>
      <sheetName val="Смета 1свод"/>
      <sheetName val="№5 СУБ Инж защ"/>
      <sheetName val="Смета 2"/>
      <sheetName val="информация"/>
      <sheetName val="Текущие цены"/>
      <sheetName val="рабочий"/>
      <sheetName val="окраска"/>
      <sheetName val="отчет эл_эн  2000"/>
      <sheetName val="3.1 ТХ"/>
      <sheetName val="ЗП_ЮНГ"/>
      <sheetName val="Данные_для_расчёта_сметы"/>
      <sheetName val="Коэфф1_"/>
      <sheetName val="Прайс_лист"/>
      <sheetName val="См_1_наруж_водопровод"/>
      <sheetName val="свод_2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од (2)"/>
      <sheetName val="Калплан ОИ2 Макм крестики"/>
      <sheetName val="ПОДПИСИ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П (2)"/>
      <sheetName val="Бюджет"/>
      <sheetName val="Norm"/>
      <sheetName val="свод 3"/>
      <sheetName val="ID"/>
      <sheetName val="Смета 1"/>
      <sheetName val="Смета2_проект__раб_"/>
      <sheetName val="Смета_1"/>
      <sheetName val="Св. смета"/>
      <sheetName val="РБС ИЗМ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  <sheetName val="Calc"/>
      <sheetName val="История"/>
      <sheetName val="Р1"/>
      <sheetName val="Параметры_i"/>
      <sheetName val="Таблица 2"/>
      <sheetName val="Input"/>
      <sheetName val="Calculation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РН-ПНГ"/>
      <sheetName val="влад-таблица"/>
      <sheetName val="2002(v1)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D"/>
      <sheetName val="Ачинский НПЗ"/>
      <sheetName val="4"/>
      <sheetName val="ИД"/>
      <sheetName val="См3 СЦБ-зап"/>
      <sheetName val="смета СИД"/>
      <sheetName val="часы"/>
      <sheetName val="ресурсная вед."/>
      <sheetName val="ИДвалка"/>
      <sheetName val="р.Волхов"/>
      <sheetName val="Смета терзем"/>
      <sheetName val="КП к ГК"/>
      <sheetName val="изыскания 2"/>
      <sheetName val="Калплан Кра"/>
      <sheetName val="Материалы"/>
      <sheetName val="Кал.план Жукова даты - не надо"/>
      <sheetName val="Спецификация"/>
      <sheetName val="смета 2 проект. работы"/>
      <sheetName val="Хар_"/>
      <sheetName val="С1_"/>
      <sheetName val="СтрЗапасов (2)"/>
      <sheetName val="НМ расчеты"/>
      <sheetName val="СС замеч с ответам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6.11 новый"/>
      <sheetName val="Баланс (Ф1)"/>
      <sheetName val="К"/>
      <sheetName val="Общая часть"/>
      <sheetName val="Табл.5"/>
      <sheetName val="Табл.2"/>
      <sheetName val="Исх.данные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Перечень Заказчиков"/>
      <sheetName val="СП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оэф КВ"/>
      <sheetName val="кп (3)"/>
      <sheetName val="13_1"/>
      <sheetName val="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  <sheetName val="данные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sapactivexlhiddensheet"/>
      <sheetName val="OCK1"/>
      <sheetName val="Шкаф"/>
      <sheetName val="Коэфф1."/>
      <sheetName val="Прайс лист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информация"/>
      <sheetName val="шаблон"/>
      <sheetName val="РС 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13.1"/>
      <sheetName val="Текущие цены"/>
      <sheetName val="рабочий"/>
      <sheetName val="окраска"/>
      <sheetName val="отчет эл_эн  2000"/>
      <sheetName val="к.84-к.83"/>
      <sheetName val="2002(v2)"/>
      <sheetName val="справ.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13_1"/>
      <sheetName val="Пример_расчета"/>
      <sheetName val="СметаСводная_Рыб"/>
      <sheetName val="свод 3"/>
      <sheetName val="1"/>
      <sheetName val="Пояснение "/>
      <sheetName val="93-110"/>
      <sheetName val="list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ID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Текущие_цены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геолог"/>
      <sheetName val="SakhNIPI5"/>
      <sheetName val="ПИР"/>
      <sheetName val="Табл.5"/>
      <sheetName val="Табл.2"/>
      <sheetName val="Исх.данные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Дополнительные параметры"/>
      <sheetName val="ЛЧ"/>
      <sheetName val="Leistungsakt"/>
      <sheetName val="Свод объем"/>
      <sheetName val="Дог цена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р расчета"/>
      <sheetName val="Структура АСУ УПН"/>
      <sheetName val="Структура АРМ"/>
      <sheetName val="Сигналы контроллера"/>
      <sheetName val="Сигналы контроллера + верхн уро"/>
      <sheetName val="У1500"/>
      <sheetName val="Смета 1 разд с коэф"/>
      <sheetName val="Смета (3 кат) ГЭСНп"/>
      <sheetName val="Трудозатраты (3кат) ГЭСНп"/>
      <sheetName val="Таблица 9 ГЭСНп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13.1"/>
      <sheetName val="ЭХЗ"/>
      <sheetName val="Лист1"/>
      <sheetName val="Обновление"/>
      <sheetName val="Цена"/>
      <sheetName val="Product"/>
      <sheetName val="Шкафы_end"/>
      <sheetName val="СМЕТА проект"/>
      <sheetName val="топография"/>
      <sheetName val="Calc"/>
      <sheetName val="ПДР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93-110"/>
      <sheetName val="Смета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"/>
      <sheetName val="Лист опроса"/>
      <sheetName val="СметаСводная снег"/>
      <sheetName val="к.84-к.83"/>
      <sheetName val="Лист2"/>
      <sheetName val="93-110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вод"/>
      <sheetName val="Смета 1свод"/>
      <sheetName val="см8"/>
      <sheetName val="Данные для расчёта сметы"/>
      <sheetName val="Зап-3- СЦБ"/>
      <sheetName val="свод 2"/>
      <sheetName val="Прибыль опл"/>
      <sheetName val="СМЕТА проект"/>
      <sheetName val="таблица руководству"/>
      <sheetName val="Суточная добыча за неделю"/>
      <sheetName val="РП"/>
      <sheetName val="list"/>
      <sheetName val="Вспомогательный"/>
      <sheetName val="Смета 1"/>
      <sheetName val="Табл38-7"/>
      <sheetName val="вариант"/>
      <sheetName val="Обновление"/>
      <sheetName val="Лист1"/>
      <sheetName val="Цена"/>
      <sheetName val="Product"/>
      <sheetName val="Разработка проекта"/>
      <sheetName val="сводная"/>
      <sheetName val="См 1 наруж.водопровод"/>
      <sheetName val="График"/>
      <sheetName val="топо"/>
      <sheetName val="Суточная"/>
      <sheetName val="5ОборРабМест(HP)"/>
      <sheetName val="ПДР"/>
      <sheetName val="1"/>
      <sheetName val="СметаСводная Рыб"/>
      <sheetName val="СметаСводная Колпино"/>
      <sheetName val="СметаСводная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Таблица 4 АСУТП"/>
      <sheetName val="Таблица 5 АСУТП"/>
      <sheetName val="Таблица 6 АСУТП"/>
      <sheetName val="исх.данные"/>
      <sheetName val="СВОД 2001 "/>
    </sheetNames>
    <sheetDataSet>
      <sheetData sheetId="0"/>
      <sheetData sheetId="1">
        <row r="8">
          <cell r="B8" t="str">
            <v>1.1. Непрерывный (с длительным поддержанием режимов, близких к установившимся, и практически безостановочной подачей сырья и реагентов)</v>
          </cell>
        </row>
        <row r="9">
          <cell r="B9" t="str">
            <v>1.2. Полунепрерывный (непрерывный, с существенными для управления переходными режимами, вызванными добавками (заменами) сырья или реагентов либо выдачей продукции)</v>
          </cell>
        </row>
        <row r="10">
          <cell r="B10" t="str">
            <v>1.3. Непрерывно-дискретный - I (сочетающий непрерывные и прерывистые режимы на различных стадиях процесса)</v>
          </cell>
        </row>
        <row r="11">
          <cell r="B11" t="str">
            <v>1.4. Непрерывно-дискретный - II (сочетающий непрерывные и прерывистые режимы с малой длительностью непрерывных режимов в аварийных условиях)</v>
          </cell>
        </row>
        <row r="12">
          <cell r="B12" t="str">
            <v>1.5. Циклический (прерывистый, с существенной для управления длительностью интервалов непрерывного функционирования и циклическим следованием интервалов с различными режимами)</v>
          </cell>
        </row>
        <row r="13">
          <cell r="B13" t="str">
            <v>1.6. Дискретный (прерывистый, с малой, несущественной для управления длительностью непрерывных технологических операций)</v>
          </cell>
        </row>
        <row r="14">
          <cell r="B14" t="str">
            <v/>
          </cell>
        </row>
        <row r="16">
          <cell r="B16" t="str">
            <v>2.1. до 5</v>
          </cell>
        </row>
        <row r="17">
          <cell r="B17" t="str">
            <v>2.2. св. 5 до 10</v>
          </cell>
        </row>
        <row r="18">
          <cell r="B18" t="str">
            <v>2.3. св. 10 до 20</v>
          </cell>
        </row>
        <row r="19">
          <cell r="B19" t="str">
            <v>2.4. св. 20 до 35</v>
          </cell>
        </row>
        <row r="20">
          <cell r="B20" t="str">
            <v>2.5. св. 35 до 50</v>
          </cell>
        </row>
        <row r="21">
          <cell r="B21" t="str">
            <v>2.6. св. 50 до 70</v>
          </cell>
        </row>
        <row r="22">
          <cell r="B22" t="str">
            <v>2.7. св.70 до 100</v>
          </cell>
        </row>
        <row r="23">
          <cell r="B23" t="str">
            <v/>
          </cell>
        </row>
        <row r="24">
          <cell r="B24" t="str">
            <v>2.8. За каждые 50 свыше 100                                                              n =</v>
          </cell>
        </row>
        <row r="25">
          <cell r="B25" t="str">
            <v/>
          </cell>
        </row>
        <row r="27">
          <cell r="B27" t="str">
            <v>3.1. I степень - параллельные контроль и измерение параметров состояния ТОУ</v>
          </cell>
        </row>
        <row r="28">
          <cell r="B28" t="str">
            <v>3.2. II степень - централизованный контроль и измерение параметров состояния ТОУ</v>
          </cell>
        </row>
        <row r="29">
          <cell r="B29" t="str">
            <v>3.3. III степень - косвенное измерение (вычисление) отдельных комплексных показателей функционирования ТОУ</v>
          </cell>
        </row>
        <row r="30">
          <cell r="B30" t="str">
            <v>3.4. IV степень - анализ и обобщенная оценка состояния процесса в целом по его модели (распознавание ситуаций, диагностика аварийных состояний, поиск "узкого места", прогноз хода процесса)</v>
          </cell>
        </row>
        <row r="31">
          <cell r="B31" t="str">
            <v/>
          </cell>
        </row>
        <row r="33">
          <cell r="B33" t="str">
            <v>4.1. I степень - одноконтурное автоматическое регулирование или автоматическое однотактное логическое управление (переключения, блокировки и т. п.)</v>
          </cell>
        </row>
        <row r="34">
          <cell r="B34" t="str">
            <v>4.2. II степень - каскадное и (или) программное автоматическое регулирование или автоматическое программное логическое управление по "жесткому" циклу</v>
          </cell>
        </row>
        <row r="35">
          <cell r="B35" t="str">
            <v>4.3. III степень - многосвязное автоматическое регулирование или автоматическое программное логическое управление по циклу с разветвлениями</v>
          </cell>
        </row>
        <row r="36">
          <cell r="B36" t="str">
            <v>4.4. IV степень - оптимальное управление установившимися режимами (в статике)</v>
          </cell>
        </row>
        <row r="37">
          <cell r="B37" t="str">
            <v>4.5. V степень - оптимальное управление переходными процессами или процессом в целом (оптимизация в динамике)</v>
          </cell>
        </row>
        <row r="38">
          <cell r="B38" t="str">
            <v>4.6. VI степень - оптимальное управление быстропротекающими переходными процессами в аварийных условиях</v>
          </cell>
        </row>
        <row r="39">
          <cell r="B39" t="str">
            <v>4.7. VII степень - оптимальное управление с адаптацией (самообучением и изменением алгоритмов и параметров системы)</v>
          </cell>
        </row>
        <row r="40">
          <cell r="B40" t="str">
            <v/>
          </cell>
        </row>
        <row r="42">
          <cell r="B42" t="str">
            <v>5.1. Автоматизированный "ручной" режим</v>
          </cell>
        </row>
        <row r="43">
          <cell r="B43" t="str">
            <v>5.2. Автоматизированный режим "советчика"</v>
          </cell>
        </row>
        <row r="44">
          <cell r="B44" t="str">
            <v>5.3. Автоматизированный диалоговый режим</v>
          </cell>
        </row>
        <row r="45">
          <cell r="B45" t="str">
            <v>5.4. Автоматический режим косвенного управления</v>
          </cell>
        </row>
        <row r="46">
          <cell r="B46" t="str">
            <v>5.5. Автоматический режим прямого (непосредственного) цифрового (или аналого-цифрового) управления</v>
          </cell>
        </row>
        <row r="47">
          <cell r="B47" t="str">
            <v/>
          </cell>
        </row>
        <row r="49">
          <cell r="B49" t="str">
            <v>6.1. до 20</v>
          </cell>
        </row>
        <row r="50">
          <cell r="B50" t="str">
            <v>6.2. св. 20 до 50</v>
          </cell>
        </row>
        <row r="51">
          <cell r="B51" t="str">
            <v>6.3. св. 50 до 100</v>
          </cell>
        </row>
        <row r="52">
          <cell r="B52" t="str">
            <v>6.4. св. 100 до 170</v>
          </cell>
        </row>
        <row r="53">
          <cell r="B53" t="str">
            <v>6.5. св. 170 до 250</v>
          </cell>
        </row>
        <row r="54">
          <cell r="B54" t="str">
            <v>6.6. св. 250 до 350</v>
          </cell>
        </row>
        <row r="55">
          <cell r="B55" t="str">
            <v>6.7. св. 350 до 470</v>
          </cell>
        </row>
        <row r="56">
          <cell r="B56" t="str">
            <v>6.8. св. 470 до 600</v>
          </cell>
        </row>
        <row r="57">
          <cell r="B57" t="str">
            <v>6.9. св. 600 до 800</v>
          </cell>
        </row>
        <row r="58">
          <cell r="B58" t="str">
            <v>6.10. св. 800 до 1000</v>
          </cell>
        </row>
        <row r="59">
          <cell r="B59" t="str">
            <v>6.11. св. 1000 до 1300</v>
          </cell>
        </row>
        <row r="60">
          <cell r="B60" t="str">
            <v>6.12. св. 1300 до 1600</v>
          </cell>
        </row>
        <row r="61">
          <cell r="B61" t="str">
            <v>6.13. св. 1600 до 2000</v>
          </cell>
        </row>
        <row r="62">
          <cell r="B62" t="str">
            <v/>
          </cell>
        </row>
        <row r="63">
          <cell r="B63" t="str">
            <v>6.14. за каждые 500 свыше 2000                                                         n=</v>
          </cell>
        </row>
        <row r="64">
          <cell r="B64" t="str">
            <v/>
          </cell>
        </row>
        <row r="66">
          <cell r="B66" t="str">
            <v>7.1. до 5</v>
          </cell>
        </row>
        <row r="67">
          <cell r="B67" t="str">
            <v>7.2. св. 5 до 10</v>
          </cell>
        </row>
        <row r="68">
          <cell r="B68" t="str">
            <v>7.3. св. 10 до 20</v>
          </cell>
        </row>
        <row r="69">
          <cell r="B69" t="str">
            <v>7.4. св. 20 до 40</v>
          </cell>
        </row>
        <row r="70">
          <cell r="B70" t="str">
            <v>7.5. св. 40 до 60</v>
          </cell>
        </row>
        <row r="71">
          <cell r="B71" t="str">
            <v>7.6. св. 60 до 90</v>
          </cell>
        </row>
        <row r="72">
          <cell r="B72" t="str">
            <v>7.7. св. 90 до 120</v>
          </cell>
        </row>
        <row r="73">
          <cell r="B73" t="str">
            <v>7.8. св. 120 до 160</v>
          </cell>
        </row>
        <row r="74">
          <cell r="B74" t="str">
            <v>7.9. св. 160 до 200</v>
          </cell>
        </row>
        <row r="75">
          <cell r="B75" t="str">
            <v>7.10. св. 200 до 250</v>
          </cell>
        </row>
        <row r="76">
          <cell r="B76" t="str">
            <v>7.11. св. 250 до 300</v>
          </cell>
        </row>
        <row r="77">
          <cell r="B77" t="str">
            <v>7.12. св. 300 до 350</v>
          </cell>
        </row>
        <row r="78">
          <cell r="B78" t="str">
            <v>7.13. св. 350 до 400</v>
          </cell>
        </row>
        <row r="79">
          <cell r="B79" t="str">
            <v/>
          </cell>
        </row>
        <row r="80">
          <cell r="B80" t="str">
            <v>7.14 за каждые 70 свыше 400                                                              n=</v>
          </cell>
        </row>
        <row r="81">
          <cell r="B81" t="str">
            <v/>
          </cell>
        </row>
        <row r="84">
          <cell r="B84" t="str">
            <v>Проект</v>
          </cell>
        </row>
        <row r="85">
          <cell r="B85" t="str">
            <v>Рабочая документация</v>
          </cell>
        </row>
        <row r="86">
          <cell r="B86" t="str">
            <v>Рабочий проект</v>
          </cell>
        </row>
        <row r="90">
          <cell r="B90" t="str">
            <v>п</v>
          </cell>
        </row>
        <row r="91">
          <cell r="B91" t="str">
            <v>рд</v>
          </cell>
        </row>
        <row r="92">
          <cell r="B92" t="str">
            <v>рп</v>
          </cell>
        </row>
        <row r="106">
          <cell r="B106" t="str">
            <v>С. В. Красавин</v>
          </cell>
        </row>
        <row r="107">
          <cell r="B107" t="str">
            <v>Н. И. Юнов</v>
          </cell>
        </row>
      </sheetData>
      <sheetData sheetId="2">
        <row r="6">
          <cell r="B6">
            <v>1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ПДР"/>
      <sheetName val="РасчетКомандир1"/>
      <sheetName val="РасчетКомандир2"/>
      <sheetName val="Смета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  <sheetName val="исходные данные"/>
      <sheetName val="расчетные таблицы"/>
      <sheetName val="См3 СЦБ-зап"/>
      <sheetName val="СметаСводная Рыб"/>
      <sheetName val="эл_химз_"/>
      <sheetName val="геология_"/>
      <sheetName val="Лист1"/>
      <sheetName val="Обновление"/>
      <sheetName val="Цена"/>
      <sheetName val="Product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равочные данные"/>
      <sheetName val="Амур ДОН"/>
      <sheetName val="кп ГК"/>
      <sheetName val="Б.Сатка"/>
      <sheetName val="Исполнение по оборуд_"/>
      <sheetName val="Calc"/>
      <sheetName val="total"/>
      <sheetName val="Комплектация"/>
      <sheetName val="трубы"/>
      <sheetName val="СМР"/>
      <sheetName val="дороги"/>
      <sheetName val="ИД"/>
      <sheetName val="УП _2004"/>
      <sheetName val="Справка"/>
      <sheetName val="свод_2"/>
      <sheetName val="свод_3"/>
      <sheetName val="Зап-3-_СЦБ"/>
      <sheetName val="Данные_для_расчёта_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расходы"/>
      <sheetName val="Накладные расходы"/>
      <sheetName val="Смета - стадия РД"/>
    </sheetNames>
    <sheetDataSet>
      <sheetData sheetId="0">
        <row r="9">
          <cell r="C9" t="str">
            <v>Должность</v>
          </cell>
        </row>
        <row r="10">
          <cell r="C10" t="str">
            <v>Начальник департамента</v>
          </cell>
        </row>
        <row r="11">
          <cell r="C11" t="str">
            <v>ГИП</v>
          </cell>
        </row>
        <row r="12">
          <cell r="C12" t="str">
            <v>Заместитель ГИПа</v>
          </cell>
        </row>
        <row r="13">
          <cell r="C13" t="str">
            <v>Помощник ГИПа</v>
          </cell>
        </row>
        <row r="14">
          <cell r="C14" t="str">
            <v>Начальник отдела</v>
          </cell>
        </row>
        <row r="15">
          <cell r="C15" t="str">
            <v>Начальник сектора</v>
          </cell>
        </row>
        <row r="16">
          <cell r="C16" t="str">
            <v>Заместитель начальника отдела</v>
          </cell>
        </row>
        <row r="17">
          <cell r="C17" t="str">
            <v>Начальник группы</v>
          </cell>
        </row>
        <row r="18">
          <cell r="C18" t="str">
            <v>Главный специалист</v>
          </cell>
        </row>
        <row r="19">
          <cell r="C19" t="str">
            <v>Ведущий специалист</v>
          </cell>
        </row>
        <row r="20">
          <cell r="C20" t="str">
            <v>Ведущий инженер-проектировщик</v>
          </cell>
        </row>
        <row r="21">
          <cell r="C21" t="str">
            <v>инженер-проектировщик 1-й категории</v>
          </cell>
        </row>
        <row r="22">
          <cell r="C22" t="str">
            <v>инженер-проектировщик 2-й категории</v>
          </cell>
        </row>
        <row r="23">
          <cell r="C23" t="str">
            <v>инженер-проектировщик 3-й категории</v>
          </cell>
        </row>
        <row r="24">
          <cell r="C24" t="str">
            <v>Специалист 1-й категории</v>
          </cell>
        </row>
        <row r="25">
          <cell r="C25" t="str">
            <v>Специалист 2-й категории</v>
          </cell>
        </row>
        <row r="26">
          <cell r="C26" t="str">
            <v>Специалист 3-й категории</v>
          </cell>
        </row>
        <row r="27">
          <cell r="C27" t="str">
            <v>Техник 2-й категории</v>
          </cell>
        </row>
      </sheetData>
      <sheetData sheetId="1">
        <row r="36">
          <cell r="D36">
            <v>0.92058430320218054</v>
          </cell>
        </row>
      </sheetData>
      <sheetData sheetId="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sapactivexlhiddensheet"/>
      <sheetName val="График"/>
      <sheetName val="ц_199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"/>
      <sheetName val="Св табл стоим"/>
      <sheetName val="Календарный план дог"/>
      <sheetName val="СМР"/>
      <sheetName val="Поставка"/>
      <sheetName val="Расче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H13">
            <v>46.5</v>
          </cell>
        </row>
      </sheetData>
      <sheetData sheetId="5" refreshError="1">
        <row r="2">
          <cell r="G2">
            <v>6300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1 (смр)"/>
      <sheetName val="2 См 1 (смр)"/>
      <sheetName val="Переменные и константы"/>
    </sheetNames>
    <sheetDataSet>
      <sheetData sheetId="0"/>
      <sheetData sheetId="1"/>
      <sheetData sheetId="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Реестр"/>
      <sheetName val="Отчет"/>
    </sheetNames>
    <sheetDataSet>
      <sheetData sheetId="0" refreshError="1"/>
      <sheetData sheetId="1" refreshError="1">
        <row r="4">
          <cell r="X4" t="str">
            <v>Начало периода</v>
          </cell>
          <cell r="Y4" t="str">
            <v>Конец периода</v>
          </cell>
        </row>
        <row r="5">
          <cell r="X5">
            <v>39448</v>
          </cell>
          <cell r="Y5">
            <v>39478</v>
          </cell>
        </row>
        <row r="6">
          <cell r="X6">
            <v>39479</v>
          </cell>
          <cell r="Y6">
            <v>39507</v>
          </cell>
        </row>
        <row r="7">
          <cell r="X7">
            <v>39508</v>
          </cell>
          <cell r="Y7">
            <v>39538</v>
          </cell>
        </row>
        <row r="8">
          <cell r="X8">
            <v>39539</v>
          </cell>
          <cell r="Y8">
            <v>39568</v>
          </cell>
        </row>
        <row r="9">
          <cell r="X9">
            <v>39569</v>
          </cell>
          <cell r="Y9">
            <v>39599</v>
          </cell>
        </row>
        <row r="10">
          <cell r="X10">
            <v>39600</v>
          </cell>
          <cell r="Y10">
            <v>39629</v>
          </cell>
        </row>
        <row r="11">
          <cell r="X11">
            <v>39630</v>
          </cell>
          <cell r="Y11">
            <v>39660</v>
          </cell>
        </row>
        <row r="12">
          <cell r="X12">
            <v>39661</v>
          </cell>
          <cell r="Y12">
            <v>39691</v>
          </cell>
        </row>
        <row r="13">
          <cell r="X13">
            <v>39692</v>
          </cell>
          <cell r="Y13">
            <v>39721</v>
          </cell>
        </row>
        <row r="14">
          <cell r="X14">
            <v>39722</v>
          </cell>
          <cell r="Y14">
            <v>39752</v>
          </cell>
        </row>
        <row r="15">
          <cell r="X15">
            <v>39753</v>
          </cell>
          <cell r="Y15">
            <v>39782</v>
          </cell>
        </row>
        <row r="16">
          <cell r="X16">
            <v>39783</v>
          </cell>
          <cell r="Y16">
            <v>39813</v>
          </cell>
        </row>
      </sheetData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ПО 1-7"/>
      <sheetName val="Данные для расчёта сметы"/>
      <sheetName val="топография"/>
      <sheetName val="Курс_доллара"/>
      <sheetName val="СметаСводная"/>
      <sheetName val="Коэфф1."/>
      <sheetName val="ставки"/>
      <sheetName val="Лист7"/>
      <sheetName val="свод 2"/>
      <sheetName val="Смета"/>
      <sheetName val="СметаСводная Колпино"/>
      <sheetName val="Смета-Т"/>
      <sheetName val="ОПС"/>
      <sheetName val="Дог цена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  <sheetName val="93-110"/>
      <sheetName val="ПДР"/>
      <sheetName val="Зап-3- СЦБ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см8"/>
      <sheetName val="DATA"/>
      <sheetName val="вариант"/>
      <sheetName val="Обновление"/>
      <sheetName val="Цена"/>
      <sheetName val="Product"/>
      <sheetName val="6.14_КР"/>
      <sheetName val="Прилож"/>
      <sheetName val="все"/>
      <sheetName val="Табл38-7"/>
      <sheetName val="информация"/>
      <sheetName val="Кредиты"/>
      <sheetName val="Пример расчета"/>
      <sheetName val="СметаСводная Рыб"/>
      <sheetName val="Нормы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График"/>
      <sheetName val="Счет-Фактура"/>
      <sheetName val="Суточная"/>
      <sheetName val="СС"/>
      <sheetName val="Смета 1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sapactivexlhiddensheet"/>
      <sheetName val="свод 3"/>
      <sheetName val="СметаСводная павильон"/>
      <sheetName val="Смета 1свод"/>
      <sheetName val="свод1"/>
      <sheetName val="СметаСводная"/>
      <sheetName val="СметаСводная снег"/>
      <sheetName val="Хаттон 90.90 Femco"/>
      <sheetName val="ИД1"/>
      <sheetName val="шаблон"/>
      <sheetName val="ИГ1"/>
      <sheetName val="свод общ"/>
      <sheetName val="таблица руководству"/>
      <sheetName val="Суточная добыча за неделю"/>
      <sheetName val="Таблица 4 АСУТП"/>
      <sheetName val="2002(v2)"/>
      <sheetName val="справ."/>
      <sheetName val="справ_"/>
      <sheetName val="оборудован"/>
      <sheetName val="Упр"/>
      <sheetName val="2002_v2_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Текущие цены"/>
      <sheetName val="рабочий"/>
      <sheetName val="окраска"/>
      <sheetName val="отчет эл_эн  2000"/>
      <sheetName val="данные"/>
      <sheetName val="Баланс"/>
      <sheetName val="Production and Spend"/>
      <sheetName val="OCK1"/>
      <sheetName val="1.3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1"/>
      <sheetName val="Пояснение "/>
      <sheetName val="list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СметаСводная Колпино"/>
      <sheetName val="Перечень ИУ"/>
      <sheetName val="НМА"/>
      <sheetName val="оператор"/>
      <sheetName val="исх_данные"/>
      <sheetName val="ст ГТМ"/>
      <sheetName val="Смета 5.2. Кусты25,29,31,65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топо"/>
      <sheetName val="Обновление"/>
      <sheetName val="Цена"/>
      <sheetName val="Product"/>
      <sheetName val="Шкаф"/>
      <sheetName val="Коэфф1."/>
      <sheetName val="Прайс л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Обновление"/>
      <sheetName val="Цена"/>
      <sheetName val="Product"/>
      <sheetName val="Смета 1свод"/>
      <sheetName val="Лист1"/>
      <sheetName val="Шкаф"/>
      <sheetName val="Прайс лист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График"/>
      <sheetName val="Суточная"/>
      <sheetName val="Коэфф1.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РП"/>
      <sheetName val="К.рын"/>
      <sheetName val="Титул1"/>
      <sheetName val="Титул2"/>
      <sheetName val="Титул3"/>
      <sheetName val="Упр"/>
      <sheetName val="свод"/>
      <sheetName val="Таблица 3"/>
      <sheetName val="СС"/>
      <sheetName val="информация"/>
      <sheetName val="Summary"/>
      <sheetName val="Tabelle3"/>
      <sheetName val="Данные для расчёта сметы"/>
      <sheetName val="ПОДПИСИ"/>
      <sheetName val="медведицкая_(2)"/>
      <sheetName val="Сумма_прописью"/>
      <sheetName val="сводная_рд"/>
      <sheetName val="нпс3рд_"/>
      <sheetName val="нпс_кириши_рд"/>
      <sheetName val="НПС-3_"/>
      <sheetName val="Список прогонов за месяц"/>
      <sheetName val="1.1"/>
      <sheetName val="93-110"/>
      <sheetName val="Сводная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20"/>
      <sheetName val="Восстановл_Лист49"/>
      <sheetName val="Восстановл_Лист21"/>
      <sheetName val="Расчет зарплаты"/>
      <sheetName val="Табл38-7"/>
      <sheetName val="ЭХЗ"/>
      <sheetName val="№5 СУБ Инж защ"/>
      <sheetName val="13.1"/>
      <sheetName val="Харьяга-индига(ПР-Трасса+реки)"/>
      <sheetName val="к.84-к.83"/>
      <sheetName val="свод 2"/>
      <sheetName val="HP и оргтехника"/>
      <sheetName val="свод 3"/>
      <sheetName val="СметаСводная Колпино"/>
      <sheetName val="СметаСводная"/>
      <sheetName val="См3 СЦБ-зап"/>
      <sheetName val="ИГ1"/>
      <sheetName val="СметаСводная снег"/>
      <sheetName val="см8"/>
      <sheetName val="Смета 7"/>
      <sheetName val="Смета 1свод"/>
      <sheetName val="шаблон"/>
      <sheetName val="Ф-1"/>
      <sheetName val="Справочники"/>
      <sheetName val="Разработка проекта"/>
      <sheetName val="RSOILBAL"/>
      <sheetName val="Итог Лена"/>
      <sheetName val="Итого М. (2)"/>
      <sheetName val="условия"/>
      <sheetName val="Итог Антиснег11.01"/>
      <sheetName val="Входные параметрыВНГДУ"/>
      <sheetName val="1"/>
      <sheetName val="Прил 6.51-Упр рас"/>
      <sheetName val=""/>
      <sheetName val="Материалы"/>
      <sheetName val="6_11_1  сторонние"/>
      <sheetName val="Восстановл_Лист12"/>
      <sheetName val="Восстановл_Лист18"/>
      <sheetName val="Восстановл_Лист14"/>
      <sheetName val="Восстановл_Лист16"/>
      <sheetName val="Восстановл_Лист5"/>
      <sheetName val="Восстановл_Лист13"/>
      <sheetName val="Восстановл_Лист19"/>
      <sheetName val="Восстановл_Лист7"/>
      <sheetName val="Восстановл_Лист15"/>
      <sheetName val="Восстановл_Лист17"/>
      <sheetName val="Ли啁䉓C"/>
      <sheetName val="БАЛАНС"/>
      <sheetName val="Documents and Settings\Halilova"/>
      <sheetName val="ТИТУЛ"/>
      <sheetName val="ОБЩЕСТВА"/>
      <sheetName val="Приморск БДС"/>
      <sheetName val="ААС М.Вешак (259,8)_x0000__x0000_İŹ_x0000__x0004__x0000__x0000__x0000__x0000__x0000__x0000_"/>
      <sheetName val="ААС М.Вешак (259,8)??İŹ?_x0004_??????"/>
      <sheetName val="Проверка и настройка параметров"/>
      <sheetName val="AccountingQtyTotal"/>
      <sheetName val="Пример расчета"/>
      <sheetName val="SP173И1"/>
      <sheetName val="SP173И2"/>
      <sheetName val="SP173И3"/>
      <sheetName val="SP353СИ1"/>
      <sheetName val="SP353СИ2"/>
      <sheetName val="SP353ЦИ1"/>
      <sheetName val="SP353ЦИ2"/>
      <sheetName val="SakhNIPI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  <sheetName val="Итог"/>
      <sheetName val="Смета 5.2. Кусты25,29,31,65"/>
      <sheetName val="НМА"/>
      <sheetName val="list"/>
      <sheetName val="Подрядчики"/>
      <sheetName val="Обновление"/>
      <sheetName val="Цена"/>
      <sheetName val="Product"/>
      <sheetName val=""/>
      <sheetName val="сохранить"/>
      <sheetName val="См 1 наруж.водопровод"/>
      <sheetName val="2002(v2)"/>
      <sheetName val="2002_v2_"/>
      <sheetName val="информация"/>
      <sheetName val="смета СИД"/>
      <sheetName val="часы"/>
      <sheetName val="ресурсная вед."/>
      <sheetName val="ИДвалка"/>
      <sheetName val="Лист2"/>
      <sheetName val="Лист опроса"/>
      <sheetName val="к.84-к.83"/>
      <sheetName val="Шкаф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Summary"/>
      <sheetName val="Пример расчета"/>
      <sheetName val="Табл38-7"/>
      <sheetName val="все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справ."/>
      <sheetName val="справ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1"/>
      <sheetName val="Пояснение 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Разработка проекта"/>
      <sheetName val="КП НовоКов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Перечень ИУ"/>
      <sheetName val="Упр"/>
      <sheetName val="оператор"/>
      <sheetName val="исх_данные"/>
      <sheetName val="ст ГТМ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 refreshError="1"/>
      <sheetData sheetId="76" refreshError="1"/>
      <sheetData sheetId="77" refreshError="1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  <sheetName val="Данные для расчёта сметы"/>
      <sheetName val="СметаСводная снег"/>
      <sheetName val="93-110"/>
      <sheetName val="СметаСводная"/>
      <sheetName val="ИГ1"/>
      <sheetName val="СметаСводная павильон"/>
      <sheetName val="Смета"/>
      <sheetName val="топо"/>
      <sheetName val="оборудован"/>
      <sheetName val="Упр"/>
      <sheetName val="2002_v2_"/>
      <sheetName val="см8"/>
      <sheetName val="РН-ПНГ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ЛАТА (образец)"/>
      <sheetName val="Списки"/>
      <sheetName val="для Бухг."/>
      <sheetName val="договоры"/>
      <sheetName val="Сводная оплата"/>
      <sheetName val="Ал(РД)"/>
      <sheetName val="Мант(ПР)"/>
      <sheetName val="мант(ПР`)"/>
      <sheetName val="Калин(РД)"/>
      <sheetName val="Калин(авт.над)"/>
      <sheetName val="Калгр(РД)1"/>
      <sheetName val="Советск"/>
      <sheetName val="Княж(РД)1"/>
      <sheetName val="Княж`(РД)1"/>
      <sheetName val="Княж РД4"/>
      <sheetName val="Фрол-Рост"/>
      <sheetName val="Ржевская"/>
      <sheetName val="Ржевская (конк.док.)"/>
      <sheetName val="Калгр(авт.надз)1"/>
      <sheetName val="Княж(РД)2"/>
      <sheetName val="Княж РД3"/>
      <sheetName val="Княж(конк.)"/>
      <sheetName val="ИССС"/>
      <sheetName val="Калгр(ПР)"/>
      <sheetName val="Выборг"/>
      <sheetName val="МЧС"/>
      <sheetName val="Восточная ПР"/>
      <sheetName val="Центральная"/>
      <sheetName val="Ал(авт.надз)"/>
      <sheetName val="Абак(ПР)"/>
      <sheetName val="Б-Т(РД)"/>
      <sheetName val="Б-Т(кор)"/>
      <sheetName val="Б-Т(конк.)"/>
      <sheetName val="З-Б(РД)"/>
      <sheetName val="З-Б(конк.)"/>
      <sheetName val="Итат1(РД)"/>
      <sheetName val="Итат2(РД)"/>
      <sheetName val="Барнаульск(конк)"/>
      <sheetName val="Барнаул(РД1)"/>
      <sheetName val="Барнаул(РД2)"/>
      <sheetName val="Гусиноозерская (конк)"/>
      <sheetName val="Гусинооз(коррРД)"/>
      <sheetName val="Казах-Р(ПР1)"/>
      <sheetName val="Казах-Р(ПР2)"/>
      <sheetName val="Кузбасская"/>
      <sheetName val="Ул-У(РП)"/>
      <sheetName val="Камала(ПР)"/>
      <sheetName val="Крсноярск"/>
      <sheetName val="Машук(РД)"/>
      <sheetName val="Машук(корр)"/>
      <sheetName val="Фрунзенская"/>
      <sheetName val="Белый Раст"/>
      <sheetName val="Белый Р"/>
      <sheetName val="Радуга РД3"/>
      <sheetName val="Радуга ПР"/>
      <sheetName val="МантРД"/>
      <sheetName val="МантРД`"/>
      <sheetName val="Мант(авт.надз.)"/>
      <sheetName val="Калгр(РД)2"/>
      <sheetName val="Калгр(РД)3"/>
      <sheetName val="Калгр(авт.надз)3"/>
      <sheetName val="Калгр(авт.надз)2"/>
      <sheetName val="Златоуст"/>
      <sheetName val="Шагол(конк)"/>
      <sheetName val="Тюмень"/>
      <sheetName val="Вятка (конк)"/>
      <sheetName val="Емелино ПР"/>
      <sheetName val="Бологое РД"/>
      <sheetName val="Бологое (авт.надз)"/>
      <sheetName val="Радуга(РД2)"/>
      <sheetName val="Радуга(агент.дог)"/>
      <sheetName val="Радуга (РД1)"/>
      <sheetName val="Радуга(авт.надз)"/>
      <sheetName val="Ростов(ПР)"/>
      <sheetName val="Куйбышев"/>
      <sheetName val="Самара (ПР)"/>
      <sheetName val="Сангтуда"/>
      <sheetName val="Рек.Мант."/>
      <sheetName val="Лист4"/>
      <sheetName val="Лист5"/>
      <sheetName val="Лист6"/>
      <sheetName val="Лист1"/>
      <sheetName val="Лист2"/>
      <sheetName val="Лист3"/>
      <sheetName val="АЛ(ПР)"/>
      <sheetName val="Лист7"/>
      <sheetName val="пусто"/>
      <sheetName val="пусто2"/>
      <sheetName val=""/>
    </sheetNames>
    <sheetDataSet>
      <sheetData sheetId="0" refreshError="1"/>
      <sheetData sheetId="1" refreshError="1">
        <row r="1">
          <cell r="A1" t="str">
            <v>список</v>
          </cell>
        </row>
        <row r="2">
          <cell r="A2" t="str">
            <v>ГУП "Трест ГРИИ"</v>
          </cell>
        </row>
        <row r="3">
          <cell r="A3" t="str">
            <v>ЗАО "ИК ЭНИКО-МИФИ"</v>
          </cell>
        </row>
        <row r="4">
          <cell r="A4" t="str">
            <v>ЗАО "Институт автоматизации энергетических систем"</v>
          </cell>
        </row>
        <row r="5">
          <cell r="A5" t="str">
            <v>ЗАО "Институт энергетических сетей" г. Каунас</v>
          </cell>
        </row>
        <row r="6">
          <cell r="A6" t="str">
            <v>ЗАО "СПЕЦЭЛЕКТРОМОНТАЖ"</v>
          </cell>
        </row>
        <row r="7">
          <cell r="A7" t="str">
            <v>ЗАО "Стройинвестпроект ЛТД"</v>
          </cell>
        </row>
        <row r="8">
          <cell r="A8" t="str">
            <v>ЗАО "Электросетьпроект"</v>
          </cell>
        </row>
        <row r="9">
          <cell r="A9" t="str">
            <v>ЗАО НПП "Инмажпроект"</v>
          </cell>
        </row>
        <row r="10">
          <cell r="A10" t="str">
            <v>Измайлова Л.И.</v>
          </cell>
        </row>
        <row r="11">
          <cell r="A11" t="str">
            <v>Инновационный геологический центр ФГУГП "Волгагеология"</v>
          </cell>
        </row>
        <row r="12">
          <cell r="A12" t="str">
            <v>МЧС</v>
          </cell>
        </row>
        <row r="13">
          <cell r="A13" t="str">
            <v>ОАО "Гипросвязь-4"</v>
          </cell>
        </row>
        <row r="14">
          <cell r="A14" t="str">
            <v>ОАО "Ивэлектроналадка"</v>
          </cell>
        </row>
        <row r="15">
          <cell r="A15" t="str">
            <v>ОАО "Институт Энергосетьпроект"</v>
          </cell>
        </row>
        <row r="16">
          <cell r="A16" t="str">
            <v>ОАО "Калининградская ТЭЦ-2"</v>
          </cell>
        </row>
        <row r="17">
          <cell r="A17" t="str">
            <v>ОАО "Отделение Дальних Передач"</v>
          </cell>
        </row>
        <row r="18">
          <cell r="A18" t="str">
            <v>ОАО "Сангтудинская ГЭС-1"</v>
          </cell>
        </row>
        <row r="19">
          <cell r="A19" t="str">
            <v>ОАО "СевЗап НТЦ"</v>
          </cell>
        </row>
        <row r="20">
          <cell r="A20" t="str">
            <v>ОАО "Севзапэлектросетьстрой"</v>
          </cell>
        </row>
        <row r="21">
          <cell r="A21" t="str">
            <v>ОАО "СОЮЗТЕХЭНЕРГО"</v>
          </cell>
        </row>
        <row r="22">
          <cell r="A22" t="str">
            <v>ОАО "Спецсетьстрой"</v>
          </cell>
        </row>
        <row r="23">
          <cell r="A23" t="str">
            <v>ОАО "ФСК ЕЭС" МЭС Волги</v>
          </cell>
        </row>
        <row r="24">
          <cell r="A24" t="str">
            <v>ОАО "ФСК ЕЭС" МЭС Северо-Запада</v>
          </cell>
        </row>
        <row r="25">
          <cell r="A25" t="str">
            <v>ОАО "ФСК ЕЭС" МЭС Сибири</v>
          </cell>
        </row>
        <row r="26">
          <cell r="A26" t="str">
            <v>ОАО "ФСК ЕЭС" МЭС Урала</v>
          </cell>
        </row>
        <row r="27">
          <cell r="A27" t="str">
            <v>ОАО "ФСК ЕЭС" МЭС Центра</v>
          </cell>
        </row>
        <row r="28">
          <cell r="A28" t="str">
            <v>ОАО "ФСК ЕЭС" МЭС Юга</v>
          </cell>
        </row>
        <row r="29">
          <cell r="A29" t="str">
            <v>ОАО "ФСК ЕЭС" филиал Валдайское ПМЭС</v>
          </cell>
        </row>
        <row r="30">
          <cell r="A30" t="str">
            <v>ОАО "ФСК ЕЭС" филиал Волго-Окское ПМЭС</v>
          </cell>
        </row>
        <row r="31">
          <cell r="A31" t="str">
            <v>ОАО "Южное ИЦЭ"</v>
          </cell>
        </row>
        <row r="32">
          <cell r="A32" t="str">
            <v>ОАО "Янтарьэнерго"</v>
          </cell>
        </row>
        <row r="33">
          <cell r="A33" t="str">
            <v>ООО  "ЭЛКО Технологии СПб"</v>
          </cell>
        </row>
        <row r="34">
          <cell r="A34" t="str">
            <v>ООО "АрхиГАП"</v>
          </cell>
        </row>
        <row r="35">
          <cell r="A35" t="str">
            <v xml:space="preserve">ООО "Витасвязь" </v>
          </cell>
        </row>
        <row r="36">
          <cell r="A36" t="str">
            <v>ООО "ИКЦ "Экспертриск"</v>
          </cell>
        </row>
        <row r="37">
          <cell r="A37" t="str">
            <v>ООО "Инжиниринговый центр Энерго"</v>
          </cell>
        </row>
        <row r="38">
          <cell r="A38" t="str">
            <v>ООО "ИнтерЭСП"</v>
          </cell>
        </row>
        <row r="39">
          <cell r="A39" t="str">
            <v>ООО "ОМК-Сталь"</v>
          </cell>
        </row>
        <row r="40">
          <cell r="A40" t="str">
            <v>ООО "ПРОЕКТИНВЕСТ"</v>
          </cell>
        </row>
        <row r="41">
          <cell r="A41" t="str">
            <v>ООО "Сибэнергосетьпроект"</v>
          </cell>
        </row>
        <row r="42">
          <cell r="A42" t="str">
            <v>ООО "СМУ в г. Калининграде. ДО ОАО "Союзтелефонстрой"</v>
          </cell>
        </row>
        <row r="43">
          <cell r="A43" t="str">
            <v>ООО "Спецмонтажсервис"</v>
          </cell>
        </row>
        <row r="44">
          <cell r="A44" t="str">
            <v>ООО "СУНЭТО"</v>
          </cell>
        </row>
        <row r="45">
          <cell r="A45" t="str">
            <v>ООО "Энергоинжиниринг"</v>
          </cell>
        </row>
        <row r="46">
          <cell r="A46" t="str">
            <v>ООО "Энергокомплект-Сервис"</v>
          </cell>
        </row>
        <row r="47">
          <cell r="A47" t="str">
            <v>ООО "Энергосетьпроект-НН"</v>
          </cell>
        </row>
        <row r="48">
          <cell r="A48" t="str">
            <v>ООО "Энерго-Юг"</v>
          </cell>
        </row>
        <row r="49">
          <cell r="A49" t="str">
            <v>ООО НПФ "ЭЛНАП"</v>
          </cell>
        </row>
        <row r="50">
          <cell r="A50" t="str">
            <v>ООО НПЦ "ЭСиС"</v>
          </cell>
        </row>
        <row r="51">
          <cell r="A51" t="str">
            <v>ОРЗАУМ</v>
          </cell>
        </row>
        <row r="52">
          <cell r="A52" t="str">
            <v>транспорт</v>
          </cell>
        </row>
        <row r="53">
          <cell r="A53" t="str">
            <v>Филиал "Институт Тулаэнергосетьпроект" ОАО "СевЗап НТЦ"</v>
          </cell>
        </row>
        <row r="54">
          <cell r="A54" t="str">
            <v>Филиал ОАО "Инженерный центр ЕЭС" - "Фирма ОРГРЭС"</v>
          </cell>
        </row>
        <row r="55">
          <cell r="A55" t="str">
            <v>ХЗ</v>
          </cell>
        </row>
        <row r="56">
          <cell r="A56" t="str">
            <v>ХЗ1</v>
          </cell>
        </row>
        <row r="57">
          <cell r="A57" t="str">
            <v>ХЗ2</v>
          </cell>
        </row>
        <row r="58">
          <cell r="A58" t="str">
            <v>ОАО "ВНИИГ им. Б.Е.Веденеева</v>
          </cell>
        </row>
        <row r="59">
          <cell r="A59" t="str">
            <v>ООО СП "Строймеханизация"</v>
          </cell>
        </row>
        <row r="60">
          <cell r="A60" t="str">
            <v>ЗАО "ПЕНТАКОН"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1"/>
      <sheetName val="2"/>
      <sheetName val="3"/>
      <sheetName val="4"/>
      <sheetName val="4.1"/>
      <sheetName val="6"/>
      <sheetName val="6.1"/>
      <sheetName val="6.2"/>
      <sheetName val="8"/>
      <sheetName val="8.1"/>
      <sheetName val="9"/>
      <sheetName val="9.1"/>
      <sheetName val="9.2"/>
      <sheetName val="10"/>
      <sheetName val="11"/>
      <sheetName val="12"/>
      <sheetName val="13"/>
      <sheetName val="14"/>
      <sheetName val="14.1"/>
      <sheetName val="14.2"/>
      <sheetName val="14.3"/>
      <sheetName val="14.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Этапы"/>
      <sheetName val="Лист6"/>
      <sheetName val="Лист7"/>
      <sheetName val="Лист4"/>
    </sheetNames>
    <sheetDataSet>
      <sheetData sheetId="0" refreshError="1">
        <row r="1">
          <cell r="A1" t="str">
            <v>список</v>
          </cell>
        </row>
        <row r="2">
          <cell r="A2" t="str">
            <v>ВСЕ СУБЧИКИ</v>
          </cell>
        </row>
        <row r="3">
          <cell r="A3" t="str">
            <v>ГУП "Трест ГРИИ"</v>
          </cell>
        </row>
        <row r="4">
          <cell r="A4" t="str">
            <v>ЗАО "ИК ЭНИКО-МИФИ"</v>
          </cell>
        </row>
        <row r="5">
          <cell r="A5" t="str">
            <v>ЗАО "Институт автоматизации энергетических систем"</v>
          </cell>
        </row>
        <row r="6">
          <cell r="A6" t="str">
            <v>ЗАО "Институт энергетических сетей" г. Каунас</v>
          </cell>
        </row>
        <row r="7">
          <cell r="A7" t="str">
            <v>ЗАО "СПЕЦЭЛЕКТРОМОНТАЖ"</v>
          </cell>
        </row>
        <row r="8">
          <cell r="A8" t="str">
            <v>ЗАО "Стройинвестпроект ЛТД"</v>
          </cell>
        </row>
        <row r="9">
          <cell r="A9" t="str">
            <v>ЗАО "Электросетьпроект"</v>
          </cell>
        </row>
        <row r="10">
          <cell r="A10" t="str">
            <v>ЗАО НПП "Инмажпроект"</v>
          </cell>
        </row>
        <row r="11">
          <cell r="A11" t="str">
            <v>Измайлова Л.И.</v>
          </cell>
        </row>
        <row r="12">
          <cell r="A12" t="str">
            <v>Инновационный геологический центр ФГУГП "Волгагеология"</v>
          </cell>
        </row>
        <row r="13">
          <cell r="A13" t="str">
            <v>МЧС</v>
          </cell>
        </row>
        <row r="14">
          <cell r="A14" t="str">
            <v>СибНИИЭ</v>
          </cell>
        </row>
        <row r="15">
          <cell r="A15" t="str">
            <v>ОАО "Гипросвязь-4"</v>
          </cell>
        </row>
        <row r="16">
          <cell r="A16" t="str">
            <v>ОАО "Ивэлектроналадка"</v>
          </cell>
        </row>
        <row r="17">
          <cell r="A17" t="str">
            <v>ОАО "Институт Энергосетьпроект"</v>
          </cell>
        </row>
        <row r="18">
          <cell r="A18" t="str">
            <v>ОАО "Калининградская ТЭЦ-2"</v>
          </cell>
        </row>
        <row r="19">
          <cell r="A19" t="str">
            <v>ОАО "Отделение Дальних Передач"</v>
          </cell>
        </row>
        <row r="20">
          <cell r="A20" t="str">
            <v>ОАО "Отделение Дальних Передач"</v>
          </cell>
        </row>
        <row r="21">
          <cell r="A21" t="str">
            <v>ОАО "Сангтудинская ГЭС-1"</v>
          </cell>
        </row>
        <row r="22">
          <cell r="A22" t="str">
            <v>ПЦ Энерго</v>
          </cell>
        </row>
        <row r="23">
          <cell r="A23" t="str">
            <v>ОАО "Отделение Дальних Передач"</v>
          </cell>
        </row>
        <row r="24">
          <cell r="A24" t="str">
            <v>ОАО "Сангтудинская ГЭС-1"</v>
          </cell>
        </row>
        <row r="25">
          <cell r="A25" t="str">
            <v>ОАО "СевЗап НТЦ"</v>
          </cell>
        </row>
        <row r="26">
          <cell r="A26" t="str">
            <v>ОАО "Севзапэлектросетьстрой"</v>
          </cell>
        </row>
        <row r="27">
          <cell r="A27" t="str">
            <v>ОАО "СОЮЗТЕХЭНЕРГО"</v>
          </cell>
        </row>
        <row r="28">
          <cell r="A28" t="str">
            <v>ОАО "Спецсетьстрой"</v>
          </cell>
        </row>
        <row r="29">
          <cell r="A29" t="str">
            <v>ОАО "ФСК ЕЭС" МЭС Волги</v>
          </cell>
        </row>
        <row r="30">
          <cell r="A30" t="str">
            <v>ОАО "ФСК ЕЭС" МЭС Северо-Запада</v>
          </cell>
        </row>
        <row r="31">
          <cell r="A31" t="str">
            <v>ОАО "ФСК ЕЭС" МЭС Сибири</v>
          </cell>
        </row>
        <row r="32">
          <cell r="A32" t="str">
            <v>ОАО "ФСК ЕЭС" МЭС Урала</v>
          </cell>
        </row>
        <row r="33">
          <cell r="A33" t="str">
            <v>ОАО "ФСК ЕЭС" МЭС Центра</v>
          </cell>
        </row>
        <row r="34">
          <cell r="A34" t="str">
            <v>ОАО "ФСК ЕЭС" МЭС Юга</v>
          </cell>
        </row>
        <row r="35">
          <cell r="A35" t="str">
            <v>ОАО "ФСК ЕЭС" филиал Валдайское ПМЭС</v>
          </cell>
        </row>
        <row r="36">
          <cell r="A36" t="str">
            <v>ОАО "ФСК ЕЭС" филиал Волго-Окское ПМЭС</v>
          </cell>
        </row>
        <row r="37">
          <cell r="A37" t="str">
            <v>ОАО "Южное ИЦЭ"</v>
          </cell>
        </row>
        <row r="38">
          <cell r="A38" t="str">
            <v>ОАО "Янтарьэнерго"</v>
          </cell>
        </row>
        <row r="39">
          <cell r="A39" t="str">
            <v>ООО  "ЭЛКО Технологии СПб"</v>
          </cell>
        </row>
        <row r="40">
          <cell r="A40" t="str">
            <v>ООО "АрхиГАП"</v>
          </cell>
        </row>
        <row r="41">
          <cell r="A41" t="str">
            <v xml:space="preserve">ООО "Витасвязь" </v>
          </cell>
        </row>
        <row r="42">
          <cell r="A42" t="str">
            <v>ООО "ИКЦ "Экспертриск"</v>
          </cell>
        </row>
        <row r="43">
          <cell r="A43" t="str">
            <v>ООО "Инжиниринговый центр Энерго"</v>
          </cell>
        </row>
        <row r="44">
          <cell r="A44" t="str">
            <v>ООО "ИнтерЭСП"</v>
          </cell>
        </row>
        <row r="45">
          <cell r="A45" t="str">
            <v>ООО "ОМК-Сталь"</v>
          </cell>
        </row>
        <row r="46">
          <cell r="A46" t="str">
            <v>ООО "ПРОЕКТИНВЕСТ"</v>
          </cell>
        </row>
        <row r="47">
          <cell r="A47" t="str">
            <v>ООО "Сибэнергосетьпроект"</v>
          </cell>
        </row>
        <row r="48">
          <cell r="A48" t="str">
            <v>ООО "СМУ в г. Калининграде. ДО ОАО "Союзтелефонстрой"</v>
          </cell>
        </row>
        <row r="49">
          <cell r="A49" t="str">
            <v>ООО "Спецмонтажсервис"</v>
          </cell>
        </row>
        <row r="50">
          <cell r="A50" t="str">
            <v>ООО "СУНЭТО"</v>
          </cell>
        </row>
        <row r="51">
          <cell r="A51" t="str">
            <v>ООО "Энергоинжиниринг"</v>
          </cell>
        </row>
        <row r="52">
          <cell r="A52" t="str">
            <v>ООО "Энергокомплект-Сервис"</v>
          </cell>
        </row>
        <row r="53">
          <cell r="A53" t="str">
            <v>ООО "Энергосетьпроект-НН"</v>
          </cell>
        </row>
        <row r="54">
          <cell r="A54" t="str">
            <v>ООО "Энерго-Юг"</v>
          </cell>
        </row>
        <row r="55">
          <cell r="A55" t="str">
            <v>ООО НПФ "ЭЛНАП"</v>
          </cell>
        </row>
        <row r="56">
          <cell r="A56" t="str">
            <v>ООО НПЦ "ЭСиС"</v>
          </cell>
        </row>
        <row r="57">
          <cell r="A57" t="str">
            <v>ОРЗАУМ</v>
          </cell>
        </row>
        <row r="58">
          <cell r="A58" t="str">
            <v>ООО СП Строймеханизация</v>
          </cell>
        </row>
        <row r="59">
          <cell r="A59" t="str">
            <v>Субподрядчик</v>
          </cell>
        </row>
        <row r="60">
          <cell r="A60" t="str">
            <v>транспорт</v>
          </cell>
        </row>
        <row r="61">
          <cell r="A61" t="str">
            <v>Филиал "Институт Тулаэнергосетьпроект" ОАО "СевЗап НТЦ"</v>
          </cell>
        </row>
        <row r="62">
          <cell r="A62" t="str">
            <v>Филиал ОАО "Инженерный центр ЕЭС" - "Фирма ОРГРЭС"</v>
          </cell>
        </row>
        <row r="63">
          <cell r="A63" t="str">
            <v>ХЗ</v>
          </cell>
        </row>
        <row r="64">
          <cell r="A64" t="str">
            <v>ХЗ1</v>
          </cell>
        </row>
        <row r="65">
          <cell r="A65" t="str">
            <v>ХЗ2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Прайс_на_9114"/>
      <sheetName val="Коэфф1_1"/>
      <sheetName val="Прайс_лист"/>
      <sheetName val="см8"/>
      <sheetName val="топография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Пример расчета"/>
      <sheetName val="СметаСводная"/>
      <sheetName val="Итог"/>
      <sheetName val="СметаСводная снег"/>
      <sheetName val="sapactivexlhiddensheet"/>
      <sheetName val="Сервис_x0000__x0000__x0000__x0000__x0000__x0000__x0000__x0000__x0000__x0009__x0000_✈ʷ_x0000__x0004__x0000__x0000__x0000__x0000__x0000__x0000_ᩀʷ_x0000__x0000_"/>
      <sheetName val="Сервис?????????_x0009_?✈ʷ?_x0004_??????ᩀʷ??"/>
      <sheetName val="ПДР"/>
      <sheetName val="таблица руководству"/>
      <sheetName val="Суточная добыча за неделю"/>
      <sheetName val="Лист1"/>
      <sheetName val="Обновление"/>
      <sheetName val="Цена"/>
      <sheetName val="Product"/>
      <sheetName val="янв."/>
      <sheetName val="Сервис_x0000__x0000__x0000__x0000__x0000__x0000__x0000__x0000__x0000_ _x0000_✈ʷ_x0000__x0004__x0000__x0000__x0000__x0000__x0000__x0000_ᩀʷ_x0000__x0000_"/>
      <sheetName val="Спр_общий"/>
      <sheetName val="Ярково"/>
      <sheetName val="Таблица 4 АСУТП"/>
      <sheetName val="шаблон"/>
      <sheetName val="list"/>
      <sheetName val="часы"/>
      <sheetName val="ИГ1"/>
      <sheetName val="Объемы работ по ПВ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28">
          <cell r="E28">
            <v>26.88</v>
          </cell>
        </row>
      </sheetData>
      <sheetData sheetId="2"/>
      <sheetData sheetId="3"/>
      <sheetData sheetId="4"/>
      <sheetData sheetId="5"/>
      <sheetData sheetId="6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ировка"/>
      <sheetName val="Авансовый отчет"/>
      <sheetName val="Платежное поручение"/>
      <sheetName val="Счет-Фактура"/>
      <sheetName val="Накладная"/>
      <sheetName val="Доверенность"/>
      <sheetName val="Расходный ордер"/>
      <sheetName val="Приходный ордер"/>
      <sheetName val="Платежка за телефон"/>
      <sheetName val="Платежка за электроэнергию"/>
      <sheetName val="Счет_Фактура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D11" sqref="A1:D11"/>
    </sheetView>
  </sheetViews>
  <sheetFormatPr defaultRowHeight="15"/>
  <cols>
    <col min="1" max="1" width="8" style="1" customWidth="1"/>
    <col min="2" max="2" width="81.140625" style="1" customWidth="1"/>
    <col min="3" max="3" width="21.85546875" style="1" customWidth="1"/>
    <col min="4" max="4" width="22.5703125" style="1" customWidth="1"/>
    <col min="5" max="16384" width="9.140625" style="1"/>
  </cols>
  <sheetData>
    <row r="1" spans="1:4" ht="15.75">
      <c r="A1" s="293"/>
      <c r="B1" s="293"/>
      <c r="C1" s="293"/>
      <c r="D1" s="293"/>
    </row>
    <row r="2" spans="1:4" ht="112.5" customHeight="1">
      <c r="A2" s="294" t="s">
        <v>347</v>
      </c>
      <c r="B2" s="294"/>
      <c r="C2" s="294"/>
      <c r="D2" s="294"/>
    </row>
    <row r="3" spans="1:4" ht="24.75" customHeight="1">
      <c r="A3" s="295" t="s">
        <v>26</v>
      </c>
      <c r="B3" s="295" t="s">
        <v>348</v>
      </c>
      <c r="C3" s="295" t="s">
        <v>349</v>
      </c>
      <c r="D3" s="295"/>
    </row>
    <row r="4" spans="1:4" ht="28.5" customHeight="1">
      <c r="A4" s="295"/>
      <c r="B4" s="295"/>
      <c r="C4" s="284" t="s">
        <v>350</v>
      </c>
      <c r="D4" s="284" t="s">
        <v>351</v>
      </c>
    </row>
    <row r="5" spans="1:4" ht="16.5" customHeight="1">
      <c r="A5" s="278">
        <v>1</v>
      </c>
      <c r="B5" s="278">
        <v>2</v>
      </c>
      <c r="C5" s="278">
        <v>3</v>
      </c>
      <c r="D5" s="278">
        <v>4</v>
      </c>
    </row>
    <row r="6" spans="1:4" ht="16.5" customHeight="1">
      <c r="A6" s="290" t="s">
        <v>293</v>
      </c>
      <c r="B6" s="291"/>
      <c r="C6" s="291"/>
      <c r="D6" s="292"/>
    </row>
    <row r="7" spans="1:4" ht="60" customHeight="1">
      <c r="A7" s="278">
        <v>1</v>
      </c>
      <c r="B7" s="279" t="s">
        <v>359</v>
      </c>
      <c r="C7" s="280" t="s">
        <v>352</v>
      </c>
      <c r="D7" s="280" t="s">
        <v>353</v>
      </c>
    </row>
    <row r="8" spans="1:4" ht="54.75" customHeight="1">
      <c r="A8" s="290" t="s">
        <v>354</v>
      </c>
      <c r="B8" s="291"/>
      <c r="C8" s="291"/>
      <c r="D8" s="292"/>
    </row>
    <row r="9" spans="1:4" ht="55.5" customHeight="1">
      <c r="A9" s="278">
        <v>2</v>
      </c>
      <c r="B9" s="279" t="s">
        <v>355</v>
      </c>
      <c r="C9" s="280" t="s">
        <v>356</v>
      </c>
      <c r="D9" s="280">
        <v>44885</v>
      </c>
    </row>
    <row r="10" spans="1:4">
      <c r="A10" s="281"/>
      <c r="B10" s="281"/>
      <c r="C10" s="281"/>
      <c r="D10" s="281"/>
    </row>
    <row r="11" spans="1:4" ht="15.75">
      <c r="B11" s="282" t="s">
        <v>357</v>
      </c>
    </row>
  </sheetData>
  <mergeCells count="7">
    <mergeCell ref="A8:D8"/>
    <mergeCell ref="A1:D1"/>
    <mergeCell ref="A2:D2"/>
    <mergeCell ref="A3:A4"/>
    <mergeCell ref="B3:B4"/>
    <mergeCell ref="C3:D3"/>
    <mergeCell ref="A6:D6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C19"/>
  <sheetViews>
    <sheetView view="pageBreakPreview" zoomScale="60" zoomScaleNormal="100" workbookViewId="0">
      <selection activeCell="C19" sqref="A1:C19"/>
    </sheetView>
  </sheetViews>
  <sheetFormatPr defaultRowHeight="15"/>
  <cols>
    <col min="1" max="1" width="22" style="213" customWidth="1"/>
    <col min="2" max="2" width="21.28515625" style="213" customWidth="1"/>
    <col min="3" max="3" width="62.28515625" style="213" customWidth="1"/>
    <col min="4" max="16384" width="9.140625" style="213"/>
  </cols>
  <sheetData>
    <row r="1" spans="1:3">
      <c r="A1" s="302" t="s">
        <v>332</v>
      </c>
      <c r="B1" s="302"/>
      <c r="C1" s="302"/>
    </row>
    <row r="2" spans="1:3">
      <c r="A2" s="302" t="s">
        <v>333</v>
      </c>
      <c r="B2" s="302"/>
      <c r="C2" s="302"/>
    </row>
    <row r="3" spans="1:3">
      <c r="A3" s="303" t="s">
        <v>281</v>
      </c>
      <c r="B3" s="304"/>
      <c r="C3" s="304"/>
    </row>
    <row r="4" spans="1:3">
      <c r="A4" s="305" t="str">
        <f>ССРССТЦ!D13</f>
        <v>Гараж ратраков в п. Романтик ВТРК «Архыз»</v>
      </c>
      <c r="B4" s="305"/>
      <c r="C4" s="305"/>
    </row>
    <row r="5" spans="1:3" ht="54.6" customHeight="1">
      <c r="A5" s="296" t="s">
        <v>334</v>
      </c>
      <c r="B5" s="296"/>
      <c r="C5" s="296"/>
    </row>
    <row r="6" spans="1:3" ht="18" customHeight="1">
      <c r="A6" s="300" t="s">
        <v>335</v>
      </c>
      <c r="B6" s="300"/>
      <c r="C6" s="300"/>
    </row>
    <row r="7" spans="1:3" ht="45" customHeight="1">
      <c r="A7" s="298" t="s">
        <v>336</v>
      </c>
      <c r="B7" s="298"/>
      <c r="C7" s="298"/>
    </row>
    <row r="8" spans="1:3">
      <c r="A8" s="299" t="s">
        <v>337</v>
      </c>
      <c r="B8" s="299"/>
      <c r="C8" s="299"/>
    </row>
    <row r="9" spans="1:3" ht="42.75" customHeight="1">
      <c r="A9" s="300" t="s">
        <v>346</v>
      </c>
      <c r="B9" s="300"/>
      <c r="C9" s="300"/>
    </row>
    <row r="10" spans="1:3" ht="29.25" customHeight="1">
      <c r="A10" s="298" t="s">
        <v>338</v>
      </c>
      <c r="B10" s="298"/>
      <c r="C10" s="298"/>
    </row>
    <row r="11" spans="1:3">
      <c r="A11" s="297" t="s">
        <v>339</v>
      </c>
      <c r="B11" s="297"/>
      <c r="C11" s="297"/>
    </row>
    <row r="12" spans="1:3" ht="33.75" customHeight="1">
      <c r="A12" s="301" t="s">
        <v>345</v>
      </c>
      <c r="B12" s="301"/>
      <c r="C12" s="301"/>
    </row>
    <row r="13" spans="1:3" ht="28.15" customHeight="1">
      <c r="A13" s="296" t="s">
        <v>340</v>
      </c>
      <c r="B13" s="296"/>
      <c r="C13" s="296"/>
    </row>
    <row r="14" spans="1:3">
      <c r="A14" s="273" t="s">
        <v>341</v>
      </c>
      <c r="B14" s="274"/>
      <c r="C14" s="274"/>
    </row>
    <row r="15" spans="1:3">
      <c r="A15" s="296" t="s">
        <v>342</v>
      </c>
      <c r="B15" s="296"/>
      <c r="C15" s="296"/>
    </row>
    <row r="16" spans="1:3">
      <c r="A16" s="275"/>
      <c r="B16" s="275"/>
      <c r="C16" s="275"/>
    </row>
    <row r="17" spans="1:3">
      <c r="A17" s="276" t="s">
        <v>343</v>
      </c>
      <c r="B17" s="277"/>
      <c r="C17" s="276"/>
    </row>
    <row r="18" spans="1:3">
      <c r="A18" s="297"/>
      <c r="B18" s="297"/>
      <c r="C18" s="297"/>
    </row>
    <row r="19" spans="1:3">
      <c r="A19" s="276"/>
      <c r="B19" s="277">
        <f>НМЦ!E21</f>
        <v>92791860.599999994</v>
      </c>
      <c r="C19" s="276" t="s">
        <v>344</v>
      </c>
    </row>
  </sheetData>
  <mergeCells count="15">
    <mergeCell ref="A6:C6"/>
    <mergeCell ref="A1:C1"/>
    <mergeCell ref="A2:C2"/>
    <mergeCell ref="A3:C3"/>
    <mergeCell ref="A4:C4"/>
    <mergeCell ref="A5:C5"/>
    <mergeCell ref="A13:C13"/>
    <mergeCell ref="A15:C15"/>
    <mergeCell ref="A18:C18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35"/>
  <sheetViews>
    <sheetView view="pageBreakPreview" topLeftCell="A10" zoomScaleNormal="100" zoomScaleSheetLayoutView="100" workbookViewId="0">
      <selection activeCell="J14" sqref="J14"/>
    </sheetView>
  </sheetViews>
  <sheetFormatPr defaultRowHeight="15"/>
  <cols>
    <col min="1" max="6" width="9.140625" style="247"/>
    <col min="7" max="7" width="15.42578125" style="247" customWidth="1"/>
    <col min="8" max="16384" width="9.140625" style="247"/>
  </cols>
  <sheetData>
    <row r="1" spans="1:16" ht="15.75">
      <c r="A1" s="308" t="s">
        <v>303</v>
      </c>
      <c r="B1" s="308"/>
      <c r="C1" s="308"/>
      <c r="D1" s="308"/>
      <c r="E1" s="308"/>
      <c r="F1" s="308"/>
      <c r="G1" s="308"/>
      <c r="H1" s="308"/>
      <c r="I1" s="308"/>
      <c r="J1" s="308"/>
      <c r="K1" s="245"/>
      <c r="L1" s="245"/>
      <c r="M1" s="245"/>
      <c r="N1" s="245"/>
      <c r="O1" s="245"/>
      <c r="P1" s="246"/>
    </row>
    <row r="2" spans="1:16" ht="15.75">
      <c r="A2" s="308" t="s">
        <v>304</v>
      </c>
      <c r="B2" s="308"/>
      <c r="C2" s="308"/>
      <c r="D2" s="308"/>
      <c r="E2" s="308"/>
      <c r="F2" s="308"/>
      <c r="G2" s="308"/>
      <c r="H2" s="308"/>
      <c r="I2" s="308"/>
      <c r="J2" s="308"/>
      <c r="K2" s="245"/>
      <c r="L2" s="245"/>
      <c r="M2" s="245"/>
      <c r="N2" s="245"/>
      <c r="O2" s="245"/>
      <c r="P2" s="246"/>
    </row>
    <row r="3" spans="1:16" ht="15.7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6"/>
    </row>
    <row r="4" spans="1:16" ht="47.25" customHeight="1">
      <c r="A4" s="249" t="s">
        <v>305</v>
      </c>
      <c r="B4" s="248"/>
      <c r="C4" s="309" t="str">
        <f>ССРССТЦ!D13</f>
        <v>Гараж ратраков в п. Романтик ВТРК «Архыз»</v>
      </c>
      <c r="D4" s="309"/>
      <c r="E4" s="309"/>
      <c r="F4" s="309"/>
      <c r="G4" s="309"/>
      <c r="H4" s="309"/>
      <c r="I4" s="309"/>
      <c r="J4" s="309"/>
      <c r="K4" s="309"/>
      <c r="L4" s="248"/>
      <c r="M4" s="248"/>
      <c r="N4" s="248"/>
      <c r="O4" s="248"/>
      <c r="P4" s="246"/>
    </row>
    <row r="5" spans="1:16" ht="15.75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6"/>
    </row>
    <row r="6" spans="1:16" ht="15.75">
      <c r="A6" s="309" t="s">
        <v>306</v>
      </c>
      <c r="B6" s="309"/>
      <c r="C6" s="309"/>
      <c r="D6" s="309"/>
      <c r="E6" s="309"/>
      <c r="F6" s="309"/>
      <c r="G6" s="287">
        <f>НМЦ!E21</f>
        <v>92791860.599999994</v>
      </c>
      <c r="H6" s="288"/>
      <c r="I6" s="288"/>
      <c r="J6" s="288"/>
      <c r="K6" s="288"/>
      <c r="L6" s="250"/>
      <c r="M6" s="250"/>
      <c r="N6" s="250"/>
      <c r="O6" s="250"/>
      <c r="P6" s="246"/>
    </row>
    <row r="7" spans="1:16" ht="38.25" customHeight="1">
      <c r="A7" s="310" t="s">
        <v>363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272"/>
      <c r="M7" s="251"/>
      <c r="N7" s="251"/>
      <c r="O7" s="251"/>
      <c r="P7" s="246"/>
    </row>
    <row r="8" spans="1:16" ht="15.75">
      <c r="A8" s="248" t="s">
        <v>307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6"/>
    </row>
    <row r="9" spans="1:16" ht="15.75">
      <c r="A9" s="252" t="s">
        <v>308</v>
      </c>
      <c r="B9" s="252"/>
      <c r="C9" s="252"/>
      <c r="D9" s="252"/>
      <c r="E9" s="252"/>
      <c r="F9" s="252"/>
      <c r="G9" s="252"/>
      <c r="H9" s="248"/>
      <c r="I9" s="248"/>
      <c r="J9" s="248"/>
      <c r="K9" s="248"/>
      <c r="L9" s="248"/>
      <c r="M9" s="248"/>
      <c r="N9" s="248"/>
      <c r="O9" s="248"/>
      <c r="P9" s="246"/>
    </row>
    <row r="10" spans="1:16" ht="15.75">
      <c r="A10" s="253" t="s">
        <v>328</v>
      </c>
      <c r="C10" s="252"/>
      <c r="D10" s="252"/>
      <c r="E10" s="252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6"/>
    </row>
    <row r="11" spans="1:16" s="256" customFormat="1" ht="15.75">
      <c r="A11" s="254" t="s">
        <v>309</v>
      </c>
      <c r="B11" s="255"/>
      <c r="C11" s="255"/>
      <c r="D11" s="255"/>
      <c r="E11" s="255"/>
      <c r="F11" s="255"/>
      <c r="G11" s="255"/>
      <c r="H11" s="255"/>
      <c r="I11" s="255"/>
    </row>
    <row r="12" spans="1:16" s="256" customFormat="1" ht="15.75">
      <c r="A12" s="254" t="s">
        <v>310</v>
      </c>
      <c r="B12" s="255"/>
      <c r="C12" s="255"/>
      <c r="D12" s="255"/>
      <c r="E12" s="255"/>
      <c r="F12" s="255"/>
      <c r="G12" s="255"/>
      <c r="H12" s="255"/>
      <c r="I12" s="255"/>
    </row>
    <row r="13" spans="1:16" s="256" customFormat="1" ht="15.75">
      <c r="A13" s="254" t="s">
        <v>311</v>
      </c>
      <c r="B13" s="255"/>
      <c r="C13" s="255"/>
      <c r="D13" s="255"/>
      <c r="E13" s="255"/>
      <c r="F13" s="255"/>
      <c r="G13" s="255"/>
      <c r="H13" s="255"/>
      <c r="I13" s="255"/>
    </row>
    <row r="14" spans="1:16" s="256" customFormat="1" ht="15.75">
      <c r="A14" s="254" t="s">
        <v>312</v>
      </c>
      <c r="B14" s="255"/>
      <c r="C14" s="255"/>
      <c r="D14" s="255"/>
      <c r="E14" s="255"/>
      <c r="F14" s="255"/>
      <c r="G14" s="255"/>
      <c r="H14" s="255"/>
      <c r="I14" s="255"/>
    </row>
    <row r="15" spans="1:16" s="256" customFormat="1" ht="15.75">
      <c r="A15" s="254" t="s">
        <v>313</v>
      </c>
      <c r="B15" s="255"/>
      <c r="C15" s="255"/>
      <c r="D15" s="255"/>
      <c r="E15" s="255"/>
      <c r="F15" s="255"/>
      <c r="G15" s="255"/>
      <c r="H15" s="255"/>
      <c r="I15" s="255"/>
    </row>
    <row r="16" spans="1:16" s="256" customFormat="1" ht="15.75">
      <c r="A16" s="254" t="s">
        <v>314</v>
      </c>
      <c r="B16" s="255"/>
      <c r="C16" s="255"/>
      <c r="D16" s="255"/>
      <c r="E16" s="255"/>
      <c r="F16" s="255"/>
      <c r="G16" s="255"/>
      <c r="H16" s="255"/>
      <c r="I16" s="255"/>
    </row>
    <row r="17" spans="1:16" s="257" customFormat="1">
      <c r="A17" s="254" t="s">
        <v>315</v>
      </c>
      <c r="B17" s="254"/>
      <c r="C17" s="254"/>
      <c r="D17" s="254"/>
      <c r="E17" s="254"/>
      <c r="F17" s="254"/>
      <c r="G17" s="254"/>
      <c r="H17" s="254"/>
      <c r="I17" s="254"/>
    </row>
    <row r="18" spans="1:16" s="257" customFormat="1">
      <c r="A18" s="254" t="s">
        <v>316</v>
      </c>
      <c r="B18" s="254"/>
      <c r="C18" s="254"/>
      <c r="D18" s="254"/>
      <c r="E18" s="254"/>
      <c r="F18" s="254"/>
      <c r="G18" s="254"/>
      <c r="H18" s="254"/>
      <c r="I18" s="254"/>
    </row>
    <row r="19" spans="1:16" s="257" customFormat="1">
      <c r="A19" s="258" t="s">
        <v>317</v>
      </c>
      <c r="B19" s="254"/>
      <c r="C19" s="254"/>
      <c r="D19" s="254"/>
      <c r="E19" s="254"/>
      <c r="F19" s="254"/>
      <c r="G19" s="254"/>
      <c r="H19" s="254"/>
      <c r="I19" s="254"/>
    </row>
    <row r="20" spans="1:16" s="257" customFormat="1">
      <c r="A20" s="254" t="s">
        <v>329</v>
      </c>
      <c r="B20" s="254"/>
      <c r="C20" s="254"/>
      <c r="D20" s="254"/>
      <c r="E20" s="254"/>
      <c r="F20" s="254"/>
      <c r="G20" s="254"/>
      <c r="H20" s="254"/>
      <c r="I20" s="254"/>
    </row>
    <row r="21" spans="1:16" s="257" customFormat="1">
      <c r="A21" s="258" t="s">
        <v>330</v>
      </c>
      <c r="B21" s="254"/>
      <c r="C21" s="254"/>
      <c r="D21" s="254"/>
      <c r="E21" s="254"/>
      <c r="F21" s="254"/>
      <c r="G21" s="254"/>
      <c r="H21" s="254"/>
      <c r="I21" s="254"/>
    </row>
    <row r="22" spans="1:16" s="257" customFormat="1">
      <c r="A22" s="258" t="s">
        <v>331</v>
      </c>
      <c r="B22" s="254"/>
      <c r="C22" s="254"/>
      <c r="D22" s="254"/>
      <c r="E22" s="254"/>
      <c r="F22" s="254"/>
      <c r="G22" s="254"/>
      <c r="H22" s="254"/>
      <c r="I22" s="254"/>
    </row>
    <row r="23" spans="1:16" s="260" customFormat="1">
      <c r="A23" s="254" t="s">
        <v>318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</row>
    <row r="24" spans="1:16" s="257" customFormat="1">
      <c r="A24" s="254" t="s">
        <v>319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</row>
    <row r="25" spans="1:16" s="260" customFormat="1" ht="30" customHeight="1">
      <c r="A25" s="306" t="s">
        <v>320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261"/>
      <c r="M25" s="261"/>
      <c r="N25" s="261"/>
      <c r="O25" s="261"/>
    </row>
    <row r="26" spans="1:16" s="260" customFormat="1" ht="33" customHeight="1">
      <c r="A26" s="306" t="s">
        <v>321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</row>
    <row r="27" spans="1:16" s="260" customFormat="1">
      <c r="A27" s="262" t="s">
        <v>322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</row>
    <row r="28" spans="1:16" s="260" customFormat="1">
      <c r="A28" s="254" t="s">
        <v>323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</row>
    <row r="29" spans="1:16" ht="15.75">
      <c r="A29" s="264"/>
      <c r="B29" s="265"/>
      <c r="C29" s="252"/>
      <c r="D29" s="252"/>
      <c r="E29" s="252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6"/>
    </row>
    <row r="30" spans="1:16" ht="15.75">
      <c r="A30" s="252" t="s">
        <v>324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48"/>
      <c r="M30" s="248"/>
      <c r="N30" s="248"/>
      <c r="O30" s="248"/>
      <c r="P30" s="246"/>
    </row>
    <row r="31" spans="1:16" ht="15.75">
      <c r="A31" s="252" t="s">
        <v>325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48"/>
      <c r="M31" s="248"/>
      <c r="N31" s="248"/>
      <c r="O31" s="248"/>
      <c r="P31" s="246"/>
    </row>
    <row r="32" spans="1:16" ht="15.75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48"/>
      <c r="M32" s="248"/>
      <c r="N32" s="248"/>
      <c r="O32" s="248"/>
      <c r="P32" s="246"/>
    </row>
    <row r="33" spans="1:16" ht="15.75">
      <c r="A33" s="248" t="s">
        <v>326</v>
      </c>
      <c r="B33" s="248"/>
      <c r="C33" s="248"/>
      <c r="D33" s="248"/>
      <c r="E33" s="248"/>
      <c r="G33" s="266"/>
      <c r="H33" s="267"/>
      <c r="I33" s="266"/>
      <c r="J33" s="268"/>
      <c r="K33" s="269"/>
      <c r="L33" s="269"/>
      <c r="M33" s="270"/>
      <c r="N33" s="270"/>
      <c r="O33" s="270"/>
      <c r="P33" s="246"/>
    </row>
    <row r="34" spans="1:16" ht="15.75">
      <c r="A34" s="248"/>
      <c r="B34" s="248"/>
      <c r="C34" s="248"/>
      <c r="D34" s="248"/>
      <c r="E34" s="248"/>
      <c r="G34" s="307" t="s">
        <v>327</v>
      </c>
      <c r="H34" s="307"/>
      <c r="I34" s="307"/>
      <c r="J34" s="307"/>
      <c r="K34" s="271"/>
      <c r="L34" s="248"/>
      <c r="M34" s="270"/>
      <c r="N34" s="270"/>
      <c r="O34" s="270"/>
      <c r="P34" s="246"/>
    </row>
    <row r="35" spans="1:16" ht="15.75">
      <c r="A35" s="270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</row>
  </sheetData>
  <mergeCells count="8">
    <mergeCell ref="A26:K26"/>
    <mergeCell ref="G34:J34"/>
    <mergeCell ref="A1:J1"/>
    <mergeCell ref="A2:J2"/>
    <mergeCell ref="C4:K4"/>
    <mergeCell ref="A6:F6"/>
    <mergeCell ref="A7:K7"/>
    <mergeCell ref="A25:K25"/>
  </mergeCells>
  <pageMargins left="0.7" right="0.7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G25"/>
  <sheetViews>
    <sheetView view="pageBreakPreview" zoomScale="60" zoomScaleNormal="100" workbookViewId="0">
      <selection activeCell="E25" sqref="A1:E25"/>
    </sheetView>
  </sheetViews>
  <sheetFormatPr defaultRowHeight="15"/>
  <cols>
    <col min="1" max="1" width="9.140625" style="213"/>
    <col min="2" max="2" width="39.140625" style="213" customWidth="1"/>
    <col min="3" max="3" width="17.5703125" style="213" customWidth="1"/>
    <col min="4" max="4" width="17.42578125" style="213" customWidth="1"/>
    <col min="5" max="5" width="22.28515625" style="213" customWidth="1"/>
    <col min="6" max="6" width="9.140625" style="213"/>
    <col min="7" max="7" width="18.7109375" style="213" bestFit="1" customWidth="1"/>
    <col min="8" max="16384" width="9.140625" style="213"/>
  </cols>
  <sheetData>
    <row r="1" spans="1:7" ht="15.75">
      <c r="A1" s="311" t="s">
        <v>280</v>
      </c>
      <c r="B1" s="311"/>
      <c r="C1" s="311"/>
      <c r="D1" s="311"/>
      <c r="E1" s="311"/>
      <c r="F1" s="212"/>
      <c r="G1" s="212"/>
    </row>
    <row r="2" spans="1:7" ht="15.75">
      <c r="A2" s="312" t="s">
        <v>281</v>
      </c>
      <c r="B2" s="312"/>
      <c r="C2" s="312"/>
      <c r="D2" s="312"/>
      <c r="E2" s="312"/>
      <c r="F2" s="212"/>
      <c r="G2" s="212"/>
    </row>
    <row r="3" spans="1:7" ht="15.75">
      <c r="A3" s="312" t="str">
        <f>ССРССТЦ!D13</f>
        <v>Гараж ратраков в п. Романтик ВТРК «Архыз»</v>
      </c>
      <c r="B3" s="312"/>
      <c r="C3" s="312"/>
      <c r="D3" s="312"/>
      <c r="E3" s="312"/>
      <c r="F3" s="212"/>
      <c r="G3" s="212"/>
    </row>
    <row r="4" spans="1:7" ht="15.75">
      <c r="A4" s="214"/>
      <c r="B4" s="214"/>
      <c r="C4" s="214"/>
      <c r="D4" s="214"/>
      <c r="E4" s="214"/>
      <c r="F4" s="212"/>
      <c r="G4" s="212"/>
    </row>
    <row r="5" spans="1:7" ht="15.75">
      <c r="A5" s="215" t="s">
        <v>282</v>
      </c>
      <c r="B5" s="215"/>
      <c r="C5" s="286">
        <f>(C7-C6)/30.5</f>
        <v>12.3</v>
      </c>
      <c r="D5" s="216" t="s">
        <v>283</v>
      </c>
      <c r="E5" s="212"/>
      <c r="F5" s="212"/>
      <c r="G5" s="212"/>
    </row>
    <row r="6" spans="1:7" ht="15.75">
      <c r="A6" s="215" t="s">
        <v>284</v>
      </c>
      <c r="B6" s="215"/>
      <c r="C6" s="217">
        <v>44510</v>
      </c>
      <c r="D6" s="216"/>
      <c r="E6" s="212"/>
      <c r="F6" s="212"/>
      <c r="G6" s="212"/>
    </row>
    <row r="7" spans="1:7" ht="15.75">
      <c r="A7" s="215" t="s">
        <v>285</v>
      </c>
      <c r="B7" s="215"/>
      <c r="C7" s="217">
        <v>44885</v>
      </c>
      <c r="D7" s="216"/>
      <c r="E7" s="212"/>
      <c r="F7" s="212"/>
      <c r="G7" s="212"/>
    </row>
    <row r="8" spans="1:7" ht="15.75">
      <c r="A8" s="215"/>
      <c r="B8" s="218"/>
      <c r="C8" s="218"/>
      <c r="D8" s="212"/>
      <c r="E8" s="212"/>
      <c r="F8" s="212"/>
      <c r="G8" s="212"/>
    </row>
    <row r="9" spans="1:7" ht="15.75">
      <c r="A9" s="313" t="s">
        <v>286</v>
      </c>
      <c r="B9" s="314" t="s">
        <v>287</v>
      </c>
      <c r="C9" s="313" t="s">
        <v>288</v>
      </c>
      <c r="D9" s="313"/>
      <c r="E9" s="313"/>
      <c r="F9" s="212"/>
      <c r="G9" s="212"/>
    </row>
    <row r="10" spans="1:7" ht="15.75">
      <c r="A10" s="313"/>
      <c r="B10" s="315"/>
      <c r="C10" s="219" t="s">
        <v>289</v>
      </c>
      <c r="D10" s="219" t="s">
        <v>290</v>
      </c>
      <c r="E10" s="219" t="s">
        <v>291</v>
      </c>
      <c r="F10" s="212"/>
      <c r="G10" s="212"/>
    </row>
    <row r="11" spans="1:7" ht="15.75">
      <c r="A11" s="219">
        <v>1</v>
      </c>
      <c r="B11" s="219">
        <v>2</v>
      </c>
      <c r="C11" s="219">
        <v>3</v>
      </c>
      <c r="D11" s="220">
        <v>4</v>
      </c>
      <c r="E11" s="220">
        <v>5</v>
      </c>
      <c r="F11" s="212"/>
      <c r="G11" s="212"/>
    </row>
    <row r="12" spans="1:7" s="226" customFormat="1" ht="15.75">
      <c r="A12" s="221" t="s">
        <v>292</v>
      </c>
      <c r="B12" s="222" t="s">
        <v>293</v>
      </c>
      <c r="C12" s="223">
        <f>НМЦК!I12</f>
        <v>5138751.3</v>
      </c>
      <c r="D12" s="224">
        <f>C12*0.2</f>
        <v>1027750.26</v>
      </c>
      <c r="E12" s="224">
        <f>C12+D12</f>
        <v>6166501.5599999996</v>
      </c>
      <c r="F12" s="225"/>
      <c r="G12" s="225"/>
    </row>
    <row r="13" spans="1:7" ht="15.75">
      <c r="A13" s="227"/>
      <c r="B13" s="228" t="s">
        <v>294</v>
      </c>
      <c r="C13" s="229"/>
      <c r="D13" s="230"/>
      <c r="E13" s="230"/>
      <c r="F13" s="212"/>
      <c r="G13" s="212"/>
    </row>
    <row r="14" spans="1:7" ht="15.75">
      <c r="A14" s="227"/>
      <c r="B14" s="231" t="s">
        <v>43</v>
      </c>
      <c r="C14" s="229">
        <f>НМЦК!I14</f>
        <v>100759.83</v>
      </c>
      <c r="D14" s="230">
        <f>C14*0.2</f>
        <v>20151.97</v>
      </c>
      <c r="E14" s="230">
        <f>C14+D14</f>
        <v>120911.8</v>
      </c>
      <c r="F14" s="212"/>
      <c r="G14" s="212"/>
    </row>
    <row r="15" spans="1:7" ht="31.5">
      <c r="A15" s="227"/>
      <c r="B15" s="231" t="s">
        <v>295</v>
      </c>
      <c r="C15" s="229">
        <f>НМЦК!I12-НМЦК!F12</f>
        <v>44366.54</v>
      </c>
      <c r="D15" s="230">
        <f>C15*0.2</f>
        <v>8873.31</v>
      </c>
      <c r="E15" s="230">
        <f>C15+D15</f>
        <v>53239.85</v>
      </c>
      <c r="F15" s="212"/>
      <c r="G15" s="212"/>
    </row>
    <row r="16" spans="1:7" s="226" customFormat="1" ht="47.25">
      <c r="A16" s="232" t="s">
        <v>296</v>
      </c>
      <c r="B16" s="233" t="s">
        <v>297</v>
      </c>
      <c r="C16" s="223">
        <f>НМЦК!I15</f>
        <v>72187799.200000003</v>
      </c>
      <c r="D16" s="224">
        <f>C16*0.2</f>
        <v>14437559.84</v>
      </c>
      <c r="E16" s="224">
        <f>C16+D16</f>
        <v>86625359.040000007</v>
      </c>
      <c r="F16" s="225"/>
      <c r="G16" s="225"/>
    </row>
    <row r="17" spans="1:7" ht="15.75">
      <c r="A17" s="234"/>
      <c r="B17" s="228" t="s">
        <v>294</v>
      </c>
      <c r="C17" s="229"/>
      <c r="D17" s="230"/>
      <c r="E17" s="230"/>
      <c r="F17" s="212"/>
      <c r="G17" s="212"/>
    </row>
    <row r="18" spans="1:7" ht="15.75">
      <c r="A18" s="234"/>
      <c r="B18" s="231" t="s">
        <v>298</v>
      </c>
      <c r="C18" s="229">
        <f>НМЦК!J15</f>
        <v>17458190.140000001</v>
      </c>
      <c r="D18" s="230">
        <f>C18*0.2</f>
        <v>3491638.03</v>
      </c>
      <c r="E18" s="230">
        <f>C18+D18</f>
        <v>20949828.170000002</v>
      </c>
      <c r="F18" s="212"/>
      <c r="G18" s="212"/>
    </row>
    <row r="19" spans="1:7" ht="15.75">
      <c r="A19" s="234"/>
      <c r="B19" s="231" t="s">
        <v>43</v>
      </c>
      <c r="C19" s="229">
        <f>НМЦК!I62</f>
        <v>1418515.96</v>
      </c>
      <c r="D19" s="230">
        <f>C19*0.2</f>
        <v>283703.19</v>
      </c>
      <c r="E19" s="230">
        <f>C19+D19</f>
        <v>1702219.15</v>
      </c>
      <c r="F19" s="212"/>
      <c r="G19" s="212"/>
    </row>
    <row r="20" spans="1:7" ht="31.5">
      <c r="A20" s="234"/>
      <c r="B20" s="231" t="s">
        <v>295</v>
      </c>
      <c r="C20" s="229">
        <f>НМЦК!I15-НМЦК!F15</f>
        <v>1865109.7</v>
      </c>
      <c r="D20" s="230">
        <f>C20*0.2</f>
        <v>373021.94</v>
      </c>
      <c r="E20" s="230">
        <f>C20+D20</f>
        <v>2238131.64</v>
      </c>
      <c r="F20" s="212"/>
      <c r="G20" s="212"/>
    </row>
    <row r="21" spans="1:7" ht="32.25" customHeight="1">
      <c r="A21" s="235"/>
      <c r="B21" s="235" t="s">
        <v>299</v>
      </c>
      <c r="C21" s="236">
        <f>C12+C16</f>
        <v>77326550.5</v>
      </c>
      <c r="D21" s="236">
        <f>D12+D16</f>
        <v>15465310.1</v>
      </c>
      <c r="E21" s="236">
        <f>E12+E16</f>
        <v>92791860.599999994</v>
      </c>
      <c r="F21" s="212"/>
      <c r="G21" s="212"/>
    </row>
    <row r="22" spans="1:7" s="240" customFormat="1" ht="15.75">
      <c r="A22" s="228"/>
      <c r="B22" s="228" t="s">
        <v>294</v>
      </c>
      <c r="C22" s="237"/>
      <c r="D22" s="238"/>
      <c r="E22" s="238"/>
      <c r="F22" s="239"/>
      <c r="G22" s="239"/>
    </row>
    <row r="23" spans="1:7" ht="15.75">
      <c r="A23" s="241"/>
      <c r="B23" s="231" t="s">
        <v>300</v>
      </c>
      <c r="C23" s="229">
        <f>C18</f>
        <v>17458190.140000001</v>
      </c>
      <c r="D23" s="242">
        <f>C23*20%</f>
        <v>3491638.03</v>
      </c>
      <c r="E23" s="242">
        <f t="shared" ref="E23" si="0">C23+D23</f>
        <v>20949828.170000002</v>
      </c>
      <c r="F23" s="212"/>
      <c r="G23" s="212"/>
    </row>
    <row r="24" spans="1:7" ht="15.75">
      <c r="A24" s="243"/>
      <c r="B24" s="243" t="s">
        <v>301</v>
      </c>
      <c r="C24" s="229">
        <f>C14+C19</f>
        <v>1519275.79</v>
      </c>
      <c r="D24" s="242">
        <f>C24*0.2</f>
        <v>303855.15999999997</v>
      </c>
      <c r="E24" s="242">
        <f>C24+D24</f>
        <v>1823130.95</v>
      </c>
      <c r="F24" s="212"/>
      <c r="G24" s="212"/>
    </row>
    <row r="25" spans="1:7" ht="31.5">
      <c r="A25" s="244"/>
      <c r="B25" s="231" t="s">
        <v>302</v>
      </c>
      <c r="C25" s="229">
        <f>C15+C20</f>
        <v>1909476.24</v>
      </c>
      <c r="D25" s="242">
        <f>C25*0.2</f>
        <v>381895.25</v>
      </c>
      <c r="E25" s="242">
        <f>C25+D25</f>
        <v>2291371.4900000002</v>
      </c>
      <c r="F25" s="212"/>
      <c r="G25" s="212"/>
    </row>
  </sheetData>
  <mergeCells count="6">
    <mergeCell ref="A1:E1"/>
    <mergeCell ref="A2:E2"/>
    <mergeCell ref="A3:E3"/>
    <mergeCell ref="A9:A10"/>
    <mergeCell ref="B9:B10"/>
    <mergeCell ref="C9:E9"/>
  </mergeCells>
  <printOptions horizontalCentered="1"/>
  <pageMargins left="0" right="0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56"/>
  <sheetViews>
    <sheetView topLeftCell="A37" workbookViewId="0">
      <selection activeCell="C8" sqref="C8"/>
    </sheetView>
  </sheetViews>
  <sheetFormatPr defaultRowHeight="15"/>
  <cols>
    <col min="2" max="2" width="30.28515625" customWidth="1"/>
    <col min="3" max="3" width="49" customWidth="1"/>
    <col min="4" max="4" width="20.85546875" customWidth="1"/>
    <col min="5" max="5" width="22" customWidth="1"/>
  </cols>
  <sheetData>
    <row r="1" spans="1:5" ht="36.75" customHeight="1">
      <c r="A1" s="316" t="s">
        <v>212</v>
      </c>
      <c r="B1" s="316"/>
      <c r="C1" s="316"/>
      <c r="D1" s="316"/>
      <c r="E1" s="316"/>
    </row>
    <row r="2" spans="1:5" ht="42.75" customHeight="1">
      <c r="A2" s="162" t="s">
        <v>129</v>
      </c>
      <c r="B2" s="317" t="s">
        <v>22</v>
      </c>
      <c r="C2" s="317"/>
      <c r="D2" s="317"/>
      <c r="E2" s="317"/>
    </row>
    <row r="3" spans="1:5">
      <c r="A3" s="318" t="s">
        <v>26</v>
      </c>
      <c r="B3" s="319" t="s">
        <v>213</v>
      </c>
      <c r="C3" s="319" t="s">
        <v>204</v>
      </c>
      <c r="D3" s="320" t="s">
        <v>205</v>
      </c>
      <c r="E3" s="318" t="s">
        <v>206</v>
      </c>
    </row>
    <row r="4" spans="1:5" ht="139.5" customHeight="1">
      <c r="A4" s="318"/>
      <c r="B4" s="319"/>
      <c r="C4" s="319"/>
      <c r="D4" s="320"/>
      <c r="E4" s="318"/>
    </row>
    <row r="5" spans="1:5" ht="22.5" customHeight="1">
      <c r="A5" s="144">
        <v>1</v>
      </c>
      <c r="B5" s="144">
        <v>2</v>
      </c>
      <c r="C5" s="145">
        <v>3</v>
      </c>
      <c r="D5" s="146">
        <v>4</v>
      </c>
      <c r="E5" s="146">
        <v>5</v>
      </c>
    </row>
    <row r="6" spans="1:5" s="165" customFormat="1" ht="22.5" customHeight="1">
      <c r="A6" s="205">
        <v>1</v>
      </c>
      <c r="B6" s="206"/>
      <c r="C6" s="207" t="s">
        <v>214</v>
      </c>
      <c r="D6" s="208"/>
      <c r="E6" s="209"/>
    </row>
    <row r="7" spans="1:5" s="165" customFormat="1" ht="22.5" customHeight="1">
      <c r="A7" s="172" t="s">
        <v>140</v>
      </c>
      <c r="B7" s="204"/>
      <c r="C7" s="198" t="s">
        <v>49</v>
      </c>
      <c r="D7" s="151" t="s">
        <v>210</v>
      </c>
      <c r="E7" s="199">
        <v>1</v>
      </c>
    </row>
    <row r="8" spans="1:5" s="165" customFormat="1" ht="48" customHeight="1">
      <c r="A8" s="172" t="s">
        <v>141</v>
      </c>
      <c r="B8" s="204"/>
      <c r="C8" s="198" t="s">
        <v>279</v>
      </c>
      <c r="D8" s="151" t="s">
        <v>210</v>
      </c>
      <c r="E8" s="199">
        <v>1</v>
      </c>
    </row>
    <row r="9" spans="1:5" ht="31.5">
      <c r="A9" s="89">
        <v>2</v>
      </c>
      <c r="B9" s="205"/>
      <c r="C9" s="207" t="s">
        <v>139</v>
      </c>
      <c r="D9" s="208"/>
      <c r="E9" s="209"/>
    </row>
    <row r="10" spans="1:5" ht="15.75">
      <c r="A10" s="93" t="s">
        <v>216</v>
      </c>
      <c r="B10" s="110" t="s">
        <v>0</v>
      </c>
      <c r="C10" s="94" t="s">
        <v>89</v>
      </c>
      <c r="D10" s="151" t="s">
        <v>210</v>
      </c>
      <c r="E10" s="210">
        <v>1</v>
      </c>
    </row>
    <row r="11" spans="1:5" ht="31.5">
      <c r="A11" s="93" t="s">
        <v>217</v>
      </c>
      <c r="B11" s="110" t="s">
        <v>88</v>
      </c>
      <c r="C11" s="94" t="s">
        <v>112</v>
      </c>
      <c r="D11" s="151" t="s">
        <v>210</v>
      </c>
      <c r="E11" s="210">
        <v>1</v>
      </c>
    </row>
    <row r="12" spans="1:5" ht="15.75">
      <c r="A12" s="93" t="s">
        <v>218</v>
      </c>
      <c r="B12" s="110" t="s">
        <v>87</v>
      </c>
      <c r="C12" s="94" t="s">
        <v>7</v>
      </c>
      <c r="D12" s="151" t="s">
        <v>210</v>
      </c>
      <c r="E12" s="210">
        <v>1</v>
      </c>
    </row>
    <row r="13" spans="1:5" ht="15.75">
      <c r="A13" s="93" t="s">
        <v>219</v>
      </c>
      <c r="B13" s="110" t="s">
        <v>84</v>
      </c>
      <c r="C13" s="94" t="s">
        <v>11</v>
      </c>
      <c r="D13" s="151" t="s">
        <v>210</v>
      </c>
      <c r="E13" s="210">
        <v>1</v>
      </c>
    </row>
    <row r="14" spans="1:5" ht="15.75">
      <c r="A14" s="121" t="s">
        <v>220</v>
      </c>
      <c r="B14" s="116" t="s">
        <v>150</v>
      </c>
      <c r="C14" s="117" t="s">
        <v>151</v>
      </c>
      <c r="D14" s="158" t="s">
        <v>210</v>
      </c>
      <c r="E14" s="211">
        <v>1</v>
      </c>
    </row>
    <row r="15" spans="1:5" ht="15.75">
      <c r="A15" s="121" t="s">
        <v>221</v>
      </c>
      <c r="B15" s="116" t="s">
        <v>152</v>
      </c>
      <c r="C15" s="117" t="s">
        <v>153</v>
      </c>
      <c r="D15" s="158" t="s">
        <v>210</v>
      </c>
      <c r="E15" s="211">
        <v>1</v>
      </c>
    </row>
    <row r="16" spans="1:5" ht="15.75">
      <c r="A16" s="121" t="s">
        <v>222</v>
      </c>
      <c r="B16" s="116" t="s">
        <v>154</v>
      </c>
      <c r="C16" s="117" t="s">
        <v>155</v>
      </c>
      <c r="D16" s="158" t="s">
        <v>210</v>
      </c>
      <c r="E16" s="211">
        <v>1</v>
      </c>
    </row>
    <row r="17" spans="1:5" ht="15.75">
      <c r="A17" s="121" t="s">
        <v>223</v>
      </c>
      <c r="B17" s="116" t="s">
        <v>156</v>
      </c>
      <c r="C17" s="117" t="s">
        <v>157</v>
      </c>
      <c r="D17" s="158" t="s">
        <v>210</v>
      </c>
      <c r="E17" s="211">
        <v>1</v>
      </c>
    </row>
    <row r="18" spans="1:5" ht="15.75">
      <c r="A18" s="121" t="s">
        <v>224</v>
      </c>
      <c r="B18" s="116" t="s">
        <v>158</v>
      </c>
      <c r="C18" s="117" t="s">
        <v>159</v>
      </c>
      <c r="D18" s="158" t="s">
        <v>210</v>
      </c>
      <c r="E18" s="211">
        <v>1</v>
      </c>
    </row>
    <row r="19" spans="1:5" ht="15.75">
      <c r="A19" s="121" t="s">
        <v>225</v>
      </c>
      <c r="B19" s="116" t="s">
        <v>160</v>
      </c>
      <c r="C19" s="117" t="s">
        <v>161</v>
      </c>
      <c r="D19" s="158" t="s">
        <v>210</v>
      </c>
      <c r="E19" s="211">
        <v>1</v>
      </c>
    </row>
    <row r="20" spans="1:5" ht="15.75">
      <c r="A20" s="121" t="s">
        <v>226</v>
      </c>
      <c r="B20" s="116" t="s">
        <v>162</v>
      </c>
      <c r="C20" s="117" t="s">
        <v>163</v>
      </c>
      <c r="D20" s="158" t="s">
        <v>210</v>
      </c>
      <c r="E20" s="211">
        <v>1</v>
      </c>
    </row>
    <row r="21" spans="1:5" ht="15.75">
      <c r="A21" s="121" t="s">
        <v>227</v>
      </c>
      <c r="B21" s="116" t="s">
        <v>164</v>
      </c>
      <c r="C21" s="117" t="s">
        <v>165</v>
      </c>
      <c r="D21" s="158" t="s">
        <v>210</v>
      </c>
      <c r="E21" s="211">
        <v>1</v>
      </c>
    </row>
    <row r="22" spans="1:5" ht="15.75">
      <c r="A22" s="121" t="s">
        <v>228</v>
      </c>
      <c r="B22" s="116" t="s">
        <v>166</v>
      </c>
      <c r="C22" s="117" t="s">
        <v>167</v>
      </c>
      <c r="D22" s="158" t="s">
        <v>210</v>
      </c>
      <c r="E22" s="211">
        <v>1</v>
      </c>
    </row>
    <row r="23" spans="1:5" ht="15.75">
      <c r="A23" s="121" t="s">
        <v>229</v>
      </c>
      <c r="B23" s="116" t="s">
        <v>168</v>
      </c>
      <c r="C23" s="117" t="s">
        <v>169</v>
      </c>
      <c r="D23" s="158" t="s">
        <v>210</v>
      </c>
      <c r="E23" s="211">
        <v>1</v>
      </c>
    </row>
    <row r="24" spans="1:5" ht="31.5">
      <c r="A24" s="121" t="s">
        <v>230</v>
      </c>
      <c r="B24" s="116" t="s">
        <v>170</v>
      </c>
      <c r="C24" s="117" t="s">
        <v>171</v>
      </c>
      <c r="D24" s="158" t="s">
        <v>210</v>
      </c>
      <c r="E24" s="211">
        <v>1</v>
      </c>
    </row>
    <row r="25" spans="1:5" ht="47.25">
      <c r="A25" s="121" t="s">
        <v>231</v>
      </c>
      <c r="B25" s="116" t="s">
        <v>172</v>
      </c>
      <c r="C25" s="117" t="s">
        <v>173</v>
      </c>
      <c r="D25" s="158" t="s">
        <v>210</v>
      </c>
      <c r="E25" s="211">
        <v>1</v>
      </c>
    </row>
    <row r="26" spans="1:5" ht="15.75">
      <c r="A26" s="121" t="s">
        <v>232</v>
      </c>
      <c r="B26" s="116" t="s">
        <v>174</v>
      </c>
      <c r="C26" s="117" t="s">
        <v>175</v>
      </c>
      <c r="D26" s="158" t="s">
        <v>210</v>
      </c>
      <c r="E26" s="211">
        <v>1</v>
      </c>
    </row>
    <row r="27" spans="1:5" ht="31.5">
      <c r="A27" s="121" t="s">
        <v>233</v>
      </c>
      <c r="B27" s="116" t="s">
        <v>176</v>
      </c>
      <c r="C27" s="117" t="s">
        <v>177</v>
      </c>
      <c r="D27" s="158" t="s">
        <v>210</v>
      </c>
      <c r="E27" s="211">
        <v>1</v>
      </c>
    </row>
    <row r="28" spans="1:5" ht="15.75">
      <c r="A28" s="121" t="s">
        <v>234</v>
      </c>
      <c r="B28" s="116" t="s">
        <v>178</v>
      </c>
      <c r="C28" s="117" t="s">
        <v>179</v>
      </c>
      <c r="D28" s="158" t="s">
        <v>210</v>
      </c>
      <c r="E28" s="211">
        <v>1</v>
      </c>
    </row>
    <row r="29" spans="1:5" ht="15.75">
      <c r="A29" s="121" t="s">
        <v>235</v>
      </c>
      <c r="B29" s="116" t="s">
        <v>180</v>
      </c>
      <c r="C29" s="117" t="s">
        <v>181</v>
      </c>
      <c r="D29" s="158" t="s">
        <v>210</v>
      </c>
      <c r="E29" s="211">
        <v>1</v>
      </c>
    </row>
    <row r="30" spans="1:5" ht="31.5">
      <c r="A30" s="121" t="s">
        <v>236</v>
      </c>
      <c r="B30" s="116" t="s">
        <v>182</v>
      </c>
      <c r="C30" s="117" t="s">
        <v>183</v>
      </c>
      <c r="D30" s="158" t="s">
        <v>210</v>
      </c>
      <c r="E30" s="211">
        <v>1</v>
      </c>
    </row>
    <row r="31" spans="1:5" ht="15.75">
      <c r="A31" s="93" t="s">
        <v>237</v>
      </c>
      <c r="B31" s="110" t="s">
        <v>81</v>
      </c>
      <c r="C31" s="94" t="s">
        <v>12</v>
      </c>
      <c r="D31" s="151" t="s">
        <v>210</v>
      </c>
      <c r="E31" s="210">
        <v>1</v>
      </c>
    </row>
    <row r="32" spans="1:5" ht="15.75">
      <c r="A32" s="121" t="s">
        <v>238</v>
      </c>
      <c r="B32" s="116" t="s">
        <v>184</v>
      </c>
      <c r="C32" s="117" t="s">
        <v>153</v>
      </c>
      <c r="D32" s="158" t="s">
        <v>210</v>
      </c>
      <c r="E32" s="211">
        <v>1</v>
      </c>
    </row>
    <row r="33" spans="1:5" ht="15.75">
      <c r="A33" s="121" t="s">
        <v>239</v>
      </c>
      <c r="B33" s="116" t="s">
        <v>185</v>
      </c>
      <c r="C33" s="117" t="s">
        <v>163</v>
      </c>
      <c r="D33" s="158" t="s">
        <v>210</v>
      </c>
      <c r="E33" s="211">
        <v>1</v>
      </c>
    </row>
    <row r="34" spans="1:5" ht="15.75">
      <c r="A34" s="93" t="s">
        <v>240</v>
      </c>
      <c r="B34" s="110" t="s">
        <v>78</v>
      </c>
      <c r="C34" s="94" t="s">
        <v>8</v>
      </c>
      <c r="D34" s="151" t="s">
        <v>210</v>
      </c>
      <c r="E34" s="210">
        <v>1</v>
      </c>
    </row>
    <row r="35" spans="1:5" ht="15.75">
      <c r="A35" s="93" t="s">
        <v>241</v>
      </c>
      <c r="B35" s="110" t="s">
        <v>75</v>
      </c>
      <c r="C35" s="94" t="s">
        <v>13</v>
      </c>
      <c r="D35" s="151" t="s">
        <v>210</v>
      </c>
      <c r="E35" s="210">
        <v>1</v>
      </c>
    </row>
    <row r="36" spans="1:5" ht="15.75">
      <c r="A36" s="121" t="s">
        <v>242</v>
      </c>
      <c r="B36" s="116" t="s">
        <v>186</v>
      </c>
      <c r="C36" s="117" t="s">
        <v>151</v>
      </c>
      <c r="D36" s="158" t="s">
        <v>210</v>
      </c>
      <c r="E36" s="211">
        <v>1</v>
      </c>
    </row>
    <row r="37" spans="1:5" ht="15.75">
      <c r="A37" s="121" t="s">
        <v>243</v>
      </c>
      <c r="B37" s="121" t="s">
        <v>187</v>
      </c>
      <c r="C37" s="117" t="s">
        <v>153</v>
      </c>
      <c r="D37" s="158" t="s">
        <v>210</v>
      </c>
      <c r="E37" s="211">
        <v>1</v>
      </c>
    </row>
    <row r="38" spans="1:5" ht="31.5">
      <c r="A38" s="97" t="s">
        <v>244</v>
      </c>
      <c r="B38" s="97" t="s">
        <v>72</v>
      </c>
      <c r="C38" s="98" t="s">
        <v>111</v>
      </c>
      <c r="D38" s="151" t="s">
        <v>210</v>
      </c>
      <c r="E38" s="210">
        <v>1</v>
      </c>
    </row>
    <row r="39" spans="1:5" ht="31.5">
      <c r="A39" s="97" t="s">
        <v>245</v>
      </c>
      <c r="B39" s="97" t="s">
        <v>71</v>
      </c>
      <c r="C39" s="98" t="s">
        <v>28</v>
      </c>
      <c r="D39" s="151" t="s">
        <v>210</v>
      </c>
      <c r="E39" s="210">
        <v>1</v>
      </c>
    </row>
    <row r="40" spans="1:5" ht="31.5">
      <c r="A40" s="97" t="s">
        <v>246</v>
      </c>
      <c r="B40" s="97" t="s">
        <v>70</v>
      </c>
      <c r="C40" s="98" t="s">
        <v>110</v>
      </c>
      <c r="D40" s="151" t="s">
        <v>210</v>
      </c>
      <c r="E40" s="210">
        <v>1</v>
      </c>
    </row>
    <row r="41" spans="1:5" ht="31.5">
      <c r="A41" s="97" t="s">
        <v>247</v>
      </c>
      <c r="B41" s="97" t="s">
        <v>69</v>
      </c>
      <c r="C41" s="98" t="s">
        <v>109</v>
      </c>
      <c r="D41" s="151" t="s">
        <v>210</v>
      </c>
      <c r="E41" s="210">
        <v>1</v>
      </c>
    </row>
    <row r="42" spans="1:5" ht="15.75">
      <c r="A42" s="97" t="s">
        <v>248</v>
      </c>
      <c r="B42" s="97" t="s">
        <v>66</v>
      </c>
      <c r="C42" s="98" t="s">
        <v>14</v>
      </c>
      <c r="D42" s="151" t="s">
        <v>210</v>
      </c>
      <c r="E42" s="210">
        <v>1</v>
      </c>
    </row>
    <row r="43" spans="1:5" ht="15.75">
      <c r="A43" s="100" t="s">
        <v>249</v>
      </c>
      <c r="B43" s="100" t="s">
        <v>188</v>
      </c>
      <c r="C43" s="101" t="s">
        <v>189</v>
      </c>
      <c r="D43" s="158" t="s">
        <v>210</v>
      </c>
      <c r="E43" s="211">
        <v>1</v>
      </c>
    </row>
    <row r="44" spans="1:5" ht="15.75">
      <c r="A44" s="100" t="s">
        <v>250</v>
      </c>
      <c r="B44" s="100" t="s">
        <v>191</v>
      </c>
      <c r="C44" s="101" t="s">
        <v>190</v>
      </c>
      <c r="D44" s="158" t="s">
        <v>210</v>
      </c>
      <c r="E44" s="211">
        <v>1</v>
      </c>
    </row>
    <row r="45" spans="1:5" ht="15.75">
      <c r="A45" s="100" t="s">
        <v>251</v>
      </c>
      <c r="B45" s="100" t="s">
        <v>192</v>
      </c>
      <c r="C45" s="101" t="s">
        <v>193</v>
      </c>
      <c r="D45" s="158" t="s">
        <v>210</v>
      </c>
      <c r="E45" s="211">
        <v>1</v>
      </c>
    </row>
    <row r="46" spans="1:5" ht="15.75">
      <c r="A46" s="97" t="s">
        <v>252</v>
      </c>
      <c r="B46" s="128" t="s">
        <v>65</v>
      </c>
      <c r="C46" s="98" t="s">
        <v>9</v>
      </c>
      <c r="D46" s="151" t="s">
        <v>210</v>
      </c>
      <c r="E46" s="210">
        <v>1</v>
      </c>
    </row>
    <row r="47" spans="1:5" ht="15.75">
      <c r="A47" s="97" t="s">
        <v>253</v>
      </c>
      <c r="B47" s="128" t="s">
        <v>64</v>
      </c>
      <c r="C47" s="98" t="s">
        <v>10</v>
      </c>
      <c r="D47" s="151" t="s">
        <v>210</v>
      </c>
      <c r="E47" s="210">
        <v>1</v>
      </c>
    </row>
    <row r="48" spans="1:5" ht="15.75">
      <c r="A48" s="97" t="s">
        <v>254</v>
      </c>
      <c r="B48" s="97" t="s">
        <v>57</v>
      </c>
      <c r="C48" s="98" t="s">
        <v>142</v>
      </c>
      <c r="D48" s="151" t="s">
        <v>210</v>
      </c>
      <c r="E48" s="210">
        <v>1</v>
      </c>
    </row>
    <row r="49" spans="1:5" ht="31.5">
      <c r="A49" s="100" t="s">
        <v>255</v>
      </c>
      <c r="B49" s="100" t="s">
        <v>194</v>
      </c>
      <c r="C49" s="101" t="s">
        <v>195</v>
      </c>
      <c r="D49" s="158" t="s">
        <v>210</v>
      </c>
      <c r="E49" s="211">
        <v>1</v>
      </c>
    </row>
    <row r="50" spans="1:5" ht="15.75">
      <c r="A50" s="100" t="s">
        <v>256</v>
      </c>
      <c r="B50" s="100" t="s">
        <v>196</v>
      </c>
      <c r="C50" s="101" t="s">
        <v>197</v>
      </c>
      <c r="D50" s="158" t="s">
        <v>210</v>
      </c>
      <c r="E50" s="211">
        <v>1</v>
      </c>
    </row>
    <row r="51" spans="1:5" ht="31.5">
      <c r="A51" s="100" t="s">
        <v>257</v>
      </c>
      <c r="B51" s="100" t="s">
        <v>198</v>
      </c>
      <c r="C51" s="101" t="s">
        <v>199</v>
      </c>
      <c r="D51" s="158" t="s">
        <v>210</v>
      </c>
      <c r="E51" s="211">
        <v>1</v>
      </c>
    </row>
    <row r="52" spans="1:5" ht="31.5">
      <c r="A52" s="97" t="s">
        <v>258</v>
      </c>
      <c r="B52" s="97" t="s">
        <v>1</v>
      </c>
      <c r="C52" s="112" t="s">
        <v>101</v>
      </c>
      <c r="D52" s="151" t="s">
        <v>210</v>
      </c>
      <c r="E52" s="210">
        <v>1</v>
      </c>
    </row>
    <row r="53" spans="1:5" ht="31.5">
      <c r="A53" s="97" t="s">
        <v>259</v>
      </c>
      <c r="B53" s="97" t="s">
        <v>2</v>
      </c>
      <c r="C53" s="112" t="s">
        <v>102</v>
      </c>
      <c r="D53" s="151" t="s">
        <v>210</v>
      </c>
      <c r="E53" s="210">
        <v>1</v>
      </c>
    </row>
    <row r="54" spans="1:5" ht="31.5">
      <c r="A54" s="97" t="s">
        <v>260</v>
      </c>
      <c r="B54" s="97" t="s">
        <v>3</v>
      </c>
      <c r="C54" s="112" t="s">
        <v>4</v>
      </c>
      <c r="D54" s="151" t="s">
        <v>210</v>
      </c>
      <c r="E54" s="210">
        <v>1</v>
      </c>
    </row>
    <row r="55" spans="1:5" ht="31.5">
      <c r="A55" s="97" t="s">
        <v>261</v>
      </c>
      <c r="B55" s="97" t="s">
        <v>29</v>
      </c>
      <c r="C55" s="112" t="s">
        <v>103</v>
      </c>
      <c r="D55" s="151" t="s">
        <v>210</v>
      </c>
      <c r="E55" s="210">
        <v>1</v>
      </c>
    </row>
    <row r="56" spans="1:5" ht="47.25">
      <c r="A56" s="97" t="s">
        <v>262</v>
      </c>
      <c r="B56" s="97" t="s">
        <v>119</v>
      </c>
      <c r="C56" s="98" t="s">
        <v>279</v>
      </c>
      <c r="D56" s="151" t="s">
        <v>210</v>
      </c>
      <c r="E56" s="210">
        <v>1</v>
      </c>
    </row>
  </sheetData>
  <mergeCells count="7">
    <mergeCell ref="A1:E1"/>
    <mergeCell ref="B2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J59"/>
  <sheetViews>
    <sheetView tabSelected="1" workbookViewId="0">
      <selection activeCell="G59" sqref="A1:G59"/>
    </sheetView>
  </sheetViews>
  <sheetFormatPr defaultRowHeight="15"/>
  <cols>
    <col min="1" max="1" width="8.5703125" style="1" customWidth="1"/>
    <col min="2" max="2" width="55.5703125" style="1" customWidth="1"/>
    <col min="3" max="3" width="17" style="1" customWidth="1"/>
    <col min="4" max="4" width="17.7109375" style="1" customWidth="1"/>
    <col min="5" max="5" width="21.7109375" style="1" customWidth="1"/>
    <col min="6" max="6" width="23.42578125" style="1" customWidth="1"/>
    <col min="7" max="7" width="19" style="1" customWidth="1"/>
    <col min="8" max="16384" width="9.140625" style="1"/>
  </cols>
  <sheetData>
    <row r="1" spans="1:7" ht="30.75" customHeight="1">
      <c r="A1" s="316" t="s">
        <v>203</v>
      </c>
      <c r="B1" s="316"/>
      <c r="C1" s="316"/>
      <c r="D1" s="316"/>
      <c r="E1" s="316"/>
      <c r="F1" s="316"/>
      <c r="G1" s="316"/>
    </row>
    <row r="2" spans="1:7" ht="44.25" customHeight="1">
      <c r="A2" s="161" t="s">
        <v>129</v>
      </c>
      <c r="B2" s="317" t="s">
        <v>22</v>
      </c>
      <c r="C2" s="317"/>
      <c r="D2" s="317"/>
      <c r="E2" s="317"/>
      <c r="F2" s="317"/>
      <c r="G2" s="317"/>
    </row>
    <row r="3" spans="1:7" ht="15.75">
      <c r="A3" s="323" t="s">
        <v>26</v>
      </c>
      <c r="B3" s="325" t="s">
        <v>204</v>
      </c>
      <c r="C3" s="323" t="s">
        <v>205</v>
      </c>
      <c r="D3" s="323" t="s">
        <v>206</v>
      </c>
      <c r="E3" s="318" t="s">
        <v>207</v>
      </c>
      <c r="F3" s="318"/>
      <c r="G3" s="321" t="s">
        <v>211</v>
      </c>
    </row>
    <row r="4" spans="1:7" ht="31.5">
      <c r="A4" s="324"/>
      <c r="B4" s="326"/>
      <c r="C4" s="324"/>
      <c r="D4" s="324"/>
      <c r="E4" s="147" t="s">
        <v>208</v>
      </c>
      <c r="F4" s="147" t="s">
        <v>209</v>
      </c>
      <c r="G4" s="322"/>
    </row>
    <row r="5" spans="1:7" ht="15.75">
      <c r="A5" s="155">
        <v>1</v>
      </c>
      <c r="B5" s="147">
        <v>2</v>
      </c>
      <c r="C5" s="156">
        <v>3</v>
      </c>
      <c r="D5" s="156">
        <v>4</v>
      </c>
      <c r="E5" s="156">
        <v>5</v>
      </c>
      <c r="F5" s="156">
        <v>6</v>
      </c>
      <c r="G5" s="154">
        <v>7</v>
      </c>
    </row>
    <row r="6" spans="1:7" s="165" customFormat="1" ht="15.75">
      <c r="A6" s="89">
        <v>1</v>
      </c>
      <c r="B6" s="90" t="s">
        <v>214</v>
      </c>
      <c r="C6" s="148"/>
      <c r="D6" s="149"/>
      <c r="E6" s="149"/>
      <c r="F6" s="150">
        <f>F7+F8</f>
        <v>5138751.3</v>
      </c>
      <c r="G6" s="152"/>
    </row>
    <row r="7" spans="1:7" s="165" customFormat="1" ht="15.75">
      <c r="A7" s="172" t="s">
        <v>140</v>
      </c>
      <c r="B7" s="198" t="s">
        <v>49</v>
      </c>
      <c r="C7" s="151" t="s">
        <v>210</v>
      </c>
      <c r="D7" s="199">
        <v>1</v>
      </c>
      <c r="E7" s="122">
        <f>F7/D7</f>
        <v>5037991.47</v>
      </c>
      <c r="F7" s="203">
        <f>НМЦК!I13</f>
        <v>5037991.47</v>
      </c>
      <c r="G7" s="197"/>
    </row>
    <row r="8" spans="1:7" s="165" customFormat="1" ht="31.5">
      <c r="A8" s="172" t="s">
        <v>141</v>
      </c>
      <c r="B8" s="198" t="s">
        <v>42</v>
      </c>
      <c r="C8" s="151" t="s">
        <v>210</v>
      </c>
      <c r="D8" s="199">
        <v>1</v>
      </c>
      <c r="E8" s="122">
        <f t="shared" ref="E8" si="0">F8/D8</f>
        <v>100759.83</v>
      </c>
      <c r="F8" s="203">
        <f>НМЦК!I14</f>
        <v>100759.83</v>
      </c>
      <c r="G8" s="197"/>
    </row>
    <row r="9" spans="1:7" ht="31.5">
      <c r="A9" s="89">
        <v>2</v>
      </c>
      <c r="B9" s="90" t="s">
        <v>139</v>
      </c>
      <c r="C9" s="148"/>
      <c r="D9" s="200"/>
      <c r="E9" s="149"/>
      <c r="F9" s="150">
        <f>F10+F11+F12+F13+F31+F34+F35+F38+F39+F40+F41+F42+F46+F47+F48+F52+F53+F54+F55+F56</f>
        <v>72187799.200000003</v>
      </c>
      <c r="G9" s="152"/>
    </row>
    <row r="10" spans="1:7" ht="15.75">
      <c r="A10" s="93" t="s">
        <v>216</v>
      </c>
      <c r="B10" s="94" t="s">
        <v>89</v>
      </c>
      <c r="C10" s="151" t="s">
        <v>210</v>
      </c>
      <c r="D10" s="201">
        <v>1</v>
      </c>
      <c r="E10" s="122">
        <f>F10/D10</f>
        <v>120043.14</v>
      </c>
      <c r="F10" s="122">
        <f>НМЦК!I16</f>
        <v>120043.14</v>
      </c>
      <c r="G10" s="122"/>
    </row>
    <row r="11" spans="1:7" ht="31.5">
      <c r="A11" s="93" t="s">
        <v>217</v>
      </c>
      <c r="B11" s="94" t="s">
        <v>112</v>
      </c>
      <c r="C11" s="151" t="s">
        <v>210</v>
      </c>
      <c r="D11" s="201">
        <v>1</v>
      </c>
      <c r="E11" s="122">
        <f t="shared" ref="E11:E56" si="1">F11/D11</f>
        <v>632724.25</v>
      </c>
      <c r="F11" s="122">
        <f>НМЦК!I17</f>
        <v>632724.25</v>
      </c>
      <c r="G11" s="122"/>
    </row>
    <row r="12" spans="1:7" ht="15.75">
      <c r="A12" s="93" t="s">
        <v>218</v>
      </c>
      <c r="B12" s="94" t="s">
        <v>7</v>
      </c>
      <c r="C12" s="151" t="s">
        <v>210</v>
      </c>
      <c r="D12" s="201">
        <v>1</v>
      </c>
      <c r="E12" s="122">
        <f t="shared" si="1"/>
        <v>297971.82</v>
      </c>
      <c r="F12" s="122">
        <f>НМЦК!I18</f>
        <v>297971.82</v>
      </c>
      <c r="G12" s="122"/>
    </row>
    <row r="13" spans="1:7" ht="15.75">
      <c r="A13" s="93" t="s">
        <v>219</v>
      </c>
      <c r="B13" s="94" t="s">
        <v>11</v>
      </c>
      <c r="C13" s="151" t="s">
        <v>210</v>
      </c>
      <c r="D13" s="201">
        <v>1</v>
      </c>
      <c r="E13" s="122">
        <f t="shared" si="1"/>
        <v>44020400.68</v>
      </c>
      <c r="F13" s="122">
        <f>НМЦК!I19</f>
        <v>44020400.68</v>
      </c>
      <c r="G13" s="122">
        <f>НМЦК!J19</f>
        <v>11578830.83</v>
      </c>
    </row>
    <row r="14" spans="1:7" ht="15.75">
      <c r="A14" s="121" t="s">
        <v>220</v>
      </c>
      <c r="B14" s="117" t="s">
        <v>151</v>
      </c>
      <c r="C14" s="158" t="s">
        <v>210</v>
      </c>
      <c r="D14" s="202">
        <v>1</v>
      </c>
      <c r="E14" s="157">
        <f t="shared" si="1"/>
        <v>6272968.5700000003</v>
      </c>
      <c r="F14" s="157">
        <f>НМЦК!I20</f>
        <v>6272968.5700000003</v>
      </c>
      <c r="G14" s="122"/>
    </row>
    <row r="15" spans="1:7" ht="15.75">
      <c r="A15" s="121" t="s">
        <v>221</v>
      </c>
      <c r="B15" s="117" t="s">
        <v>153</v>
      </c>
      <c r="C15" s="158" t="s">
        <v>210</v>
      </c>
      <c r="D15" s="202">
        <v>1</v>
      </c>
      <c r="E15" s="157">
        <f t="shared" si="1"/>
        <v>8462992.0800000001</v>
      </c>
      <c r="F15" s="157">
        <f>НМЦК!I21</f>
        <v>8462992.0800000001</v>
      </c>
      <c r="G15" s="122"/>
    </row>
    <row r="16" spans="1:7" ht="15.75">
      <c r="A16" s="121" t="s">
        <v>222</v>
      </c>
      <c r="B16" s="117" t="s">
        <v>155</v>
      </c>
      <c r="C16" s="158" t="s">
        <v>210</v>
      </c>
      <c r="D16" s="202">
        <v>1</v>
      </c>
      <c r="E16" s="157">
        <f t="shared" si="1"/>
        <v>13456538.27</v>
      </c>
      <c r="F16" s="157">
        <f>НМЦК!I22</f>
        <v>13456538.27</v>
      </c>
      <c r="G16" s="157">
        <f>НМЦК!J22</f>
        <v>663800.32999999996</v>
      </c>
    </row>
    <row r="17" spans="1:7" ht="15.75">
      <c r="A17" s="121" t="s">
        <v>223</v>
      </c>
      <c r="B17" s="117" t="s">
        <v>157</v>
      </c>
      <c r="C17" s="158" t="s">
        <v>210</v>
      </c>
      <c r="D17" s="202">
        <v>1</v>
      </c>
      <c r="E17" s="157">
        <f t="shared" si="1"/>
        <v>198950.22</v>
      </c>
      <c r="F17" s="157">
        <f>НМЦК!I23</f>
        <v>198950.22</v>
      </c>
      <c r="G17" s="157"/>
    </row>
    <row r="18" spans="1:7" ht="15.75">
      <c r="A18" s="121" t="s">
        <v>224</v>
      </c>
      <c r="B18" s="117" t="s">
        <v>159</v>
      </c>
      <c r="C18" s="158" t="s">
        <v>210</v>
      </c>
      <c r="D18" s="202">
        <v>1</v>
      </c>
      <c r="E18" s="157">
        <f t="shared" si="1"/>
        <v>500506.1</v>
      </c>
      <c r="F18" s="157">
        <f>НМЦК!I24</f>
        <v>500506.1</v>
      </c>
      <c r="G18" s="157">
        <f>НМЦК!J24</f>
        <v>283153.36</v>
      </c>
    </row>
    <row r="19" spans="1:7" ht="15.75">
      <c r="A19" s="121" t="s">
        <v>225</v>
      </c>
      <c r="B19" s="117" t="s">
        <v>161</v>
      </c>
      <c r="C19" s="158" t="s">
        <v>210</v>
      </c>
      <c r="D19" s="202">
        <v>1</v>
      </c>
      <c r="E19" s="157">
        <f t="shared" si="1"/>
        <v>1987147.04</v>
      </c>
      <c r="F19" s="157">
        <f>НМЦК!I25</f>
        <v>1987147.04</v>
      </c>
      <c r="G19" s="157">
        <f>НМЦК!J25</f>
        <v>1576012.54</v>
      </c>
    </row>
    <row r="20" spans="1:7" ht="15.75">
      <c r="A20" s="121" t="s">
        <v>226</v>
      </c>
      <c r="B20" s="117" t="s">
        <v>163</v>
      </c>
      <c r="C20" s="158" t="s">
        <v>210</v>
      </c>
      <c r="D20" s="202">
        <v>1</v>
      </c>
      <c r="E20" s="157">
        <f t="shared" si="1"/>
        <v>4688113.2</v>
      </c>
      <c r="F20" s="157">
        <f>НМЦК!I26</f>
        <v>4688113.2</v>
      </c>
      <c r="G20" s="157">
        <f>НМЦК!J26</f>
        <v>4390957.21</v>
      </c>
    </row>
    <row r="21" spans="1:7" ht="15.75">
      <c r="A21" s="121" t="s">
        <v>227</v>
      </c>
      <c r="B21" s="117" t="s">
        <v>165</v>
      </c>
      <c r="C21" s="158" t="s">
        <v>210</v>
      </c>
      <c r="D21" s="202">
        <v>1</v>
      </c>
      <c r="E21" s="157">
        <f t="shared" si="1"/>
        <v>227569.63</v>
      </c>
      <c r="F21" s="157">
        <f>НМЦК!I27</f>
        <v>227569.63</v>
      </c>
      <c r="G21" s="157">
        <f>НМЦК!J27</f>
        <v>220452.41</v>
      </c>
    </row>
    <row r="22" spans="1:7" ht="15.75">
      <c r="A22" s="121" t="s">
        <v>228</v>
      </c>
      <c r="B22" s="117" t="s">
        <v>167</v>
      </c>
      <c r="C22" s="158" t="s">
        <v>210</v>
      </c>
      <c r="D22" s="202">
        <v>1</v>
      </c>
      <c r="E22" s="157">
        <f t="shared" si="1"/>
        <v>5796443.9100000001</v>
      </c>
      <c r="F22" s="157">
        <f>НМЦК!I28</f>
        <v>5796443.9100000001</v>
      </c>
      <c r="G22" s="157">
        <f>НМЦК!J28</f>
        <v>2957387.77</v>
      </c>
    </row>
    <row r="23" spans="1:7" ht="15.75">
      <c r="A23" s="121" t="s">
        <v>229</v>
      </c>
      <c r="B23" s="117" t="s">
        <v>169</v>
      </c>
      <c r="C23" s="158" t="s">
        <v>210</v>
      </c>
      <c r="D23" s="202">
        <v>1</v>
      </c>
      <c r="E23" s="157">
        <f t="shared" si="1"/>
        <v>434998.6</v>
      </c>
      <c r="F23" s="157">
        <f>НМЦК!I29</f>
        <v>434998.6</v>
      </c>
      <c r="G23" s="157">
        <f>НМЦК!J29</f>
        <v>202923.42</v>
      </c>
    </row>
    <row r="24" spans="1:7" ht="31.5">
      <c r="A24" s="121" t="s">
        <v>230</v>
      </c>
      <c r="B24" s="117" t="s">
        <v>171</v>
      </c>
      <c r="C24" s="158" t="s">
        <v>210</v>
      </c>
      <c r="D24" s="202">
        <v>1</v>
      </c>
      <c r="E24" s="157">
        <f t="shared" si="1"/>
        <v>145419.94</v>
      </c>
      <c r="F24" s="157">
        <f>НМЦК!I30</f>
        <v>145419.94</v>
      </c>
      <c r="G24" s="157">
        <f>НМЦК!J30</f>
        <v>39607.86</v>
      </c>
    </row>
    <row r="25" spans="1:7" ht="31.5">
      <c r="A25" s="121" t="s">
        <v>231</v>
      </c>
      <c r="B25" s="117" t="s">
        <v>173</v>
      </c>
      <c r="C25" s="158" t="s">
        <v>210</v>
      </c>
      <c r="D25" s="202">
        <v>1</v>
      </c>
      <c r="E25" s="157">
        <f t="shared" si="1"/>
        <v>476300.12</v>
      </c>
      <c r="F25" s="157">
        <f>НМЦК!I31</f>
        <v>476300.12</v>
      </c>
      <c r="G25" s="157">
        <f>НМЦК!J31</f>
        <v>356584.57</v>
      </c>
    </row>
    <row r="26" spans="1:7" ht="15.75">
      <c r="A26" s="121" t="s">
        <v>232</v>
      </c>
      <c r="B26" s="117" t="s">
        <v>175</v>
      </c>
      <c r="C26" s="158" t="s">
        <v>210</v>
      </c>
      <c r="D26" s="202">
        <v>1</v>
      </c>
      <c r="E26" s="157">
        <f t="shared" si="1"/>
        <v>121669.75</v>
      </c>
      <c r="F26" s="157">
        <f>НМЦК!I32</f>
        <v>121669.75</v>
      </c>
      <c r="G26" s="157">
        <f>НМЦК!J32</f>
        <v>69516.39</v>
      </c>
    </row>
    <row r="27" spans="1:7" ht="31.5">
      <c r="A27" s="121" t="s">
        <v>233</v>
      </c>
      <c r="B27" s="117" t="s">
        <v>177</v>
      </c>
      <c r="C27" s="158" t="s">
        <v>210</v>
      </c>
      <c r="D27" s="202">
        <v>1</v>
      </c>
      <c r="E27" s="157">
        <f t="shared" si="1"/>
        <v>26613.77</v>
      </c>
      <c r="F27" s="157">
        <f>НМЦК!I33</f>
        <v>26613.77</v>
      </c>
      <c r="G27" s="157">
        <f>НМЦК!J33</f>
        <v>3780.09</v>
      </c>
    </row>
    <row r="28" spans="1:7" ht="15.75">
      <c r="A28" s="121" t="s">
        <v>234</v>
      </c>
      <c r="B28" s="117" t="s">
        <v>179</v>
      </c>
      <c r="C28" s="158" t="s">
        <v>210</v>
      </c>
      <c r="D28" s="202">
        <v>1</v>
      </c>
      <c r="E28" s="157">
        <f t="shared" si="1"/>
        <v>166119.76</v>
      </c>
      <c r="F28" s="157">
        <f>НМЦК!I34</f>
        <v>166119.76</v>
      </c>
      <c r="G28" s="157">
        <f>НМЦК!J34</f>
        <v>85424.29</v>
      </c>
    </row>
    <row r="29" spans="1:7" ht="15.75">
      <c r="A29" s="121" t="s">
        <v>235</v>
      </c>
      <c r="B29" s="117" t="s">
        <v>181</v>
      </c>
      <c r="C29" s="158" t="s">
        <v>210</v>
      </c>
      <c r="D29" s="202">
        <v>1</v>
      </c>
      <c r="E29" s="157">
        <f t="shared" si="1"/>
        <v>594728.07999999996</v>
      </c>
      <c r="F29" s="157">
        <f>НМЦК!I35</f>
        <v>594728.07999999996</v>
      </c>
      <c r="G29" s="157">
        <f>НМЦК!J35</f>
        <v>528037.92000000004</v>
      </c>
    </row>
    <row r="30" spans="1:7" ht="31.5">
      <c r="A30" s="121" t="s">
        <v>236</v>
      </c>
      <c r="B30" s="117" t="s">
        <v>183</v>
      </c>
      <c r="C30" s="158" t="s">
        <v>210</v>
      </c>
      <c r="D30" s="202">
        <v>1</v>
      </c>
      <c r="E30" s="157">
        <f t="shared" si="1"/>
        <v>463321.64</v>
      </c>
      <c r="F30" s="157">
        <f>НМЦК!I36</f>
        <v>463321.64</v>
      </c>
      <c r="G30" s="157">
        <f>НМЦК!J36</f>
        <v>201192.67</v>
      </c>
    </row>
    <row r="31" spans="1:7" ht="15.75">
      <c r="A31" s="93" t="s">
        <v>237</v>
      </c>
      <c r="B31" s="94" t="s">
        <v>12</v>
      </c>
      <c r="C31" s="151" t="s">
        <v>210</v>
      </c>
      <c r="D31" s="201">
        <v>1</v>
      </c>
      <c r="E31" s="122">
        <f t="shared" si="1"/>
        <v>6718793.1799999997</v>
      </c>
      <c r="F31" s="122">
        <f>НМЦК!I37</f>
        <v>6718793.1799999997</v>
      </c>
      <c r="G31" s="122">
        <f>НМЦК!J37</f>
        <v>5621719.1699999999</v>
      </c>
    </row>
    <row r="32" spans="1:7" ht="15.75">
      <c r="A32" s="121" t="s">
        <v>238</v>
      </c>
      <c r="B32" s="117" t="s">
        <v>153</v>
      </c>
      <c r="C32" s="158" t="s">
        <v>210</v>
      </c>
      <c r="D32" s="202">
        <v>1</v>
      </c>
      <c r="E32" s="157">
        <f t="shared" si="1"/>
        <v>826501.79</v>
      </c>
      <c r="F32" s="157">
        <f>НМЦК!I38</f>
        <v>826501.79</v>
      </c>
      <c r="G32" s="122"/>
    </row>
    <row r="33" spans="1:7" ht="15.75">
      <c r="A33" s="121" t="s">
        <v>239</v>
      </c>
      <c r="B33" s="117" t="s">
        <v>163</v>
      </c>
      <c r="C33" s="158" t="s">
        <v>210</v>
      </c>
      <c r="D33" s="202">
        <v>1</v>
      </c>
      <c r="E33" s="157">
        <f t="shared" si="1"/>
        <v>5892291.3899999997</v>
      </c>
      <c r="F33" s="157">
        <f>НМЦК!I39</f>
        <v>5892291.3899999997</v>
      </c>
      <c r="G33" s="157">
        <f>НМЦК!J39</f>
        <v>5621719.1699999999</v>
      </c>
    </row>
    <row r="34" spans="1:7" ht="15.75">
      <c r="A34" s="93" t="s">
        <v>240</v>
      </c>
      <c r="B34" s="94" t="s">
        <v>8</v>
      </c>
      <c r="C34" s="151" t="s">
        <v>210</v>
      </c>
      <c r="D34" s="201">
        <v>1</v>
      </c>
      <c r="E34" s="122">
        <f t="shared" si="1"/>
        <v>1262197.02</v>
      </c>
      <c r="F34" s="122">
        <f>НМЦК!I40</f>
        <v>1262197.02</v>
      </c>
      <c r="G34" s="122"/>
    </row>
    <row r="35" spans="1:7" ht="15.75">
      <c r="A35" s="93" t="s">
        <v>241</v>
      </c>
      <c r="B35" s="94" t="s">
        <v>13</v>
      </c>
      <c r="C35" s="151" t="s">
        <v>210</v>
      </c>
      <c r="D35" s="201">
        <v>1</v>
      </c>
      <c r="E35" s="122">
        <f t="shared" si="1"/>
        <v>1243857.0900000001</v>
      </c>
      <c r="F35" s="122">
        <f>НМЦК!I41</f>
        <v>1243857.0900000001</v>
      </c>
      <c r="G35" s="122"/>
    </row>
    <row r="36" spans="1:7" ht="15.75">
      <c r="A36" s="121" t="s">
        <v>242</v>
      </c>
      <c r="B36" s="117" t="s">
        <v>151</v>
      </c>
      <c r="C36" s="158" t="s">
        <v>210</v>
      </c>
      <c r="D36" s="202">
        <v>1</v>
      </c>
      <c r="E36" s="157">
        <f t="shared" si="1"/>
        <v>1057713.42</v>
      </c>
      <c r="F36" s="157">
        <f>НМЦК!I42</f>
        <v>1057713.42</v>
      </c>
      <c r="G36" s="122"/>
    </row>
    <row r="37" spans="1:7" ht="15.75">
      <c r="A37" s="121" t="s">
        <v>243</v>
      </c>
      <c r="B37" s="117" t="s">
        <v>153</v>
      </c>
      <c r="C37" s="158" t="s">
        <v>210</v>
      </c>
      <c r="D37" s="202">
        <v>1</v>
      </c>
      <c r="E37" s="157">
        <f t="shared" si="1"/>
        <v>186143.67</v>
      </c>
      <c r="F37" s="157">
        <f>НМЦК!I43</f>
        <v>186143.67</v>
      </c>
      <c r="G37" s="122"/>
    </row>
    <row r="38" spans="1:7" ht="31.5">
      <c r="A38" s="97" t="s">
        <v>244</v>
      </c>
      <c r="B38" s="98" t="s">
        <v>111</v>
      </c>
      <c r="C38" s="151" t="s">
        <v>210</v>
      </c>
      <c r="D38" s="201">
        <v>1</v>
      </c>
      <c r="E38" s="122">
        <f t="shared" si="1"/>
        <v>661469.84</v>
      </c>
      <c r="F38" s="122">
        <f>НМЦК!I44</f>
        <v>661469.84</v>
      </c>
      <c r="G38" s="122">
        <f>НМЦК!J44</f>
        <v>1029.8900000000001</v>
      </c>
    </row>
    <row r="39" spans="1:7" ht="31.5">
      <c r="A39" s="97" t="s">
        <v>245</v>
      </c>
      <c r="B39" s="98" t="s">
        <v>28</v>
      </c>
      <c r="C39" s="151" t="s">
        <v>210</v>
      </c>
      <c r="D39" s="201">
        <v>1</v>
      </c>
      <c r="E39" s="122">
        <f t="shared" si="1"/>
        <v>2025.15</v>
      </c>
      <c r="F39" s="122">
        <f>НМЦК!I45</f>
        <v>2025.15</v>
      </c>
      <c r="G39" s="122"/>
    </row>
    <row r="40" spans="1:7" ht="31.5">
      <c r="A40" s="97" t="s">
        <v>246</v>
      </c>
      <c r="B40" s="98" t="s">
        <v>110</v>
      </c>
      <c r="C40" s="151" t="s">
        <v>210</v>
      </c>
      <c r="D40" s="201">
        <v>1</v>
      </c>
      <c r="E40" s="122">
        <f t="shared" si="1"/>
        <v>641745.69999999995</v>
      </c>
      <c r="F40" s="122">
        <f>НМЦК!I46</f>
        <v>641745.69999999995</v>
      </c>
      <c r="G40" s="122"/>
    </row>
    <row r="41" spans="1:7" ht="15.75">
      <c r="A41" s="97" t="s">
        <v>247</v>
      </c>
      <c r="B41" s="98" t="s">
        <v>109</v>
      </c>
      <c r="C41" s="151" t="s">
        <v>210</v>
      </c>
      <c r="D41" s="201">
        <v>1</v>
      </c>
      <c r="E41" s="122">
        <f t="shared" si="1"/>
        <v>6735245.4500000002</v>
      </c>
      <c r="F41" s="122">
        <f>НМЦК!I47</f>
        <v>6735245.4500000002</v>
      </c>
      <c r="G41" s="122">
        <f>НМЦК!J47</f>
        <v>238284.3</v>
      </c>
    </row>
    <row r="42" spans="1:7" ht="15.75">
      <c r="A42" s="97" t="s">
        <v>248</v>
      </c>
      <c r="B42" s="98" t="s">
        <v>14</v>
      </c>
      <c r="C42" s="151" t="s">
        <v>210</v>
      </c>
      <c r="D42" s="201">
        <v>1</v>
      </c>
      <c r="E42" s="122">
        <f t="shared" si="1"/>
        <v>5757822.25</v>
      </c>
      <c r="F42" s="122">
        <f>НМЦК!I48</f>
        <v>5757822.25</v>
      </c>
      <c r="G42" s="122"/>
    </row>
    <row r="43" spans="1:7" ht="15.75">
      <c r="A43" s="100" t="s">
        <v>249</v>
      </c>
      <c r="B43" s="101" t="s">
        <v>189</v>
      </c>
      <c r="C43" s="158" t="s">
        <v>210</v>
      </c>
      <c r="D43" s="202">
        <v>1</v>
      </c>
      <c r="E43" s="157">
        <f t="shared" si="1"/>
        <v>3425473.38</v>
      </c>
      <c r="F43" s="157">
        <f>НМЦК!I49</f>
        <v>3425473.38</v>
      </c>
      <c r="G43" s="122"/>
    </row>
    <row r="44" spans="1:7" ht="15.75">
      <c r="A44" s="100" t="s">
        <v>250</v>
      </c>
      <c r="B44" s="101" t="s">
        <v>190</v>
      </c>
      <c r="C44" s="158" t="s">
        <v>210</v>
      </c>
      <c r="D44" s="202">
        <v>1</v>
      </c>
      <c r="E44" s="157">
        <f t="shared" si="1"/>
        <v>130048.19</v>
      </c>
      <c r="F44" s="157">
        <f>НМЦК!I50</f>
        <v>130048.19</v>
      </c>
      <c r="G44" s="122"/>
    </row>
    <row r="45" spans="1:7" ht="15.75">
      <c r="A45" s="100" t="s">
        <v>251</v>
      </c>
      <c r="B45" s="101" t="s">
        <v>193</v>
      </c>
      <c r="C45" s="158" t="s">
        <v>210</v>
      </c>
      <c r="D45" s="202">
        <v>1</v>
      </c>
      <c r="E45" s="157">
        <f t="shared" si="1"/>
        <v>2202300.6800000002</v>
      </c>
      <c r="F45" s="157">
        <f>НМЦК!I51</f>
        <v>2202300.6800000002</v>
      </c>
      <c r="G45" s="122"/>
    </row>
    <row r="46" spans="1:7" ht="15.75">
      <c r="A46" s="97" t="s">
        <v>252</v>
      </c>
      <c r="B46" s="98" t="s">
        <v>9</v>
      </c>
      <c r="C46" s="151" t="s">
        <v>210</v>
      </c>
      <c r="D46" s="201">
        <v>1</v>
      </c>
      <c r="E46" s="122">
        <f t="shared" si="1"/>
        <v>731498.68</v>
      </c>
      <c r="F46" s="122">
        <f>НМЦК!I52</f>
        <v>731498.68</v>
      </c>
      <c r="G46" s="122"/>
    </row>
    <row r="47" spans="1:7" ht="15.75">
      <c r="A47" s="97" t="s">
        <v>253</v>
      </c>
      <c r="B47" s="98" t="s">
        <v>10</v>
      </c>
      <c r="C47" s="151" t="s">
        <v>210</v>
      </c>
      <c r="D47" s="201">
        <v>1</v>
      </c>
      <c r="E47" s="122">
        <f t="shared" si="1"/>
        <v>458949.88</v>
      </c>
      <c r="F47" s="122">
        <f>НМЦК!I53</f>
        <v>458949.88</v>
      </c>
      <c r="G47" s="122">
        <f>НМЦК!J53</f>
        <v>18325.95</v>
      </c>
    </row>
    <row r="48" spans="1:7" ht="15.75">
      <c r="A48" s="97" t="s">
        <v>254</v>
      </c>
      <c r="B48" s="98" t="s">
        <v>142</v>
      </c>
      <c r="C48" s="151" t="s">
        <v>210</v>
      </c>
      <c r="D48" s="201">
        <v>1</v>
      </c>
      <c r="E48" s="122">
        <f t="shared" si="1"/>
        <v>1067123.6299999999</v>
      </c>
      <c r="F48" s="122">
        <f>НМЦК!I54</f>
        <v>1067123.6299999999</v>
      </c>
      <c r="G48" s="122"/>
    </row>
    <row r="49" spans="1:10" ht="31.5">
      <c r="A49" s="100" t="s">
        <v>255</v>
      </c>
      <c r="B49" s="101" t="s">
        <v>195</v>
      </c>
      <c r="C49" s="158" t="s">
        <v>210</v>
      </c>
      <c r="D49" s="202">
        <v>1</v>
      </c>
      <c r="E49" s="157">
        <f t="shared" si="1"/>
        <v>799955.47</v>
      </c>
      <c r="F49" s="157">
        <f>НМЦК!I55</f>
        <v>799955.47</v>
      </c>
      <c r="G49" s="122"/>
    </row>
    <row r="50" spans="1:10" ht="15.75">
      <c r="A50" s="100" t="s">
        <v>256</v>
      </c>
      <c r="B50" s="101" t="s">
        <v>197</v>
      </c>
      <c r="C50" s="158" t="s">
        <v>210</v>
      </c>
      <c r="D50" s="202">
        <v>1</v>
      </c>
      <c r="E50" s="157">
        <f t="shared" si="1"/>
        <v>83416.740000000005</v>
      </c>
      <c r="F50" s="157">
        <f>НМЦК!I56</f>
        <v>83416.740000000005</v>
      </c>
      <c r="G50" s="122"/>
    </row>
    <row r="51" spans="1:10" ht="31.5">
      <c r="A51" s="100" t="s">
        <v>257</v>
      </c>
      <c r="B51" s="101" t="s">
        <v>199</v>
      </c>
      <c r="C51" s="158" t="s">
        <v>210</v>
      </c>
      <c r="D51" s="202">
        <v>1</v>
      </c>
      <c r="E51" s="157">
        <f t="shared" si="1"/>
        <v>183751.42</v>
      </c>
      <c r="F51" s="157">
        <f>НМЦК!I57</f>
        <v>183751.42</v>
      </c>
      <c r="G51" s="122"/>
    </row>
    <row r="52" spans="1:10" ht="31.5">
      <c r="A52" s="97" t="s">
        <v>258</v>
      </c>
      <c r="B52" s="112" t="s">
        <v>101</v>
      </c>
      <c r="C52" s="151" t="s">
        <v>210</v>
      </c>
      <c r="D52" s="201">
        <v>1</v>
      </c>
      <c r="E52" s="122">
        <f t="shared" si="1"/>
        <v>359520</v>
      </c>
      <c r="F52" s="122">
        <f>НМЦК!I58</f>
        <v>359520</v>
      </c>
      <c r="G52" s="122"/>
    </row>
    <row r="53" spans="1:10" ht="31.5">
      <c r="A53" s="97" t="s">
        <v>259</v>
      </c>
      <c r="B53" s="112" t="s">
        <v>102</v>
      </c>
      <c r="C53" s="151" t="s">
        <v>210</v>
      </c>
      <c r="D53" s="201">
        <v>1</v>
      </c>
      <c r="E53" s="122">
        <f t="shared" si="1"/>
        <v>203.87</v>
      </c>
      <c r="F53" s="122">
        <f>НМЦК!I59</f>
        <v>203.87</v>
      </c>
      <c r="G53" s="122"/>
    </row>
    <row r="54" spans="1:10" ht="31.5">
      <c r="A54" s="97" t="s">
        <v>260</v>
      </c>
      <c r="B54" s="112" t="s">
        <v>4</v>
      </c>
      <c r="C54" s="151" t="s">
        <v>210</v>
      </c>
      <c r="D54" s="201">
        <v>1</v>
      </c>
      <c r="E54" s="122">
        <f t="shared" si="1"/>
        <v>13915.35</v>
      </c>
      <c r="F54" s="122">
        <f>НМЦК!I60</f>
        <v>13915.35</v>
      </c>
      <c r="G54" s="122"/>
    </row>
    <row r="55" spans="1:10" ht="31.5">
      <c r="A55" s="97" t="s">
        <v>261</v>
      </c>
      <c r="B55" s="112" t="s">
        <v>103</v>
      </c>
      <c r="C55" s="151" t="s">
        <v>210</v>
      </c>
      <c r="D55" s="201">
        <v>1</v>
      </c>
      <c r="E55" s="122">
        <f t="shared" si="1"/>
        <v>43776.26</v>
      </c>
      <c r="F55" s="122">
        <f>НМЦК!I61</f>
        <v>43776.26</v>
      </c>
      <c r="G55" s="122"/>
    </row>
    <row r="56" spans="1:10" ht="31.5">
      <c r="A56" s="97" t="s">
        <v>262</v>
      </c>
      <c r="B56" s="98" t="s">
        <v>42</v>
      </c>
      <c r="C56" s="151" t="s">
        <v>210</v>
      </c>
      <c r="D56" s="201">
        <v>1</v>
      </c>
      <c r="E56" s="122">
        <f t="shared" si="1"/>
        <v>1418515.96</v>
      </c>
      <c r="F56" s="122">
        <f>НМЦК!I62</f>
        <v>1418515.96</v>
      </c>
      <c r="G56" s="122"/>
    </row>
    <row r="57" spans="1:10" ht="15.75">
      <c r="A57" s="103"/>
      <c r="B57" s="104" t="s">
        <v>143</v>
      </c>
      <c r="C57" s="159"/>
      <c r="D57" s="160"/>
      <c r="E57" s="160"/>
      <c r="F57" s="153">
        <f>F6+F9</f>
        <v>77326550.5</v>
      </c>
      <c r="G57" s="153">
        <f>G10+G11+G12+G13+G31+G34+G35+G38+G39+G40+G41+G42+G46+G47+G48+G52+G53+G54+G55+G56</f>
        <v>17458190.140000001</v>
      </c>
    </row>
    <row r="58" spans="1:10" ht="15.75">
      <c r="A58" s="108"/>
      <c r="B58" s="104" t="s">
        <v>144</v>
      </c>
      <c r="C58" s="159"/>
      <c r="D58" s="160"/>
      <c r="E58" s="160"/>
      <c r="F58" s="153">
        <f>F57*0.2</f>
        <v>15465310.1</v>
      </c>
      <c r="G58" s="153">
        <f>G57*0.2</f>
        <v>3491638.03</v>
      </c>
    </row>
    <row r="59" spans="1:10" ht="15.75">
      <c r="A59" s="108"/>
      <c r="B59" s="104" t="s">
        <v>145</v>
      </c>
      <c r="C59" s="159"/>
      <c r="D59" s="160"/>
      <c r="E59" s="160"/>
      <c r="F59" s="153">
        <f>F57+F58</f>
        <v>92791860.599999994</v>
      </c>
      <c r="G59" s="153">
        <f>G57+G58</f>
        <v>20949828.170000002</v>
      </c>
      <c r="I59" s="289">
        <f>(F9-F48-F52-F53-F54-F55-F56)*1.02*0.0214*1.2/1000</f>
        <v>1814.82</v>
      </c>
      <c r="J59" s="1" t="s">
        <v>362</v>
      </c>
    </row>
  </sheetData>
  <mergeCells count="8">
    <mergeCell ref="G3:G4"/>
    <mergeCell ref="A1:G1"/>
    <mergeCell ref="B2:G2"/>
    <mergeCell ref="A3:A4"/>
    <mergeCell ref="B3:B4"/>
    <mergeCell ref="C3:C4"/>
    <mergeCell ref="D3:D4"/>
    <mergeCell ref="E3:F3"/>
  </mergeCells>
  <printOptions horizontalCentered="1"/>
  <pageMargins left="0" right="0" top="0.74803149606299213" bottom="0.74803149606299213" header="0.31496062992125984" footer="0.31496062992125984"/>
  <pageSetup paperSize="9" scale="88" fitToHeight="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98"/>
  <sheetViews>
    <sheetView topLeftCell="A58" zoomScaleNormal="100" workbookViewId="0">
      <selection activeCell="I65" sqref="I65"/>
    </sheetView>
  </sheetViews>
  <sheetFormatPr defaultRowHeight="15"/>
  <cols>
    <col min="1" max="1" width="9.28515625" style="1" customWidth="1"/>
    <col min="2" max="2" width="16" style="1" customWidth="1"/>
    <col min="3" max="3" width="39.28515625" style="1" customWidth="1"/>
    <col min="4" max="4" width="21.42578125" style="1" customWidth="1"/>
    <col min="5" max="5" width="17.85546875" style="1" customWidth="1"/>
    <col min="6" max="6" width="18.28515625" style="1" customWidth="1"/>
    <col min="7" max="7" width="14.5703125" style="1" customWidth="1"/>
    <col min="8" max="8" width="20.140625" style="1" customWidth="1"/>
    <col min="9" max="9" width="23.5703125" style="1" customWidth="1"/>
    <col min="10" max="10" width="21" style="1" customWidth="1"/>
    <col min="11" max="11" width="16.7109375" style="1" customWidth="1"/>
    <col min="12" max="12" width="27.7109375" style="1" customWidth="1"/>
    <col min="13" max="16384" width="9.140625" style="1"/>
  </cols>
  <sheetData>
    <row r="1" spans="1:12" ht="15.75">
      <c r="A1" s="316" t="s">
        <v>128</v>
      </c>
      <c r="B1" s="316"/>
      <c r="C1" s="316"/>
      <c r="D1" s="316"/>
      <c r="E1" s="316"/>
      <c r="F1" s="316"/>
      <c r="G1" s="316"/>
      <c r="H1" s="316"/>
      <c r="I1" s="316"/>
    </row>
    <row r="2" spans="1:12" ht="15.75">
      <c r="A2" s="76"/>
      <c r="B2" s="76"/>
      <c r="C2" s="76"/>
      <c r="D2" s="76"/>
      <c r="E2" s="76"/>
      <c r="F2" s="76"/>
      <c r="G2" s="76"/>
      <c r="H2" s="76"/>
      <c r="I2" s="76"/>
    </row>
    <row r="3" spans="1:12" ht="15.75">
      <c r="A3" s="77" t="s">
        <v>129</v>
      </c>
      <c r="B3" s="77"/>
      <c r="C3" s="329" t="s">
        <v>22</v>
      </c>
      <c r="D3" s="329"/>
      <c r="E3" s="329"/>
      <c r="F3" s="329"/>
      <c r="G3" s="329"/>
      <c r="H3" s="329"/>
      <c r="I3" s="329"/>
    </row>
    <row r="4" spans="1:12" ht="15.75">
      <c r="A4" s="78" t="s">
        <v>130</v>
      </c>
      <c r="B4" s="78"/>
      <c r="C4" s="78"/>
      <c r="D4" s="78"/>
      <c r="E4" s="78"/>
      <c r="F4" s="78"/>
      <c r="G4" s="78"/>
      <c r="H4" s="78"/>
      <c r="I4" s="79"/>
    </row>
    <row r="5" spans="1:12" ht="15.75">
      <c r="A5" s="80" t="s">
        <v>131</v>
      </c>
      <c r="B5" s="80"/>
      <c r="C5" s="81"/>
      <c r="D5" s="81"/>
      <c r="E5" s="81"/>
      <c r="F5" s="81"/>
      <c r="G5" s="81"/>
      <c r="H5" s="81"/>
      <c r="I5" s="79"/>
    </row>
    <row r="6" spans="1:12" ht="15.75">
      <c r="A6" s="163" t="s">
        <v>358</v>
      </c>
      <c r="B6" s="82"/>
      <c r="C6" s="82"/>
      <c r="D6" s="82"/>
      <c r="E6" s="82"/>
      <c r="F6" s="82"/>
      <c r="G6" s="82"/>
      <c r="H6" s="82"/>
      <c r="I6" s="82"/>
    </row>
    <row r="7" spans="1:12" ht="34.5" customHeight="1">
      <c r="A7" s="330" t="s">
        <v>146</v>
      </c>
      <c r="B7" s="330"/>
      <c r="C7" s="330"/>
      <c r="D7" s="330"/>
      <c r="E7" s="330"/>
      <c r="F7" s="330"/>
      <c r="G7" s="330"/>
      <c r="H7" s="330"/>
      <c r="I7" s="330"/>
    </row>
    <row r="8" spans="1:12" ht="38.25" customHeight="1">
      <c r="A8" s="331" t="s">
        <v>147</v>
      </c>
      <c r="B8" s="331"/>
      <c r="C8" s="331"/>
      <c r="D8" s="331"/>
      <c r="E8" s="331"/>
      <c r="F8" s="331"/>
      <c r="G8" s="331"/>
      <c r="H8" s="331"/>
      <c r="I8" s="331"/>
    </row>
    <row r="9" spans="1:12" ht="15.75">
      <c r="A9" s="81"/>
      <c r="B9" s="81"/>
      <c r="C9" s="81"/>
      <c r="D9" s="81"/>
      <c r="E9" s="81"/>
      <c r="F9" s="81"/>
      <c r="G9" s="83"/>
      <c r="H9" s="81"/>
      <c r="I9" s="84" t="s">
        <v>132</v>
      </c>
    </row>
    <row r="10" spans="1:12" ht="141.75">
      <c r="A10" s="85" t="s">
        <v>26</v>
      </c>
      <c r="B10" s="85"/>
      <c r="C10" s="86" t="s">
        <v>133</v>
      </c>
      <c r="D10" s="87" t="s">
        <v>148</v>
      </c>
      <c r="E10" s="87" t="s">
        <v>134</v>
      </c>
      <c r="F10" s="87" t="s">
        <v>135</v>
      </c>
      <c r="G10" s="87" t="s">
        <v>136</v>
      </c>
      <c r="H10" s="87" t="s">
        <v>137</v>
      </c>
      <c r="I10" s="109" t="s">
        <v>138</v>
      </c>
      <c r="J10" s="114" t="s">
        <v>149</v>
      </c>
      <c r="L10" s="140" t="s">
        <v>200</v>
      </c>
    </row>
    <row r="11" spans="1:12" ht="15.75">
      <c r="A11" s="85">
        <v>1</v>
      </c>
      <c r="B11" s="85"/>
      <c r="C11" s="85">
        <v>2</v>
      </c>
      <c r="D11" s="88">
        <v>3</v>
      </c>
      <c r="E11" s="88">
        <v>4</v>
      </c>
      <c r="F11" s="88">
        <v>5</v>
      </c>
      <c r="G11" s="88">
        <v>6</v>
      </c>
      <c r="H11" s="88">
        <v>7</v>
      </c>
      <c r="I11" s="88">
        <v>8</v>
      </c>
      <c r="J11" s="115">
        <v>9</v>
      </c>
      <c r="L11" s="45"/>
    </row>
    <row r="12" spans="1:12" s="165" customFormat="1" ht="15.75">
      <c r="A12" s="89">
        <v>1</v>
      </c>
      <c r="B12" s="89"/>
      <c r="C12" s="90" t="s">
        <v>214</v>
      </c>
      <c r="D12" s="91">
        <f>D13+D14</f>
        <v>5007312.5999999996</v>
      </c>
      <c r="E12" s="92"/>
      <c r="F12" s="91">
        <f>F13+F14</f>
        <v>5094384.76</v>
      </c>
      <c r="G12" s="131"/>
      <c r="H12" s="91">
        <f>H13+H14</f>
        <v>5157765.53</v>
      </c>
      <c r="I12" s="91">
        <f>I13+I14</f>
        <v>5138751.3</v>
      </c>
      <c r="J12" s="91">
        <f>J60</f>
        <v>0</v>
      </c>
      <c r="L12" s="166"/>
    </row>
    <row r="13" spans="1:12" s="165" customFormat="1" ht="31.5">
      <c r="A13" s="172" t="s">
        <v>140</v>
      </c>
      <c r="B13" s="167" t="s">
        <v>48</v>
      </c>
      <c r="C13" s="198" t="s">
        <v>49</v>
      </c>
      <c r="D13" s="168">
        <f>4909130</f>
        <v>4909130</v>
      </c>
      <c r="E13" s="189">
        <f>$F$68</f>
        <v>1.0173890000000001</v>
      </c>
      <c r="F13" s="95">
        <f>D13*E13</f>
        <v>4994494.8600000003</v>
      </c>
      <c r="G13" s="191">
        <f>$F$84</f>
        <v>1.0124413000000001</v>
      </c>
      <c r="H13" s="95">
        <f>F13*G13</f>
        <v>5056632.87</v>
      </c>
      <c r="I13" s="134">
        <f>F13+(H13-F13)*(1-30/100)</f>
        <v>5037991.47</v>
      </c>
      <c r="J13" s="164"/>
      <c r="L13" s="196"/>
    </row>
    <row r="14" spans="1:12" s="170" customFormat="1" ht="63">
      <c r="A14" s="172" t="s">
        <v>141</v>
      </c>
      <c r="B14" s="167" t="s">
        <v>215</v>
      </c>
      <c r="C14" s="198" t="s">
        <v>42</v>
      </c>
      <c r="D14" s="173">
        <f>D13*2%</f>
        <v>98182.6</v>
      </c>
      <c r="E14" s="189">
        <f>$F$68</f>
        <v>1.0173890000000001</v>
      </c>
      <c r="F14" s="95">
        <f>D14*E14</f>
        <v>99889.9</v>
      </c>
      <c r="G14" s="191">
        <f>$F$84</f>
        <v>1.0124413000000001</v>
      </c>
      <c r="H14" s="95">
        <f>F14*G14</f>
        <v>101132.66</v>
      </c>
      <c r="I14" s="134">
        <f>F14+(H14-F14)*(1-30/100)</f>
        <v>100759.83</v>
      </c>
      <c r="J14" s="169"/>
      <c r="L14" s="171"/>
    </row>
    <row r="15" spans="1:12" ht="47.25">
      <c r="A15" s="89">
        <v>2</v>
      </c>
      <c r="B15" s="89"/>
      <c r="C15" s="90" t="s">
        <v>139</v>
      </c>
      <c r="D15" s="91">
        <f>D16+D17+D18+D19+D37+D40+D41+D44+D45+D46+D47+D48+D52+D53+D54+D58+D59+D60+D61+D62</f>
        <v>69126893.620000005</v>
      </c>
      <c r="E15" s="92"/>
      <c r="F15" s="91">
        <f>F16+F17+F18+F19+F37+F40+F41+F44+F45+F46+F47+F48+F52+F53+F54+F58+F59+F60+F61+F62</f>
        <v>70322689.5</v>
      </c>
      <c r="G15" s="131"/>
      <c r="H15" s="91">
        <f>H16+H17+H18+H19+H37+H40+H41+H44+H45+H46+H47+H48+H52+H53+H54+H58+H59+H60+H61+H62</f>
        <v>72987131.859999999</v>
      </c>
      <c r="I15" s="91">
        <f>I16+I17+I18+I19+I37+I40+I41+I44+I45+I46+I47+I48+I52+I53+I54+I58+I59+I60+I61+I62</f>
        <v>72187799.200000003</v>
      </c>
      <c r="J15" s="91">
        <f>J16+J17+J18+J19+J37+J40+J41+J44+J45+J46+J47+J48+J52+J53+J54+J58+J59+J60+J61+J62</f>
        <v>17458190.140000001</v>
      </c>
      <c r="L15" s="91">
        <f>L16+L17+L18+L19+L37+L40+L41+L44+L45+L46+L47+L48+L52+L53+L54+L58+L59+L60+L61+L62</f>
        <v>67903351.159999996</v>
      </c>
    </row>
    <row r="16" spans="1:12" ht="31.5">
      <c r="A16" s="93" t="s">
        <v>216</v>
      </c>
      <c r="B16" s="110" t="s">
        <v>0</v>
      </c>
      <c r="C16" s="94" t="s">
        <v>89</v>
      </c>
      <c r="D16" s="95">
        <v>114927.59</v>
      </c>
      <c r="E16" s="189">
        <f>$F$68</f>
        <v>1.0173890000000001</v>
      </c>
      <c r="F16" s="95">
        <f>D16*E16</f>
        <v>116926.07</v>
      </c>
      <c r="G16" s="193">
        <f>$F$95</f>
        <v>1.0380834999999999</v>
      </c>
      <c r="H16" s="95">
        <f>F16*G16</f>
        <v>121379.02</v>
      </c>
      <c r="I16" s="134">
        <f>F16+(H16-F16)*(1-30/100)</f>
        <v>120043.14</v>
      </c>
      <c r="J16" s="132"/>
      <c r="K16" s="111"/>
      <c r="L16" s="95">
        <v>114927.59</v>
      </c>
    </row>
    <row r="17" spans="1:12" ht="31.5">
      <c r="A17" s="93" t="s">
        <v>217</v>
      </c>
      <c r="B17" s="110" t="s">
        <v>88</v>
      </c>
      <c r="C17" s="94" t="s">
        <v>112</v>
      </c>
      <c r="D17" s="95">
        <f>596433*1.0184-596433*0.0184*0.15</f>
        <v>605761.21</v>
      </c>
      <c r="E17" s="189">
        <f>$F$68</f>
        <v>1.0173890000000001</v>
      </c>
      <c r="F17" s="95">
        <f>D17*E17</f>
        <v>616294.79</v>
      </c>
      <c r="G17" s="193">
        <f t="shared" ref="G17:G62" si="0">$F$95</f>
        <v>1.0380834999999999</v>
      </c>
      <c r="H17" s="95">
        <f t="shared" ref="H17:H62" si="1">F17*G17</f>
        <v>639765.44999999995</v>
      </c>
      <c r="I17" s="134">
        <f t="shared" ref="I17:I62" si="2">F17+(H17-F17)*(1-30/100)</f>
        <v>632724.25</v>
      </c>
      <c r="J17" s="132"/>
      <c r="K17" s="111"/>
      <c r="L17" s="95">
        <f>596433*1.0184</f>
        <v>607407.37</v>
      </c>
    </row>
    <row r="18" spans="1:12" ht="15.75">
      <c r="A18" s="93" t="s">
        <v>218</v>
      </c>
      <c r="B18" s="110" t="s">
        <v>87</v>
      </c>
      <c r="C18" s="94" t="s">
        <v>7</v>
      </c>
      <c r="D18" s="95">
        <f>280881*1.0184-280881*0.0184*0.15</f>
        <v>285273.98</v>
      </c>
      <c r="E18" s="189">
        <f>$F$68</f>
        <v>1.0173890000000001</v>
      </c>
      <c r="F18" s="95">
        <f>D18*E18</f>
        <v>290234.61</v>
      </c>
      <c r="G18" s="193">
        <f t="shared" si="0"/>
        <v>1.0380834999999999</v>
      </c>
      <c r="H18" s="95">
        <f t="shared" si="1"/>
        <v>301287.76</v>
      </c>
      <c r="I18" s="134">
        <f t="shared" si="2"/>
        <v>297971.82</v>
      </c>
      <c r="J18" s="132"/>
      <c r="K18" s="111"/>
      <c r="L18" s="95">
        <f>280881*1.0184</f>
        <v>286049.21000000002</v>
      </c>
    </row>
    <row r="19" spans="1:12" ht="15.75">
      <c r="A19" s="93" t="s">
        <v>219</v>
      </c>
      <c r="B19" s="110" t="s">
        <v>84</v>
      </c>
      <c r="C19" s="94" t="s">
        <v>11</v>
      </c>
      <c r="D19" s="95">
        <f>D20+D21+D22+D23+D24+D25+D26+D27+D28+D29+D30+D31+D32+D33+D34+D35+D36</f>
        <v>42144505.939999998</v>
      </c>
      <c r="E19" s="189"/>
      <c r="F19" s="95">
        <f>F20+F21+F22+F23+F24+F25+F26+F27+F28+F29+F30+F31+F32+F33+F34+F35+F36</f>
        <v>42877356.770000003</v>
      </c>
      <c r="G19" s="96"/>
      <c r="H19" s="95">
        <f>H20+H21+H22+H23+H24+H25+H26+H27+H28+H29+H30+H31+H32+H33+H34+H35+H36</f>
        <v>44510276.590000004</v>
      </c>
      <c r="I19" s="135">
        <f>I20+I21+I22+I23+I24+I25+I26+I27+I28+I29+I30+I31+I32+I33+I34+I35+I36</f>
        <v>44020400.68</v>
      </c>
      <c r="J19" s="95">
        <f>J20+J21+J22+J23+J24+J25+J26+J27+J28+J29+J30+J31+J32+J33+J34+J35+J36</f>
        <v>11578830.83</v>
      </c>
      <c r="K19" s="120"/>
      <c r="L19" s="95">
        <f>L20+L21+L22+L23+L24+L25+L26+L27+L28+L29+L30+L31+L32+L33+L34+L35+L36</f>
        <v>42228908.979999997</v>
      </c>
    </row>
    <row r="20" spans="1:12" ht="15.75">
      <c r="A20" s="121" t="s">
        <v>220</v>
      </c>
      <c r="B20" s="116" t="s">
        <v>150</v>
      </c>
      <c r="C20" s="117" t="s">
        <v>151</v>
      </c>
      <c r="D20" s="118">
        <f>5913169*1.0184-5913169*0.0184*0.15</f>
        <v>6005650.96</v>
      </c>
      <c r="E20" s="190">
        <f>$F$68</f>
        <v>1.0173890000000001</v>
      </c>
      <c r="F20" s="118">
        <f t="shared" ref="F20:F36" si="3">D20*E20</f>
        <v>6110083.2199999997</v>
      </c>
      <c r="G20" s="194">
        <f t="shared" si="0"/>
        <v>1.0380834999999999</v>
      </c>
      <c r="H20" s="118">
        <f t="shared" si="1"/>
        <v>6342776.5700000003</v>
      </c>
      <c r="I20" s="136">
        <f t="shared" si="2"/>
        <v>6272968.5700000003</v>
      </c>
      <c r="J20" s="129"/>
      <c r="K20" s="119"/>
      <c r="L20" s="118">
        <f>5913169*1.0184</f>
        <v>6021971.3099999996</v>
      </c>
    </row>
    <row r="21" spans="1:12" ht="15.75">
      <c r="A21" s="121" t="s">
        <v>221</v>
      </c>
      <c r="B21" s="116" t="s">
        <v>152</v>
      </c>
      <c r="C21" s="117" t="s">
        <v>153</v>
      </c>
      <c r="D21" s="118">
        <f>7977579*1.0184-7977579*0.0184*0.15</f>
        <v>8102348.3399999999</v>
      </c>
      <c r="E21" s="190">
        <f t="shared" ref="E21:E39" si="4">$F$68</f>
        <v>1.0173890000000001</v>
      </c>
      <c r="F21" s="118">
        <f t="shared" si="3"/>
        <v>8243240.0800000001</v>
      </c>
      <c r="G21" s="194">
        <f t="shared" si="0"/>
        <v>1.0380834999999999</v>
      </c>
      <c r="H21" s="118">
        <f t="shared" si="1"/>
        <v>8557171.5099999998</v>
      </c>
      <c r="I21" s="136">
        <f t="shared" si="2"/>
        <v>8462992.0800000001</v>
      </c>
      <c r="J21" s="129"/>
      <c r="K21" s="119"/>
      <c r="L21" s="118">
        <f>7977579*1.0184</f>
        <v>8124366.4500000002</v>
      </c>
    </row>
    <row r="22" spans="1:12" ht="15.75">
      <c r="A22" s="121" t="s">
        <v>222</v>
      </c>
      <c r="B22" s="116" t="s">
        <v>154</v>
      </c>
      <c r="C22" s="117" t="s">
        <v>155</v>
      </c>
      <c r="D22" s="118">
        <f>(12694496-635513)*1.0184-(12694496-635513)*0.0184*0.15+635513</f>
        <v>12883098.49</v>
      </c>
      <c r="E22" s="190">
        <f t="shared" si="4"/>
        <v>1.0173890000000001</v>
      </c>
      <c r="F22" s="118">
        <f t="shared" si="3"/>
        <v>13107122.689999999</v>
      </c>
      <c r="G22" s="194">
        <f t="shared" si="0"/>
        <v>1.0380834999999999</v>
      </c>
      <c r="H22" s="118">
        <f t="shared" si="1"/>
        <v>13606287.800000001</v>
      </c>
      <c r="I22" s="136">
        <f t="shared" si="2"/>
        <v>13456538.27</v>
      </c>
      <c r="J22" s="133">
        <f>635513*E22*G22*K22</f>
        <v>663800.32999999996</v>
      </c>
      <c r="K22" s="195">
        <f>I22/H22</f>
        <v>0.98899409999999999</v>
      </c>
      <c r="L22" s="118">
        <f>(12694496-635513)*1.0184+635513</f>
        <v>12916381.289999999</v>
      </c>
    </row>
    <row r="23" spans="1:12" ht="15.75">
      <c r="A23" s="121" t="s">
        <v>223</v>
      </c>
      <c r="B23" s="116" t="s">
        <v>156</v>
      </c>
      <c r="C23" s="117" t="s">
        <v>157</v>
      </c>
      <c r="D23" s="118">
        <f>187539*1.0184-187539*0.0184*0.15</f>
        <v>190472.11</v>
      </c>
      <c r="E23" s="190">
        <f t="shared" si="4"/>
        <v>1.0173890000000001</v>
      </c>
      <c r="F23" s="118">
        <f t="shared" si="3"/>
        <v>193784.23</v>
      </c>
      <c r="G23" s="194">
        <f t="shared" si="0"/>
        <v>1.0380834999999999</v>
      </c>
      <c r="H23" s="118">
        <f t="shared" si="1"/>
        <v>201164.21</v>
      </c>
      <c r="I23" s="136">
        <f t="shared" si="2"/>
        <v>198950.22</v>
      </c>
      <c r="J23" s="129"/>
      <c r="K23" s="195">
        <f t="shared" ref="K23:K62" si="5">I23/H23</f>
        <v>0.98899409999999999</v>
      </c>
      <c r="L23" s="118">
        <f>187539*1.0184</f>
        <v>190989.72</v>
      </c>
    </row>
    <row r="24" spans="1:12" ht="15.75">
      <c r="A24" s="121" t="s">
        <v>224</v>
      </c>
      <c r="B24" s="116" t="s">
        <v>158</v>
      </c>
      <c r="C24" s="117" t="s">
        <v>159</v>
      </c>
      <c r="D24" s="118">
        <f>(475973-271087)*1.0184-(475973-271087)*0.0184*0.15+271087</f>
        <v>479177.42</v>
      </c>
      <c r="E24" s="190">
        <f t="shared" si="4"/>
        <v>1.0173890000000001</v>
      </c>
      <c r="F24" s="118">
        <f t="shared" si="3"/>
        <v>487509.84</v>
      </c>
      <c r="G24" s="194">
        <f t="shared" si="0"/>
        <v>1.0380834999999999</v>
      </c>
      <c r="H24" s="118">
        <f t="shared" si="1"/>
        <v>506075.92</v>
      </c>
      <c r="I24" s="136">
        <f t="shared" si="2"/>
        <v>500506.1</v>
      </c>
      <c r="J24" s="130">
        <f>271087*E24*G24*K24</f>
        <v>283153.36</v>
      </c>
      <c r="K24" s="195">
        <f t="shared" si="5"/>
        <v>0.98899409999999999</v>
      </c>
      <c r="L24" s="118">
        <f>(475973-271087)*1.0184+271087</f>
        <v>479742.9</v>
      </c>
    </row>
    <row r="25" spans="1:12" ht="31.5">
      <c r="A25" s="121" t="s">
        <v>225</v>
      </c>
      <c r="B25" s="116" t="s">
        <v>160</v>
      </c>
      <c r="C25" s="117" t="s">
        <v>161</v>
      </c>
      <c r="D25" s="118">
        <f>(1896405-1508852)*1.0184-(1896405-1508852)*0.0184*0.15+1508852</f>
        <v>1902466.33</v>
      </c>
      <c r="E25" s="190">
        <f t="shared" si="4"/>
        <v>1.0173890000000001</v>
      </c>
      <c r="F25" s="118">
        <f t="shared" si="3"/>
        <v>1935548.32</v>
      </c>
      <c r="G25" s="194">
        <f t="shared" si="0"/>
        <v>1.0380834999999999</v>
      </c>
      <c r="H25" s="118">
        <f t="shared" si="1"/>
        <v>2009260.77</v>
      </c>
      <c r="I25" s="136">
        <f t="shared" si="2"/>
        <v>1987147.04</v>
      </c>
      <c r="J25" s="133">
        <f>1508852*E25*G25*K25</f>
        <v>1576012.54</v>
      </c>
      <c r="K25" s="195">
        <f t="shared" si="5"/>
        <v>0.98899409999999999</v>
      </c>
      <c r="L25" s="118">
        <f>(1896405-1508852)*1.0184+1508852</f>
        <v>1903535.98</v>
      </c>
    </row>
    <row r="26" spans="1:12" ht="15.75">
      <c r="A26" s="121" t="s">
        <v>226</v>
      </c>
      <c r="B26" s="116" t="s">
        <v>162</v>
      </c>
      <c r="C26" s="117" t="s">
        <v>163</v>
      </c>
      <c r="D26" s="118">
        <f>(4483952-4203840)*1.0184-(4483952-4203840)*0.0184*0.15+4203840</f>
        <v>4488332.95</v>
      </c>
      <c r="E26" s="190">
        <f t="shared" si="4"/>
        <v>1.0173890000000001</v>
      </c>
      <c r="F26" s="118">
        <f t="shared" si="3"/>
        <v>4566380.57</v>
      </c>
      <c r="G26" s="194">
        <f t="shared" si="0"/>
        <v>1.0380834999999999</v>
      </c>
      <c r="H26" s="118">
        <f t="shared" si="1"/>
        <v>4740284.32</v>
      </c>
      <c r="I26" s="136">
        <f t="shared" si="2"/>
        <v>4688113.2</v>
      </c>
      <c r="J26" s="133">
        <f>4203840*E26*G26*K26</f>
        <v>4390957.21</v>
      </c>
      <c r="K26" s="195">
        <f t="shared" si="5"/>
        <v>0.98899409999999999</v>
      </c>
      <c r="L26" s="118">
        <f>(4483952-4203840)*1.0184+4203840</f>
        <v>4489106.0599999996</v>
      </c>
    </row>
    <row r="27" spans="1:12" ht="15.75">
      <c r="A27" s="121" t="s">
        <v>227</v>
      </c>
      <c r="B27" s="116" t="s">
        <v>164</v>
      </c>
      <c r="C27" s="117" t="s">
        <v>165</v>
      </c>
      <c r="D27" s="118">
        <f>(217767-211058)*1.0184-(217767-211058)*0.0184*0.15+211058</f>
        <v>217871.93</v>
      </c>
      <c r="E27" s="190">
        <f t="shared" si="4"/>
        <v>1.0173890000000001</v>
      </c>
      <c r="F27" s="118">
        <f t="shared" si="3"/>
        <v>221660.5</v>
      </c>
      <c r="G27" s="194">
        <f t="shared" si="0"/>
        <v>1.0380834999999999</v>
      </c>
      <c r="H27" s="118">
        <f t="shared" si="1"/>
        <v>230102.11</v>
      </c>
      <c r="I27" s="136">
        <f t="shared" si="2"/>
        <v>227569.63</v>
      </c>
      <c r="J27" s="133">
        <f>211058*E27*G27*K27</f>
        <v>220452.41</v>
      </c>
      <c r="K27" s="195">
        <f t="shared" si="5"/>
        <v>0.98899409999999999</v>
      </c>
      <c r="L27" s="118">
        <f>(217767-211058)*1.0184+211058</f>
        <v>217890.45</v>
      </c>
    </row>
    <row r="28" spans="1:12" ht="15.75">
      <c r="A28" s="121" t="s">
        <v>228</v>
      </c>
      <c r="B28" s="116" t="s">
        <v>166</v>
      </c>
      <c r="C28" s="117" t="s">
        <v>167</v>
      </c>
      <c r="D28" s="118">
        <f>(5507577-2831361)*1.0184-(5507577-2831361)*0.0184*0.15+2831361</f>
        <v>5549433.0199999996</v>
      </c>
      <c r="E28" s="190">
        <f t="shared" si="4"/>
        <v>1.0173890000000001</v>
      </c>
      <c r="F28" s="118">
        <f t="shared" si="3"/>
        <v>5645932.1100000003</v>
      </c>
      <c r="G28" s="194">
        <f t="shared" si="0"/>
        <v>1.0380834999999999</v>
      </c>
      <c r="H28" s="118">
        <f t="shared" si="1"/>
        <v>5860948.9699999997</v>
      </c>
      <c r="I28" s="136">
        <f t="shared" si="2"/>
        <v>5796443.9100000001</v>
      </c>
      <c r="J28" s="130">
        <f>2831361*E28*G28*K28</f>
        <v>2957387.77</v>
      </c>
      <c r="K28" s="195">
        <f t="shared" si="5"/>
        <v>0.98899409999999999</v>
      </c>
      <c r="L28" s="118">
        <f>(5507577-2831361)*1.0184+2831361</f>
        <v>5556819.3700000001</v>
      </c>
    </row>
    <row r="29" spans="1:12" ht="15.75">
      <c r="A29" s="121" t="s">
        <v>229</v>
      </c>
      <c r="B29" s="116" t="s">
        <v>168</v>
      </c>
      <c r="C29" s="117" t="s">
        <v>169</v>
      </c>
      <c r="D29" s="118">
        <f>(413040-194276)*1.0184-(413040-194276)*0.0184*0.15+194276</f>
        <v>416461.47</v>
      </c>
      <c r="E29" s="190">
        <f t="shared" si="4"/>
        <v>1.0173890000000001</v>
      </c>
      <c r="F29" s="118">
        <f t="shared" si="3"/>
        <v>423703.32</v>
      </c>
      <c r="G29" s="194">
        <f t="shared" si="0"/>
        <v>1.0380834999999999</v>
      </c>
      <c r="H29" s="118">
        <f t="shared" si="1"/>
        <v>439839.43</v>
      </c>
      <c r="I29" s="136">
        <f t="shared" si="2"/>
        <v>434998.6</v>
      </c>
      <c r="J29" s="130">
        <f>194276*E29*G29*K29</f>
        <v>202923.42</v>
      </c>
      <c r="K29" s="195">
        <f t="shared" si="5"/>
        <v>0.98899409999999999</v>
      </c>
      <c r="L29" s="118">
        <f>(413040-194276)*1.0184+194276</f>
        <v>417065.26</v>
      </c>
    </row>
    <row r="30" spans="1:12" ht="47.25">
      <c r="A30" s="121" t="s">
        <v>230</v>
      </c>
      <c r="B30" s="116" t="s">
        <v>170</v>
      </c>
      <c r="C30" s="117" t="s">
        <v>171</v>
      </c>
      <c r="D30" s="118">
        <f>(137663-37920)*1.0184-(137663-37920)*0.0184*0.15+37920</f>
        <v>139222.98000000001</v>
      </c>
      <c r="E30" s="190">
        <f t="shared" si="4"/>
        <v>1.0173890000000001</v>
      </c>
      <c r="F30" s="118">
        <f t="shared" si="3"/>
        <v>141643.93</v>
      </c>
      <c r="G30" s="194">
        <f t="shared" si="0"/>
        <v>1.0380834999999999</v>
      </c>
      <c r="H30" s="118">
        <f t="shared" si="1"/>
        <v>147038.23000000001</v>
      </c>
      <c r="I30" s="136">
        <f t="shared" si="2"/>
        <v>145419.94</v>
      </c>
      <c r="J30" s="133">
        <f>37920*E30*G30*K30</f>
        <v>39607.86</v>
      </c>
      <c r="K30" s="195">
        <f t="shared" si="5"/>
        <v>0.98899409999999999</v>
      </c>
      <c r="L30" s="118">
        <f>(137663-37920)*1.0184+37920</f>
        <v>139498.26999999999</v>
      </c>
    </row>
    <row r="31" spans="1:12" ht="47.25">
      <c r="A31" s="121" t="s">
        <v>231</v>
      </c>
      <c r="B31" s="116" t="s">
        <v>172</v>
      </c>
      <c r="C31" s="117" t="s">
        <v>173</v>
      </c>
      <c r="D31" s="118">
        <f>(454238-341389)*1.0184-(454238-341389)*0.0184*0.15+341389</f>
        <v>456002.96</v>
      </c>
      <c r="E31" s="190">
        <f t="shared" si="4"/>
        <v>1.0173890000000001</v>
      </c>
      <c r="F31" s="118">
        <f t="shared" si="3"/>
        <v>463932.4</v>
      </c>
      <c r="G31" s="194">
        <f t="shared" si="0"/>
        <v>1.0380834999999999</v>
      </c>
      <c r="H31" s="118">
        <f t="shared" si="1"/>
        <v>481600.57</v>
      </c>
      <c r="I31" s="136">
        <f t="shared" si="2"/>
        <v>476300.12</v>
      </c>
      <c r="J31" s="133">
        <f>341389*E31*G31*K31</f>
        <v>356584.57</v>
      </c>
      <c r="K31" s="195">
        <f t="shared" si="5"/>
        <v>0.98899409999999999</v>
      </c>
      <c r="L31" s="118">
        <f>(454238-341389)*1.0184+341389</f>
        <v>456314.42</v>
      </c>
    </row>
    <row r="32" spans="1:12" ht="31.5">
      <c r="A32" s="121" t="s">
        <v>232</v>
      </c>
      <c r="B32" s="116" t="s">
        <v>174</v>
      </c>
      <c r="C32" s="117" t="s">
        <v>175</v>
      </c>
      <c r="D32" s="118">
        <f>(115716-66554)*1.0184-(115716-66554)*0.0184*0.15+66554</f>
        <v>116484.89</v>
      </c>
      <c r="E32" s="190">
        <f t="shared" si="4"/>
        <v>1.0173890000000001</v>
      </c>
      <c r="F32" s="118">
        <f t="shared" si="3"/>
        <v>118510.45</v>
      </c>
      <c r="G32" s="194">
        <f t="shared" si="0"/>
        <v>1.0380834999999999</v>
      </c>
      <c r="H32" s="118">
        <f t="shared" si="1"/>
        <v>123023.74</v>
      </c>
      <c r="I32" s="136">
        <f t="shared" si="2"/>
        <v>121669.75</v>
      </c>
      <c r="J32" s="133">
        <f>66554*E32*G32*K32</f>
        <v>69516.39</v>
      </c>
      <c r="K32" s="195">
        <f t="shared" si="5"/>
        <v>0.98899409999999999</v>
      </c>
      <c r="L32" s="118">
        <f>(115716-66554)*1.0184+66554</f>
        <v>116620.58</v>
      </c>
    </row>
    <row r="33" spans="1:12" ht="31.5">
      <c r="A33" s="121" t="s">
        <v>233</v>
      </c>
      <c r="B33" s="116" t="s">
        <v>176</v>
      </c>
      <c r="C33" s="117" t="s">
        <v>177</v>
      </c>
      <c r="D33" s="118">
        <f>(25143-3619)*1.0184-(25143-3619)*0.0184*0.15+3619</f>
        <v>25479.64</v>
      </c>
      <c r="E33" s="190">
        <f t="shared" si="4"/>
        <v>1.0173890000000001</v>
      </c>
      <c r="F33" s="118">
        <f t="shared" si="3"/>
        <v>25922.71</v>
      </c>
      <c r="G33" s="194">
        <f t="shared" si="0"/>
        <v>1.0380834999999999</v>
      </c>
      <c r="H33" s="118">
        <f t="shared" si="1"/>
        <v>26909.94</v>
      </c>
      <c r="I33" s="136">
        <f t="shared" si="2"/>
        <v>26613.77</v>
      </c>
      <c r="J33" s="133">
        <f>3619*E33*G33*K33</f>
        <v>3780.09</v>
      </c>
      <c r="K33" s="195">
        <f t="shared" si="5"/>
        <v>0.98899400000000004</v>
      </c>
      <c r="L33" s="118">
        <f>(25143-3619)*1.0184+3619</f>
        <v>25539.040000000001</v>
      </c>
    </row>
    <row r="34" spans="1:12" ht="31.5">
      <c r="A34" s="121" t="s">
        <v>234</v>
      </c>
      <c r="B34" s="116" t="s">
        <v>178</v>
      </c>
      <c r="C34" s="117" t="s">
        <v>179</v>
      </c>
      <c r="D34" s="118">
        <f>(157851-81784)*1.0184-(157851-81784)*0.0184*0.15+81784</f>
        <v>159040.69</v>
      </c>
      <c r="E34" s="190">
        <f t="shared" si="4"/>
        <v>1.0173890000000001</v>
      </c>
      <c r="F34" s="118">
        <f t="shared" si="3"/>
        <v>161806.25</v>
      </c>
      <c r="G34" s="194">
        <f t="shared" si="0"/>
        <v>1.0380834999999999</v>
      </c>
      <c r="H34" s="118">
        <f t="shared" si="1"/>
        <v>167968.4</v>
      </c>
      <c r="I34" s="136">
        <f t="shared" si="2"/>
        <v>166119.76</v>
      </c>
      <c r="J34" s="133">
        <f>81784*E34*G34*K34</f>
        <v>85424.29</v>
      </c>
      <c r="K34" s="195">
        <f t="shared" si="5"/>
        <v>0.98899409999999999</v>
      </c>
      <c r="L34" s="118">
        <f>(157851-81784)*1.0184+81784</f>
        <v>159250.63</v>
      </c>
    </row>
    <row r="35" spans="1:12" ht="15.75">
      <c r="A35" s="121" t="s">
        <v>235</v>
      </c>
      <c r="B35" s="116" t="s">
        <v>180</v>
      </c>
      <c r="C35" s="117" t="s">
        <v>181</v>
      </c>
      <c r="D35" s="118">
        <f>(568401-505536)*1.0184-(568401-505536)*0.0184*0.15+505536</f>
        <v>569384.21</v>
      </c>
      <c r="E35" s="190">
        <f t="shared" si="4"/>
        <v>1.0173890000000001</v>
      </c>
      <c r="F35" s="118">
        <f t="shared" si="3"/>
        <v>579285.23</v>
      </c>
      <c r="G35" s="194">
        <f t="shared" si="0"/>
        <v>1.0380834999999999</v>
      </c>
      <c r="H35" s="118">
        <f t="shared" si="1"/>
        <v>601346.43999999994</v>
      </c>
      <c r="I35" s="136">
        <f t="shared" si="2"/>
        <v>594728.07999999996</v>
      </c>
      <c r="J35" s="130">
        <f>505536*E35*G35*K35</f>
        <v>528037.92000000004</v>
      </c>
      <c r="K35" s="195">
        <f t="shared" si="5"/>
        <v>0.98899409999999999</v>
      </c>
      <c r="L35" s="118">
        <f>(568401-505536)*1.0184+505536</f>
        <v>569557.72</v>
      </c>
    </row>
    <row r="36" spans="1:12" ht="31.5">
      <c r="A36" s="121" t="s">
        <v>236</v>
      </c>
      <c r="B36" s="116" t="s">
        <v>182</v>
      </c>
      <c r="C36" s="117" t="s">
        <v>183</v>
      </c>
      <c r="D36" s="118">
        <f>(439713-192619)*1.0184-(439713-192619)*0.0184*0.15+192619</f>
        <v>443577.55</v>
      </c>
      <c r="E36" s="190">
        <f t="shared" si="4"/>
        <v>1.0173890000000001</v>
      </c>
      <c r="F36" s="118">
        <f t="shared" si="3"/>
        <v>451290.92</v>
      </c>
      <c r="G36" s="194">
        <f t="shared" si="0"/>
        <v>1.0380834999999999</v>
      </c>
      <c r="H36" s="118">
        <f t="shared" si="1"/>
        <v>468477.66</v>
      </c>
      <c r="I36" s="136">
        <f t="shared" si="2"/>
        <v>463321.64</v>
      </c>
      <c r="J36" s="133">
        <f>192619*E36*G36*K36</f>
        <v>201192.67</v>
      </c>
      <c r="K36" s="195">
        <f>I36/H36</f>
        <v>0.98899409999999999</v>
      </c>
      <c r="L36" s="118">
        <f>(439713-192619)*1.0184+192619</f>
        <v>444259.53</v>
      </c>
    </row>
    <row r="37" spans="1:12" ht="15.75">
      <c r="A37" s="93" t="s">
        <v>237</v>
      </c>
      <c r="B37" s="110" t="s">
        <v>81</v>
      </c>
      <c r="C37" s="94" t="s">
        <v>12</v>
      </c>
      <c r="D37" s="95">
        <f>D38+D39</f>
        <v>6432477.0899999999</v>
      </c>
      <c r="E37" s="189"/>
      <c r="F37" s="95">
        <f>F38+F39</f>
        <v>6544331.4400000004</v>
      </c>
      <c r="G37" s="96"/>
      <c r="H37" s="95">
        <f>H38+H39</f>
        <v>6793562.4900000002</v>
      </c>
      <c r="I37" s="135">
        <f>I38+I39</f>
        <v>6718793.1799999997</v>
      </c>
      <c r="J37" s="95">
        <f>J38+J39</f>
        <v>5621719.1699999999</v>
      </c>
      <c r="K37" s="195">
        <f t="shared" si="5"/>
        <v>0.98899409999999999</v>
      </c>
      <c r="L37" s="95">
        <f>L38+L39</f>
        <v>6435331.3499999996</v>
      </c>
    </row>
    <row r="38" spans="1:12" ht="15.75">
      <c r="A38" s="121" t="s">
        <v>238</v>
      </c>
      <c r="B38" s="116" t="s">
        <v>184</v>
      </c>
      <c r="C38" s="117" t="s">
        <v>153</v>
      </c>
      <c r="D38" s="118">
        <f>779096*1.0184-779096*0.0184*0.15</f>
        <v>791281.06</v>
      </c>
      <c r="E38" s="190">
        <f t="shared" si="4"/>
        <v>1.0173890000000001</v>
      </c>
      <c r="F38" s="118">
        <f>D38*E38</f>
        <v>805040.65</v>
      </c>
      <c r="G38" s="194">
        <f t="shared" si="0"/>
        <v>1.0380834999999999</v>
      </c>
      <c r="H38" s="118">
        <f t="shared" si="1"/>
        <v>835699.42</v>
      </c>
      <c r="I38" s="136">
        <f t="shared" si="2"/>
        <v>826501.79</v>
      </c>
      <c r="J38" s="129"/>
      <c r="K38" s="195">
        <f t="shared" si="5"/>
        <v>0.98899409999999999</v>
      </c>
      <c r="L38" s="118">
        <f>779096*1.0184</f>
        <v>793431.37</v>
      </c>
    </row>
    <row r="39" spans="1:12" ht="15.75">
      <c r="A39" s="121" t="s">
        <v>239</v>
      </c>
      <c r="B39" s="116" t="s">
        <v>185</v>
      </c>
      <c r="C39" s="117" t="s">
        <v>163</v>
      </c>
      <c r="D39" s="118">
        <f>(5637207-5382154)*1.0184-(5637207-5382154)*0.0184*0.15+5382154</f>
        <v>5641196.0300000003</v>
      </c>
      <c r="E39" s="190">
        <f t="shared" si="4"/>
        <v>1.0173890000000001</v>
      </c>
      <c r="F39" s="118">
        <f>D39*E39</f>
        <v>5739290.79</v>
      </c>
      <c r="G39" s="194">
        <f t="shared" si="0"/>
        <v>1.0380834999999999</v>
      </c>
      <c r="H39" s="118">
        <f t="shared" si="1"/>
        <v>5957863.0700000003</v>
      </c>
      <c r="I39" s="136">
        <f t="shared" si="2"/>
        <v>5892291.3899999997</v>
      </c>
      <c r="J39" s="130">
        <f>5382154*E39*G39*K39</f>
        <v>5621719.1699999999</v>
      </c>
      <c r="K39" s="195">
        <f t="shared" si="5"/>
        <v>0.98899409999999999</v>
      </c>
      <c r="L39" s="118">
        <f>(5637207-5382154)*1.0184+5382154</f>
        <v>5641899.9800000004</v>
      </c>
    </row>
    <row r="40" spans="1:12" ht="15.75">
      <c r="A40" s="93" t="s">
        <v>240</v>
      </c>
      <c r="B40" s="110" t="s">
        <v>78</v>
      </c>
      <c r="C40" s="94" t="s">
        <v>8</v>
      </c>
      <c r="D40" s="95">
        <f>1189801*1.0184-1189801*0.0184*0.15</f>
        <v>1208409.49</v>
      </c>
      <c r="E40" s="189">
        <f>$F$68</f>
        <v>1.0173890000000001</v>
      </c>
      <c r="F40" s="95">
        <f>D40*E40</f>
        <v>1229422.52</v>
      </c>
      <c r="G40" s="193">
        <f t="shared" si="0"/>
        <v>1.0380834999999999</v>
      </c>
      <c r="H40" s="95">
        <f t="shared" si="1"/>
        <v>1276243.23</v>
      </c>
      <c r="I40" s="134">
        <f t="shared" si="2"/>
        <v>1262197.02</v>
      </c>
      <c r="J40" s="132"/>
      <c r="K40" s="195">
        <f t="shared" si="5"/>
        <v>0.98899409999999999</v>
      </c>
      <c r="L40" s="95">
        <f>1189801*1.0184</f>
        <v>1211693.3400000001</v>
      </c>
    </row>
    <row r="41" spans="1:12" ht="15.75">
      <c r="A41" s="93" t="s">
        <v>241</v>
      </c>
      <c r="B41" s="110" t="s">
        <v>75</v>
      </c>
      <c r="C41" s="94" t="s">
        <v>13</v>
      </c>
      <c r="D41" s="95">
        <f>D42+D43</f>
        <v>1190851.1000000001</v>
      </c>
      <c r="E41" s="189"/>
      <c r="F41" s="95">
        <f>F42+F43</f>
        <v>1211558.81</v>
      </c>
      <c r="G41" s="96"/>
      <c r="H41" s="95">
        <f>H42+H43</f>
        <v>1257699.21</v>
      </c>
      <c r="I41" s="135">
        <f>I42+I43</f>
        <v>1243857.0900000001</v>
      </c>
      <c r="J41" s="132"/>
      <c r="K41" s="195">
        <f t="shared" si="5"/>
        <v>0.98899409999999999</v>
      </c>
      <c r="L41" s="95">
        <f>L42+L43</f>
        <v>1194087.24</v>
      </c>
    </row>
    <row r="42" spans="1:12" ht="15.75">
      <c r="A42" s="121" t="s">
        <v>242</v>
      </c>
      <c r="B42" s="116" t="s">
        <v>186</v>
      </c>
      <c r="C42" s="117" t="s">
        <v>151</v>
      </c>
      <c r="D42" s="118">
        <f>997046*1.0184-997046*0.0184*0.15</f>
        <v>1012639.8</v>
      </c>
      <c r="E42" s="190">
        <f t="shared" ref="E42:E43" si="6">$F$68</f>
        <v>1.0173890000000001</v>
      </c>
      <c r="F42" s="118">
        <f t="shared" ref="F42:F47" si="7">D42*E42</f>
        <v>1030248.59</v>
      </c>
      <c r="G42" s="194">
        <f t="shared" si="0"/>
        <v>1.0380834999999999</v>
      </c>
      <c r="H42" s="118">
        <f t="shared" si="1"/>
        <v>1069484.06</v>
      </c>
      <c r="I42" s="136">
        <f t="shared" si="2"/>
        <v>1057713.42</v>
      </c>
      <c r="J42" s="129"/>
      <c r="K42" s="195">
        <f t="shared" si="5"/>
        <v>0.98899409999999999</v>
      </c>
      <c r="L42" s="118">
        <f>997046*1.0184</f>
        <v>1015391.65</v>
      </c>
    </row>
    <row r="43" spans="1:12" ht="15.75">
      <c r="A43" s="121" t="s">
        <v>243</v>
      </c>
      <c r="B43" s="121" t="s">
        <v>187</v>
      </c>
      <c r="C43" s="117" t="s">
        <v>153</v>
      </c>
      <c r="D43" s="118">
        <f>175467*1.0184-175467*0.0184*0.15</f>
        <v>178211.3</v>
      </c>
      <c r="E43" s="190">
        <f t="shared" si="6"/>
        <v>1.0173890000000001</v>
      </c>
      <c r="F43" s="118">
        <f t="shared" si="7"/>
        <v>181310.22</v>
      </c>
      <c r="G43" s="194">
        <f t="shared" si="0"/>
        <v>1.0380834999999999</v>
      </c>
      <c r="H43" s="118">
        <f t="shared" si="1"/>
        <v>188215.15</v>
      </c>
      <c r="I43" s="136">
        <f t="shared" si="2"/>
        <v>186143.67</v>
      </c>
      <c r="J43" s="127"/>
      <c r="K43" s="195">
        <f t="shared" si="5"/>
        <v>0.98899409999999999</v>
      </c>
      <c r="L43" s="118">
        <f>175467*1.0184</f>
        <v>178695.59</v>
      </c>
    </row>
    <row r="44" spans="1:12" ht="47.25">
      <c r="A44" s="97" t="s">
        <v>244</v>
      </c>
      <c r="B44" s="97" t="s">
        <v>72</v>
      </c>
      <c r="C44" s="98" t="s">
        <v>111</v>
      </c>
      <c r="D44" s="138">
        <f>(623545-986)*1.0184-(623545-986)*0.0184*0.15+986</f>
        <v>633281.81999999995</v>
      </c>
      <c r="E44" s="189">
        <f>$F$68</f>
        <v>1.0173890000000001</v>
      </c>
      <c r="F44" s="95">
        <f t="shared" si="7"/>
        <v>644293.96</v>
      </c>
      <c r="G44" s="193">
        <f t="shared" si="0"/>
        <v>1.0380834999999999</v>
      </c>
      <c r="H44" s="95">
        <f t="shared" si="1"/>
        <v>668830.93000000005</v>
      </c>
      <c r="I44" s="134">
        <f t="shared" si="2"/>
        <v>661469.84</v>
      </c>
      <c r="J44" s="122">
        <f>986*E44*G44*K44</f>
        <v>1029.8900000000001</v>
      </c>
      <c r="K44" s="195">
        <f t="shared" si="5"/>
        <v>0.98899409999999999</v>
      </c>
      <c r="L44" s="138">
        <f>(623545-986)*1.0184+986</f>
        <v>635000.09</v>
      </c>
    </row>
    <row r="45" spans="1:12" ht="31.5">
      <c r="A45" s="97" t="s">
        <v>245</v>
      </c>
      <c r="B45" s="97" t="s">
        <v>71</v>
      </c>
      <c r="C45" s="98" t="s">
        <v>28</v>
      </c>
      <c r="D45" s="138">
        <f>1909*1.0184-1909*0.0184*0.15</f>
        <v>1938.86</v>
      </c>
      <c r="E45" s="189">
        <f>$F$68</f>
        <v>1.0173890000000001</v>
      </c>
      <c r="F45" s="95">
        <f t="shared" si="7"/>
        <v>1972.57</v>
      </c>
      <c r="G45" s="193">
        <f t="shared" si="0"/>
        <v>1.0380834999999999</v>
      </c>
      <c r="H45" s="95">
        <f t="shared" si="1"/>
        <v>2047.69</v>
      </c>
      <c r="I45" s="134">
        <f t="shared" si="2"/>
        <v>2025.15</v>
      </c>
      <c r="J45" s="123"/>
      <c r="K45" s="195">
        <f t="shared" si="5"/>
        <v>0.98899250000000005</v>
      </c>
      <c r="L45" s="138">
        <f>1909*1.0184</f>
        <v>1944.13</v>
      </c>
    </row>
    <row r="46" spans="1:12" ht="31.5">
      <c r="A46" s="97" t="s">
        <v>246</v>
      </c>
      <c r="B46" s="97" t="s">
        <v>70</v>
      </c>
      <c r="C46" s="98" t="s">
        <v>110</v>
      </c>
      <c r="D46" s="138">
        <f>604937*1.0184-604937*0.0184*0.15</f>
        <v>614398.21</v>
      </c>
      <c r="E46" s="189">
        <f>$F$68</f>
        <v>1.0173890000000001</v>
      </c>
      <c r="F46" s="95">
        <f t="shared" si="7"/>
        <v>625081.98</v>
      </c>
      <c r="G46" s="193">
        <f t="shared" si="0"/>
        <v>1.0380834999999999</v>
      </c>
      <c r="H46" s="95">
        <f t="shared" si="1"/>
        <v>648887.29</v>
      </c>
      <c r="I46" s="134">
        <f t="shared" si="2"/>
        <v>641745.69999999995</v>
      </c>
      <c r="J46" s="123"/>
      <c r="K46" s="195">
        <f t="shared" si="5"/>
        <v>0.98899409999999999</v>
      </c>
      <c r="L46" s="138">
        <f>604937*1.0184</f>
        <v>616067.83999999997</v>
      </c>
    </row>
    <row r="47" spans="1:12" ht="31.5">
      <c r="A47" s="97" t="s">
        <v>247</v>
      </c>
      <c r="B47" s="97" t="s">
        <v>69</v>
      </c>
      <c r="C47" s="98" t="s">
        <v>109</v>
      </c>
      <c r="D47" s="138">
        <f>(6352444-228130)*1.0184-(6352444-228130)*0.0184*0.15+228130</f>
        <v>6448228.2699999996</v>
      </c>
      <c r="E47" s="189">
        <f>$F$68</f>
        <v>1.0173890000000001</v>
      </c>
      <c r="F47" s="95">
        <f t="shared" si="7"/>
        <v>6560356.5099999998</v>
      </c>
      <c r="G47" s="193">
        <f t="shared" si="0"/>
        <v>1.0380834999999999</v>
      </c>
      <c r="H47" s="95">
        <f t="shared" si="1"/>
        <v>6810197.8499999996</v>
      </c>
      <c r="I47" s="134">
        <f t="shared" si="2"/>
        <v>6735245.4500000002</v>
      </c>
      <c r="J47" s="122">
        <f>228130*E47*G47*K47</f>
        <v>238284.3</v>
      </c>
      <c r="K47" s="195">
        <f t="shared" si="5"/>
        <v>0.98899409999999999</v>
      </c>
      <c r="L47" s="138">
        <f>(6352444-228130)*1.0184+228130</f>
        <v>6465131.3799999999</v>
      </c>
    </row>
    <row r="48" spans="1:12" ht="15.75">
      <c r="A48" s="97" t="s">
        <v>248</v>
      </c>
      <c r="B48" s="97" t="s">
        <v>66</v>
      </c>
      <c r="C48" s="98" t="s">
        <v>14</v>
      </c>
      <c r="D48" s="138">
        <f>D49+D50+D51</f>
        <v>5512457.1900000004</v>
      </c>
      <c r="E48" s="189"/>
      <c r="F48" s="99">
        <f>F49+F50+F51</f>
        <v>5608313.3099999996</v>
      </c>
      <c r="G48" s="96"/>
      <c r="H48" s="99">
        <f>H49+H50+H51</f>
        <v>5821897.5199999996</v>
      </c>
      <c r="I48" s="137">
        <f>I49+I50+I51</f>
        <v>5757822.25</v>
      </c>
      <c r="J48" s="123"/>
      <c r="K48" s="195">
        <f t="shared" si="5"/>
        <v>0.98899409999999999</v>
      </c>
      <c r="L48" s="138">
        <f>L49+L50+L51</f>
        <v>5527437.29</v>
      </c>
    </row>
    <row r="49" spans="1:12" ht="15.75">
      <c r="A49" s="100" t="s">
        <v>249</v>
      </c>
      <c r="B49" s="100" t="s">
        <v>188</v>
      </c>
      <c r="C49" s="101" t="s">
        <v>189</v>
      </c>
      <c r="D49" s="139">
        <f>3228998*1.0184-3228998*0.0184*0.15</f>
        <v>3279499.53</v>
      </c>
      <c r="E49" s="190">
        <f t="shared" ref="E49:E51" si="8">$F$68</f>
        <v>1.0173890000000001</v>
      </c>
      <c r="F49" s="118">
        <f>D49*E49</f>
        <v>3336526.75</v>
      </c>
      <c r="G49" s="194">
        <f t="shared" si="0"/>
        <v>1.0380834999999999</v>
      </c>
      <c r="H49" s="118">
        <f t="shared" si="1"/>
        <v>3463593.37</v>
      </c>
      <c r="I49" s="136">
        <f t="shared" si="2"/>
        <v>3425473.38</v>
      </c>
      <c r="J49" s="127"/>
      <c r="K49" s="195">
        <f t="shared" si="5"/>
        <v>0.98899409999999999</v>
      </c>
      <c r="L49" s="139">
        <f>3228998*1.0184</f>
        <v>3288411.56</v>
      </c>
    </row>
    <row r="50" spans="1:12" ht="15.75">
      <c r="A50" s="100" t="s">
        <v>250</v>
      </c>
      <c r="B50" s="100" t="s">
        <v>191</v>
      </c>
      <c r="C50" s="101" t="s">
        <v>190</v>
      </c>
      <c r="D50" s="139">
        <f>122589*1.0184-122589*0.0184*0.15</f>
        <v>124506.29</v>
      </c>
      <c r="E50" s="190">
        <f t="shared" si="8"/>
        <v>1.0173890000000001</v>
      </c>
      <c r="F50" s="118">
        <f>D50*E50</f>
        <v>126671.33</v>
      </c>
      <c r="G50" s="194">
        <f t="shared" si="0"/>
        <v>1.0380834999999999</v>
      </c>
      <c r="H50" s="118">
        <f t="shared" si="1"/>
        <v>131495.42000000001</v>
      </c>
      <c r="I50" s="136">
        <f t="shared" si="2"/>
        <v>130048.19</v>
      </c>
      <c r="J50" s="127"/>
      <c r="K50" s="195">
        <f t="shared" si="5"/>
        <v>0.98899409999999999</v>
      </c>
      <c r="L50" s="139">
        <f>122589*1.0184</f>
        <v>124844.64</v>
      </c>
    </row>
    <row r="51" spans="1:12" ht="15.75">
      <c r="A51" s="100" t="s">
        <v>251</v>
      </c>
      <c r="B51" s="100" t="s">
        <v>192</v>
      </c>
      <c r="C51" s="101" t="s">
        <v>193</v>
      </c>
      <c r="D51" s="139">
        <f>2075983*1.0184-2075983*0.0184*0.15</f>
        <v>2108451.37</v>
      </c>
      <c r="E51" s="190">
        <f t="shared" si="8"/>
        <v>1.0173890000000001</v>
      </c>
      <c r="F51" s="118">
        <f>D51*E51</f>
        <v>2145115.23</v>
      </c>
      <c r="G51" s="194">
        <f t="shared" si="0"/>
        <v>1.0380834999999999</v>
      </c>
      <c r="H51" s="118">
        <f t="shared" si="1"/>
        <v>2226808.73</v>
      </c>
      <c r="I51" s="136">
        <f t="shared" si="2"/>
        <v>2202300.6800000002</v>
      </c>
      <c r="J51" s="127"/>
      <c r="K51" s="195">
        <f t="shared" si="5"/>
        <v>0.98899409999999999</v>
      </c>
      <c r="L51" s="139">
        <f>2075983*1.0184</f>
        <v>2114181.09</v>
      </c>
    </row>
    <row r="52" spans="1:12" ht="15.75">
      <c r="A52" s="97" t="s">
        <v>252</v>
      </c>
      <c r="B52" s="128" t="s">
        <v>65</v>
      </c>
      <c r="C52" s="98" t="s">
        <v>9</v>
      </c>
      <c r="D52" s="138">
        <f>689542*1.0184-689542*0.0184*0.15</f>
        <v>700326.44</v>
      </c>
      <c r="E52" s="189">
        <f>$F$68</f>
        <v>1.0173890000000001</v>
      </c>
      <c r="F52" s="95">
        <f>D52*E52</f>
        <v>712504.42</v>
      </c>
      <c r="G52" s="193">
        <f t="shared" si="0"/>
        <v>1.0380834999999999</v>
      </c>
      <c r="H52" s="95">
        <f t="shared" si="1"/>
        <v>739639.08</v>
      </c>
      <c r="I52" s="134">
        <f t="shared" si="2"/>
        <v>731498.68</v>
      </c>
      <c r="J52" s="123"/>
      <c r="K52" s="195">
        <f t="shared" si="5"/>
        <v>0.98899409999999999</v>
      </c>
      <c r="L52" s="138">
        <f>689542*1.0184</f>
        <v>702229.57</v>
      </c>
    </row>
    <row r="53" spans="1:12" ht="15.75">
      <c r="A53" s="97" t="s">
        <v>253</v>
      </c>
      <c r="B53" s="128" t="s">
        <v>64</v>
      </c>
      <c r="C53" s="98" t="s">
        <v>10</v>
      </c>
      <c r="D53" s="138">
        <f>(432896-17545)*1.0184-(432896-17545)*0.0184*0.15+17545</f>
        <v>439392.09</v>
      </c>
      <c r="E53" s="189">
        <f>$F$68</f>
        <v>1.0173890000000001</v>
      </c>
      <c r="F53" s="95">
        <f>D53*E53</f>
        <v>447032.68</v>
      </c>
      <c r="G53" s="193">
        <f t="shared" si="0"/>
        <v>1.0380834999999999</v>
      </c>
      <c r="H53" s="95">
        <f t="shared" si="1"/>
        <v>464057.25</v>
      </c>
      <c r="I53" s="134">
        <f t="shared" si="2"/>
        <v>458949.88</v>
      </c>
      <c r="J53" s="126">
        <f>17545*E53*G53*K53</f>
        <v>18325.95</v>
      </c>
      <c r="K53" s="195">
        <f t="shared" si="5"/>
        <v>0.98899409999999999</v>
      </c>
      <c r="L53" s="138">
        <f>(432896-17545)*1.0184+17545</f>
        <v>440538.46</v>
      </c>
    </row>
    <row r="54" spans="1:12" ht="15.75">
      <c r="A54" s="97" t="s">
        <v>254</v>
      </c>
      <c r="B54" s="97" t="s">
        <v>57</v>
      </c>
      <c r="C54" s="98" t="s">
        <v>142</v>
      </c>
      <c r="D54" s="99">
        <f>D55+D56+D57</f>
        <v>1021649</v>
      </c>
      <c r="E54" s="189"/>
      <c r="F54" s="99">
        <f>F55+F56+F57</f>
        <v>1039414.45</v>
      </c>
      <c r="G54" s="96"/>
      <c r="H54" s="99">
        <f>H55+H56+H57</f>
        <v>1078998.99</v>
      </c>
      <c r="I54" s="137">
        <f>I55+I56+I57</f>
        <v>1067123.6299999999</v>
      </c>
      <c r="J54" s="123"/>
      <c r="K54" s="195">
        <f t="shared" si="5"/>
        <v>0.98899409999999999</v>
      </c>
      <c r="L54" s="99">
        <f>L55+L56+L57</f>
        <v>1021649</v>
      </c>
    </row>
    <row r="55" spans="1:12" ht="47.25">
      <c r="A55" s="100" t="s">
        <v>255</v>
      </c>
      <c r="B55" s="100" t="s">
        <v>194</v>
      </c>
      <c r="C55" s="101" t="s">
        <v>195</v>
      </c>
      <c r="D55" s="124">
        <v>765866</v>
      </c>
      <c r="E55" s="190">
        <f t="shared" ref="E55:E57" si="9">$F$68</f>
        <v>1.0173890000000001</v>
      </c>
      <c r="F55" s="118">
        <f t="shared" ref="F55:F62" si="10">D55*E55</f>
        <v>779183.64</v>
      </c>
      <c r="G55" s="194">
        <f t="shared" si="0"/>
        <v>1.0380834999999999</v>
      </c>
      <c r="H55" s="118">
        <f t="shared" si="1"/>
        <v>808857.68</v>
      </c>
      <c r="I55" s="136">
        <f t="shared" si="2"/>
        <v>799955.47</v>
      </c>
      <c r="J55" s="127"/>
      <c r="K55" s="195">
        <f t="shared" si="5"/>
        <v>0.98899409999999999</v>
      </c>
      <c r="L55" s="124">
        <v>765866</v>
      </c>
    </row>
    <row r="56" spans="1:12" ht="31.5">
      <c r="A56" s="100" t="s">
        <v>256</v>
      </c>
      <c r="B56" s="100" t="s">
        <v>196</v>
      </c>
      <c r="C56" s="101" t="s">
        <v>197</v>
      </c>
      <c r="D56" s="124">
        <v>79862</v>
      </c>
      <c r="E56" s="190">
        <f t="shared" si="9"/>
        <v>1.0173890000000001</v>
      </c>
      <c r="F56" s="118">
        <f t="shared" si="10"/>
        <v>81250.720000000001</v>
      </c>
      <c r="G56" s="194">
        <f t="shared" si="0"/>
        <v>1.0380834999999999</v>
      </c>
      <c r="H56" s="118">
        <f t="shared" si="1"/>
        <v>84345.03</v>
      </c>
      <c r="I56" s="136">
        <f t="shared" si="2"/>
        <v>83416.740000000005</v>
      </c>
      <c r="J56" s="127"/>
      <c r="K56" s="195">
        <f t="shared" si="5"/>
        <v>0.98899409999999999</v>
      </c>
      <c r="L56" s="124">
        <v>79862</v>
      </c>
    </row>
    <row r="57" spans="1:12" ht="47.25">
      <c r="A57" s="100" t="s">
        <v>257</v>
      </c>
      <c r="B57" s="100" t="s">
        <v>198</v>
      </c>
      <c r="C57" s="101" t="s">
        <v>199</v>
      </c>
      <c r="D57" s="124">
        <v>175921</v>
      </c>
      <c r="E57" s="190">
        <f t="shared" si="9"/>
        <v>1.0173890000000001</v>
      </c>
      <c r="F57" s="118">
        <f t="shared" si="10"/>
        <v>178980.09</v>
      </c>
      <c r="G57" s="194">
        <f t="shared" si="0"/>
        <v>1.0380834999999999</v>
      </c>
      <c r="H57" s="118">
        <f t="shared" si="1"/>
        <v>185796.28</v>
      </c>
      <c r="I57" s="136">
        <f t="shared" si="2"/>
        <v>183751.42</v>
      </c>
      <c r="J57" s="127"/>
      <c r="K57" s="195">
        <f t="shared" si="5"/>
        <v>0.98899409999999999</v>
      </c>
      <c r="L57" s="124">
        <v>175921</v>
      </c>
    </row>
    <row r="58" spans="1:12" ht="31.5">
      <c r="A58" s="97" t="s">
        <v>258</v>
      </c>
      <c r="B58" s="97" t="s">
        <v>1</v>
      </c>
      <c r="C58" s="112" t="s">
        <v>101</v>
      </c>
      <c r="D58" s="125">
        <v>359520</v>
      </c>
      <c r="E58" s="192">
        <v>1</v>
      </c>
      <c r="F58" s="95">
        <f t="shared" si="10"/>
        <v>359520</v>
      </c>
      <c r="G58" s="283">
        <v>1</v>
      </c>
      <c r="H58" s="95">
        <f t="shared" si="1"/>
        <v>359520</v>
      </c>
      <c r="I58" s="134">
        <f t="shared" si="2"/>
        <v>359520</v>
      </c>
      <c r="J58" s="123"/>
      <c r="K58" s="195">
        <f t="shared" si="5"/>
        <v>1</v>
      </c>
      <c r="L58" s="125">
        <v>359520</v>
      </c>
    </row>
    <row r="59" spans="1:12" ht="47.25">
      <c r="A59" s="97" t="s">
        <v>259</v>
      </c>
      <c r="B59" s="97" t="s">
        <v>2</v>
      </c>
      <c r="C59" s="112" t="s">
        <v>102</v>
      </c>
      <c r="D59" s="125">
        <v>195.19</v>
      </c>
      <c r="E59" s="189">
        <f>$F$68</f>
        <v>1.0173890000000001</v>
      </c>
      <c r="F59" s="95">
        <f t="shared" si="10"/>
        <v>198.58</v>
      </c>
      <c r="G59" s="193">
        <f t="shared" si="0"/>
        <v>1.0380834999999999</v>
      </c>
      <c r="H59" s="95">
        <f t="shared" si="1"/>
        <v>206.14</v>
      </c>
      <c r="I59" s="134">
        <f t="shared" si="2"/>
        <v>203.87</v>
      </c>
      <c r="J59" s="123"/>
      <c r="K59" s="195">
        <f t="shared" si="5"/>
        <v>0.98898810000000004</v>
      </c>
      <c r="L59" s="125">
        <v>195.19</v>
      </c>
    </row>
    <row r="60" spans="1:12" ht="31.5">
      <c r="A60" s="97" t="s">
        <v>260</v>
      </c>
      <c r="B60" s="97" t="s">
        <v>3</v>
      </c>
      <c r="C60" s="112" t="s">
        <v>4</v>
      </c>
      <c r="D60" s="125">
        <v>13322.36</v>
      </c>
      <c r="E60" s="189">
        <f>$F$68</f>
        <v>1.0173890000000001</v>
      </c>
      <c r="F60" s="95">
        <f t="shared" si="10"/>
        <v>13554.02</v>
      </c>
      <c r="G60" s="193">
        <f t="shared" si="0"/>
        <v>1.0380834999999999</v>
      </c>
      <c r="H60" s="95">
        <f t="shared" si="1"/>
        <v>14070.2</v>
      </c>
      <c r="I60" s="134">
        <f t="shared" si="2"/>
        <v>13915.35</v>
      </c>
      <c r="J60" s="123"/>
      <c r="K60" s="195">
        <f t="shared" si="5"/>
        <v>0.9889945</v>
      </c>
      <c r="L60" s="125">
        <v>13322.36</v>
      </c>
    </row>
    <row r="61" spans="1:12" ht="47.25">
      <c r="A61" s="97" t="s">
        <v>261</v>
      </c>
      <c r="B61" s="97" t="s">
        <v>29</v>
      </c>
      <c r="C61" s="112" t="s">
        <v>103</v>
      </c>
      <c r="D61" s="125">
        <v>41910.769999999997</v>
      </c>
      <c r="E61" s="189">
        <f>$F$68</f>
        <v>1.0173890000000001</v>
      </c>
      <c r="F61" s="95">
        <f t="shared" si="10"/>
        <v>42639.56</v>
      </c>
      <c r="G61" s="193">
        <f t="shared" si="0"/>
        <v>1.0380834999999999</v>
      </c>
      <c r="H61" s="95">
        <f t="shared" si="1"/>
        <v>44263.42</v>
      </c>
      <c r="I61" s="134">
        <f t="shared" si="2"/>
        <v>43776.26</v>
      </c>
      <c r="J61" s="123"/>
      <c r="K61" s="195">
        <f t="shared" si="5"/>
        <v>0.98899409999999999</v>
      </c>
      <c r="L61" s="125">
        <v>41910.769999999997</v>
      </c>
    </row>
    <row r="62" spans="1:12" ht="63">
      <c r="A62" s="97" t="s">
        <v>262</v>
      </c>
      <c r="B62" s="97" t="s">
        <v>119</v>
      </c>
      <c r="C62" s="98" t="s">
        <v>42</v>
      </c>
      <c r="D62" s="125">
        <f>L63*0.02</f>
        <v>1358067.02</v>
      </c>
      <c r="E62" s="189">
        <f>$F$68</f>
        <v>1.0173890000000001</v>
      </c>
      <c r="F62" s="95">
        <f t="shared" si="10"/>
        <v>1381682.45</v>
      </c>
      <c r="G62" s="193">
        <f t="shared" si="0"/>
        <v>1.0380834999999999</v>
      </c>
      <c r="H62" s="95">
        <f t="shared" si="1"/>
        <v>1434301.75</v>
      </c>
      <c r="I62" s="134">
        <f t="shared" si="2"/>
        <v>1418515.96</v>
      </c>
      <c r="J62" s="123"/>
      <c r="K62" s="195">
        <f t="shared" si="5"/>
        <v>0.98899409999999999</v>
      </c>
      <c r="L62" s="102"/>
    </row>
    <row r="63" spans="1:12" ht="15.75">
      <c r="A63" s="103"/>
      <c r="B63" s="103"/>
      <c r="C63" s="104" t="s">
        <v>143</v>
      </c>
      <c r="D63" s="105">
        <f>D12+D15</f>
        <v>74134206.219999999</v>
      </c>
      <c r="E63" s="106"/>
      <c r="F63" s="105">
        <f>F12+F15</f>
        <v>75417074.260000005</v>
      </c>
      <c r="G63" s="107"/>
      <c r="H63" s="105">
        <f>H12+H15</f>
        <v>78144897.390000001</v>
      </c>
      <c r="I63" s="105">
        <f>I12+I15</f>
        <v>77326550.5</v>
      </c>
      <c r="J63" s="105">
        <f>J12+J15</f>
        <v>17458190.140000001</v>
      </c>
      <c r="L63" s="105">
        <f>L12+L15</f>
        <v>67903351.159999996</v>
      </c>
    </row>
    <row r="64" spans="1:12" ht="15.75">
      <c r="A64" s="108"/>
      <c r="B64" s="108"/>
      <c r="C64" s="104" t="s">
        <v>144</v>
      </c>
      <c r="D64" s="105">
        <f>D63*0.2</f>
        <v>14826841.24</v>
      </c>
      <c r="E64" s="106"/>
      <c r="F64" s="105">
        <f>F63*0.2</f>
        <v>15083414.85</v>
      </c>
      <c r="G64" s="108"/>
      <c r="H64" s="105">
        <f>H63*0.2</f>
        <v>15628979.48</v>
      </c>
      <c r="I64" s="105">
        <f>I63*0.2</f>
        <v>15465310.1</v>
      </c>
      <c r="J64" s="105">
        <f>J63*0.2</f>
        <v>3491638.03</v>
      </c>
      <c r="L64" s="113"/>
    </row>
    <row r="65" spans="1:12" ht="15.75">
      <c r="A65" s="108"/>
      <c r="B65" s="108"/>
      <c r="C65" s="104" t="s">
        <v>145</v>
      </c>
      <c r="D65" s="105">
        <f>D63+D64</f>
        <v>88961047.459999993</v>
      </c>
      <c r="E65" s="106"/>
      <c r="F65" s="105">
        <f>F63+F64</f>
        <v>90500489.109999999</v>
      </c>
      <c r="G65" s="108"/>
      <c r="H65" s="105">
        <f>H63+H64</f>
        <v>93773876.870000005</v>
      </c>
      <c r="I65" s="105">
        <f>I63+I64</f>
        <v>92791860.599999994</v>
      </c>
      <c r="J65" s="105">
        <f>J63+J64</f>
        <v>20949828.170000002</v>
      </c>
      <c r="L65" s="113"/>
    </row>
    <row r="67" spans="1:12">
      <c r="A67" s="339" t="s">
        <v>263</v>
      </c>
      <c r="B67" s="339"/>
      <c r="C67" s="339"/>
      <c r="D67" s="339"/>
      <c r="E67" s="339"/>
      <c r="F67" s="177">
        <v>44470</v>
      </c>
    </row>
    <row r="68" spans="1:12" ht="42.75" customHeight="1">
      <c r="A68" s="340" t="s">
        <v>360</v>
      </c>
      <c r="B68" s="340"/>
      <c r="C68" s="340"/>
      <c r="D68" s="340"/>
      <c r="E68" s="340"/>
      <c r="F68" s="174">
        <f>1.0119*0.9947*0.9985*1.0123</f>
        <v>1.0173890000000001</v>
      </c>
    </row>
    <row r="69" spans="1:12">
      <c r="A69" s="341" t="s">
        <v>361</v>
      </c>
      <c r="B69" s="341"/>
      <c r="C69" s="341"/>
      <c r="D69" s="341"/>
      <c r="E69" s="341"/>
    </row>
    <row r="71" spans="1:12">
      <c r="A71" s="175" t="s">
        <v>264</v>
      </c>
    </row>
    <row r="73" spans="1:12" ht="15.75">
      <c r="A73" s="332" t="s">
        <v>265</v>
      </c>
      <c r="B73" s="333"/>
      <c r="C73" s="333"/>
      <c r="D73" s="333"/>
      <c r="E73" s="334"/>
      <c r="F73" s="176">
        <f>(F75-F74)/30.5</f>
        <v>3</v>
      </c>
    </row>
    <row r="74" spans="1:12" ht="15.75">
      <c r="A74" s="332" t="s">
        <v>266</v>
      </c>
      <c r="B74" s="333"/>
      <c r="C74" s="333"/>
      <c r="D74" s="333"/>
      <c r="E74" s="334"/>
      <c r="F74" s="177">
        <f>НМЦ!C6</f>
        <v>44510</v>
      </c>
      <c r="H74" s="178">
        <v>44561</v>
      </c>
    </row>
    <row r="75" spans="1:12" ht="15.75">
      <c r="A75" s="332" t="s">
        <v>267</v>
      </c>
      <c r="B75" s="333"/>
      <c r="C75" s="333"/>
      <c r="D75" s="333"/>
      <c r="E75" s="334"/>
      <c r="F75" s="177">
        <f>F74+90</f>
        <v>44600</v>
      </c>
      <c r="H75" s="178">
        <v>44562</v>
      </c>
    </row>
    <row r="76" spans="1:12" ht="15.75">
      <c r="A76" s="335" t="s">
        <v>273</v>
      </c>
      <c r="B76" s="335"/>
      <c r="C76" s="335"/>
      <c r="D76" s="335"/>
      <c r="E76" s="335"/>
      <c r="F76" s="184">
        <f>(H74-F74)/30.5/F73</f>
        <v>0.56000000000000005</v>
      </c>
    </row>
    <row r="77" spans="1:12" ht="15.75">
      <c r="A77" s="335" t="s">
        <v>274</v>
      </c>
      <c r="B77" s="335"/>
      <c r="C77" s="335"/>
      <c r="D77" s="335"/>
      <c r="E77" s="335"/>
      <c r="F77" s="184">
        <f>1-F76</f>
        <v>0.44</v>
      </c>
    </row>
    <row r="78" spans="1:12" ht="35.25" customHeight="1">
      <c r="A78" s="336" t="s">
        <v>268</v>
      </c>
      <c r="B78" s="337"/>
      <c r="C78" s="337"/>
      <c r="D78" s="337"/>
      <c r="E78" s="338"/>
      <c r="F78" s="179">
        <v>1.0509999999999999</v>
      </c>
    </row>
    <row r="79" spans="1:12" ht="15.75">
      <c r="A79" s="328" t="s">
        <v>269</v>
      </c>
      <c r="B79" s="328"/>
      <c r="C79" s="328"/>
      <c r="D79" s="180">
        <f>F78</f>
        <v>1.0509999999999999</v>
      </c>
      <c r="E79" s="181" t="s">
        <v>270</v>
      </c>
      <c r="F79" s="182">
        <f>F78^(1/12)</f>
        <v>1.0041538000000001</v>
      </c>
    </row>
    <row r="80" spans="1:12" ht="33" customHeight="1">
      <c r="A80" s="327" t="s">
        <v>275</v>
      </c>
      <c r="B80" s="327"/>
      <c r="C80" s="327"/>
      <c r="D80" s="327"/>
      <c r="E80" s="327"/>
      <c r="F80" s="185">
        <v>1.048</v>
      </c>
    </row>
    <row r="81" spans="1:7" ht="15.75">
      <c r="A81" s="328" t="s">
        <v>276</v>
      </c>
      <c r="B81" s="328"/>
      <c r="C81" s="328"/>
      <c r="D81" s="180">
        <f>F80</f>
        <v>1.048</v>
      </c>
      <c r="E81" s="181" t="s">
        <v>270</v>
      </c>
      <c r="F81" s="182">
        <f>F80^(1/12)</f>
        <v>1.0039146000000001</v>
      </c>
    </row>
    <row r="82" spans="1:7" ht="15.75">
      <c r="A82" s="186" t="s">
        <v>277</v>
      </c>
      <c r="B82" s="186"/>
      <c r="C82" s="342" t="str">
        <f>CONCATENATE("(",F79,"^",ROUND((F74-F67)/30.5,1),"+",F79,"^",ROUND((H74-F67)/30.5,1),")","/2")</f>
        <v>(1,0041538^1,3+1,0041538^3)/2</v>
      </c>
      <c r="D82" s="343"/>
      <c r="E82" s="344"/>
      <c r="F82" s="187">
        <f>(F79^ROUND((F74-F67)/30.5,1)+F79^ROUND((H74-F67)/30.5,1))/2</f>
        <v>1.0089583</v>
      </c>
    </row>
    <row r="83" spans="1:7" ht="15.75">
      <c r="A83" s="186" t="s">
        <v>278</v>
      </c>
      <c r="B83" s="186"/>
      <c r="C83" s="342" t="str">
        <f>CONCATENATE(F79,"^",ROUND((H75-F67)/30.5,1),"*","(",F81,"^1","+",F81,"^",ROUND((F75-H75)/30.5,1),")","/2")</f>
        <v>1,0041538^3*(1,0039146^1+1,0039146^1,2)/2</v>
      </c>
      <c r="D83" s="343"/>
      <c r="E83" s="344"/>
      <c r="F83" s="187">
        <f>F79^ROUND((H75-F67)/30.5,1)*(F81^1+F81^ROUND((F75-H75)/30.5,1))/2</f>
        <v>1.0168740999999999</v>
      </c>
    </row>
    <row r="84" spans="1:7" ht="33.75" customHeight="1">
      <c r="A84" s="345" t="s">
        <v>271</v>
      </c>
      <c r="B84" s="346"/>
      <c r="C84" s="342" t="str">
        <f>CONCATENATE(F76,"*",F82,"+",F77,"*",F83)</f>
        <v>0,56*1,0089583+0,44*1,0168741</v>
      </c>
      <c r="D84" s="343"/>
      <c r="E84" s="344"/>
      <c r="F84" s="183">
        <f>F76*F82+F77*F83</f>
        <v>1.0124413000000001</v>
      </c>
    </row>
    <row r="86" spans="1:7">
      <c r="A86" s="175" t="s">
        <v>272</v>
      </c>
    </row>
    <row r="88" spans="1:7" ht="15.75">
      <c r="A88" s="332" t="s">
        <v>265</v>
      </c>
      <c r="B88" s="333"/>
      <c r="C88" s="333"/>
      <c r="D88" s="333"/>
      <c r="E88" s="334"/>
      <c r="F88" s="176">
        <f>(F90-F89)/30.5</f>
        <v>9.3000000000000007</v>
      </c>
    </row>
    <row r="89" spans="1:7" ht="15.75">
      <c r="A89" s="332" t="s">
        <v>266</v>
      </c>
      <c r="B89" s="333"/>
      <c r="C89" s="333"/>
      <c r="D89" s="333"/>
      <c r="E89" s="334"/>
      <c r="F89" s="177">
        <f>F74+90</f>
        <v>44600</v>
      </c>
      <c r="G89" s="285">
        <v>44562</v>
      </c>
    </row>
    <row r="90" spans="1:7" ht="15.75">
      <c r="A90" s="332" t="s">
        <v>267</v>
      </c>
      <c r="B90" s="333"/>
      <c r="C90" s="333"/>
      <c r="D90" s="333"/>
      <c r="E90" s="334"/>
      <c r="F90" s="177">
        <f>НМЦ!C7</f>
        <v>44885</v>
      </c>
      <c r="G90" s="178"/>
    </row>
    <row r="91" spans="1:7" ht="35.25" customHeight="1">
      <c r="A91" s="336" t="s">
        <v>268</v>
      </c>
      <c r="B91" s="337"/>
      <c r="C91" s="337"/>
      <c r="D91" s="337"/>
      <c r="E91" s="338"/>
      <c r="F91" s="179">
        <v>1.0509999999999999</v>
      </c>
    </row>
    <row r="92" spans="1:7" ht="15.75">
      <c r="A92" s="328" t="s">
        <v>269</v>
      </c>
      <c r="B92" s="328"/>
      <c r="C92" s="328"/>
      <c r="D92" s="180">
        <f>F91</f>
        <v>1.0509999999999999</v>
      </c>
      <c r="E92" s="181" t="s">
        <v>270</v>
      </c>
      <c r="F92" s="182">
        <f>F91^(1/12)</f>
        <v>1.0041538000000001</v>
      </c>
    </row>
    <row r="93" spans="1:7" ht="35.25" customHeight="1">
      <c r="A93" s="327" t="s">
        <v>275</v>
      </c>
      <c r="B93" s="327"/>
      <c r="C93" s="327"/>
      <c r="D93" s="327"/>
      <c r="E93" s="327"/>
      <c r="F93" s="185">
        <v>1.048</v>
      </c>
    </row>
    <row r="94" spans="1:7" ht="15.75">
      <c r="A94" s="328" t="s">
        <v>276</v>
      </c>
      <c r="B94" s="328"/>
      <c r="C94" s="328"/>
      <c r="D94" s="180">
        <f>F93</f>
        <v>1.048</v>
      </c>
      <c r="E94" s="181" t="s">
        <v>270</v>
      </c>
      <c r="F94" s="182">
        <f>F93^(1/12)</f>
        <v>1.0039146000000001</v>
      </c>
    </row>
    <row r="95" spans="1:7" ht="34.5" customHeight="1">
      <c r="A95" s="345" t="s">
        <v>271</v>
      </c>
      <c r="B95" s="346"/>
      <c r="C95" s="342" t="str">
        <f>CONCATENATE(F92,"^",ROUND((H75-F67)/30.5,1),"*",F94,"^",ROUND((F89-G89)/30.5,1),"*","(",F94,"^1","+",F94,"^",ROUND((F90-F89)/30.5,1),")","/2")</f>
        <v>1,0041538^3*1,0039146^1,2*(1,0039146^1+1,0039146^9,3)/2</v>
      </c>
      <c r="D95" s="343"/>
      <c r="E95" s="344"/>
      <c r="F95" s="188">
        <f>F92^ROUND((H75-F67)/30.5,1)*F94^ROUND((F89-G89)/30.5,1)*(F94^1+F94^ROUND((F90-F89)/30.5,1))/2</f>
        <v>1.0380834999999999</v>
      </c>
    </row>
    <row r="96" spans="1:7" ht="45" customHeight="1"/>
    <row r="97" ht="45" customHeight="1"/>
    <row r="98" ht="45" customHeight="1"/>
  </sheetData>
  <mergeCells count="29">
    <mergeCell ref="A94:C94"/>
    <mergeCell ref="A95:B95"/>
    <mergeCell ref="C95:E95"/>
    <mergeCell ref="A89:E89"/>
    <mergeCell ref="A90:E90"/>
    <mergeCell ref="A91:E91"/>
    <mergeCell ref="A92:C92"/>
    <mergeCell ref="A93:E93"/>
    <mergeCell ref="C82:E82"/>
    <mergeCell ref="C83:E83"/>
    <mergeCell ref="A84:B84"/>
    <mergeCell ref="C84:E84"/>
    <mergeCell ref="A88:E88"/>
    <mergeCell ref="A80:E80"/>
    <mergeCell ref="A81:C81"/>
    <mergeCell ref="A1:I1"/>
    <mergeCell ref="C3:I3"/>
    <mergeCell ref="A7:I7"/>
    <mergeCell ref="A8:I8"/>
    <mergeCell ref="A75:E75"/>
    <mergeCell ref="A76:E76"/>
    <mergeCell ref="A77:E77"/>
    <mergeCell ref="A78:E78"/>
    <mergeCell ref="A79:C79"/>
    <mergeCell ref="A67:E67"/>
    <mergeCell ref="A68:E68"/>
    <mergeCell ref="A69:E69"/>
    <mergeCell ref="A73:E73"/>
    <mergeCell ref="A74:E7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99"/>
  <sheetViews>
    <sheetView showGridLines="0" topLeftCell="D55" zoomScale="110" zoomScaleNormal="110" workbookViewId="0">
      <selection activeCell="D60" sqref="D60"/>
    </sheetView>
  </sheetViews>
  <sheetFormatPr defaultColWidth="9.140625" defaultRowHeight="12.75"/>
  <cols>
    <col min="1" max="1" width="4.5703125" style="2" hidden="1" customWidth="1"/>
    <col min="2" max="2" width="4.42578125" style="2" customWidth="1"/>
    <col min="3" max="3" width="19.85546875" style="2" customWidth="1"/>
    <col min="4" max="4" width="45" style="2" customWidth="1"/>
    <col min="5" max="5" width="15.5703125" style="2" customWidth="1"/>
    <col min="6" max="6" width="13.5703125" style="2" customWidth="1"/>
    <col min="7" max="7" width="12.28515625" style="2" customWidth="1"/>
    <col min="8" max="8" width="13.28515625" style="2" customWidth="1"/>
    <col min="9" max="9" width="13.42578125" style="2" customWidth="1"/>
    <col min="10" max="10" width="9.140625" style="2"/>
    <col min="11" max="11" width="13" style="2" customWidth="1"/>
    <col min="12" max="12" width="10.28515625" style="2" customWidth="1"/>
    <col min="13" max="13" width="11" style="2" customWidth="1"/>
    <col min="14" max="14" width="10.85546875" style="2" customWidth="1"/>
    <col min="15" max="15" width="11" style="2" customWidth="1"/>
    <col min="16" max="16" width="9.140625" style="2"/>
    <col min="17" max="17" width="13.140625" style="2" customWidth="1"/>
    <col min="18" max="21" width="9.140625" style="2"/>
    <col min="22" max="22" width="13.5703125" style="2" bestFit="1" customWidth="1"/>
    <col min="23" max="16384" width="9.140625" style="2"/>
  </cols>
  <sheetData>
    <row r="1" spans="2:9">
      <c r="I1" s="7" t="s">
        <v>98</v>
      </c>
    </row>
    <row r="2" spans="2:9">
      <c r="B2" s="11"/>
      <c r="C2" s="5"/>
      <c r="D2" s="4"/>
      <c r="E2" s="3"/>
      <c r="F2" s="3"/>
      <c r="G2" s="3"/>
      <c r="H2" s="3"/>
      <c r="I2" s="7" t="s">
        <v>23</v>
      </c>
    </row>
    <row r="3" spans="2:9" ht="32.25" customHeight="1">
      <c r="B3" s="24"/>
      <c r="C3" s="34" t="s">
        <v>97</v>
      </c>
      <c r="D3" s="349"/>
      <c r="E3" s="349"/>
      <c r="F3" s="349"/>
      <c r="G3" s="349"/>
      <c r="H3" s="349"/>
      <c r="I3" s="21"/>
    </row>
    <row r="4" spans="2:9">
      <c r="B4" s="24"/>
      <c r="C4" s="23"/>
      <c r="D4" s="351" t="s">
        <v>96</v>
      </c>
      <c r="E4" s="351"/>
      <c r="F4" s="351"/>
      <c r="G4" s="351"/>
      <c r="H4" s="351"/>
      <c r="I4" s="21"/>
    </row>
    <row r="5" spans="2:9">
      <c r="B5" s="24"/>
      <c r="C5" s="23" t="s">
        <v>95</v>
      </c>
      <c r="D5" s="33"/>
      <c r="E5" s="21"/>
      <c r="F5" s="28"/>
      <c r="G5" s="21"/>
      <c r="H5" s="21"/>
      <c r="I5" s="21"/>
    </row>
    <row r="6" spans="2:9">
      <c r="B6" s="24"/>
      <c r="C6" s="23"/>
      <c r="D6" s="22"/>
      <c r="E6" s="21"/>
      <c r="F6" s="28"/>
      <c r="G6" s="21"/>
      <c r="H6" s="21"/>
      <c r="I6" s="21"/>
    </row>
    <row r="7" spans="2:9">
      <c r="B7" s="24"/>
      <c r="C7" s="32" t="s">
        <v>122</v>
      </c>
      <c r="D7" s="31"/>
      <c r="E7" s="46">
        <f>I85</f>
        <v>102905.97</v>
      </c>
      <c r="F7" s="30" t="s">
        <v>123</v>
      </c>
      <c r="G7" s="29"/>
      <c r="H7" s="29"/>
      <c r="I7" s="21"/>
    </row>
    <row r="8" spans="2:9" ht="27.75" customHeight="1">
      <c r="B8" s="24"/>
      <c r="C8" s="23"/>
      <c r="D8" s="357"/>
      <c r="E8" s="357"/>
      <c r="F8" s="357"/>
      <c r="G8" s="357"/>
      <c r="H8" s="357"/>
      <c r="I8" s="21"/>
    </row>
    <row r="9" spans="2:9">
      <c r="B9" s="24"/>
      <c r="C9" s="23"/>
      <c r="D9" s="351" t="s">
        <v>94</v>
      </c>
      <c r="E9" s="351"/>
      <c r="F9" s="351"/>
      <c r="G9" s="351"/>
      <c r="H9" s="351"/>
      <c r="I9" s="21"/>
    </row>
    <row r="10" spans="2:9">
      <c r="B10" s="24"/>
      <c r="C10" s="23"/>
      <c r="D10" s="22"/>
      <c r="E10" s="21"/>
      <c r="F10" s="28"/>
      <c r="G10" s="21"/>
      <c r="H10" s="21"/>
      <c r="I10" s="21"/>
    </row>
    <row r="11" spans="2:9">
      <c r="B11" s="24"/>
      <c r="C11" s="23"/>
      <c r="D11" s="22"/>
      <c r="E11" s="26"/>
      <c r="F11" s="26"/>
      <c r="G11" s="26"/>
      <c r="H11" s="26"/>
      <c r="I11" s="21"/>
    </row>
    <row r="12" spans="2:9">
      <c r="B12" s="24"/>
      <c r="C12" s="23"/>
      <c r="D12" s="22"/>
      <c r="E12" s="27" t="s">
        <v>118</v>
      </c>
      <c r="F12" s="26"/>
      <c r="G12" s="26"/>
      <c r="H12" s="21"/>
      <c r="I12" s="21"/>
    </row>
    <row r="13" spans="2:9" ht="27.75" customHeight="1">
      <c r="B13" s="24"/>
      <c r="C13" s="23"/>
      <c r="D13" s="361" t="s">
        <v>22</v>
      </c>
      <c r="E13" s="361"/>
      <c r="F13" s="361"/>
      <c r="G13" s="361"/>
      <c r="H13" s="361"/>
      <c r="I13" s="21"/>
    </row>
    <row r="14" spans="2:9">
      <c r="B14" s="24"/>
      <c r="C14" s="23"/>
      <c r="D14" s="351" t="s">
        <v>21</v>
      </c>
      <c r="E14" s="351"/>
      <c r="F14" s="351"/>
      <c r="G14" s="351"/>
      <c r="H14" s="351"/>
      <c r="I14" s="21"/>
    </row>
    <row r="15" spans="2:9">
      <c r="B15" s="24"/>
      <c r="C15" s="23"/>
      <c r="D15" s="22"/>
      <c r="E15" s="26"/>
      <c r="F15" s="26"/>
      <c r="G15" s="26"/>
      <c r="H15" s="26"/>
      <c r="I15" s="21"/>
    </row>
    <row r="16" spans="2:9">
      <c r="B16" s="24"/>
      <c r="C16" s="364" t="s">
        <v>27</v>
      </c>
      <c r="D16" s="364"/>
      <c r="E16" s="364"/>
      <c r="F16" s="364"/>
      <c r="G16" s="364"/>
      <c r="H16" s="364"/>
      <c r="I16" s="364"/>
    </row>
    <row r="17" spans="1:21" ht="15" customHeight="1">
      <c r="B17" s="24"/>
      <c r="C17" s="23"/>
      <c r="D17" s="22"/>
      <c r="E17" s="25"/>
      <c r="F17" s="21"/>
      <c r="G17" s="21"/>
      <c r="H17" s="21"/>
      <c r="I17" s="21"/>
    </row>
    <row r="18" spans="1:21" ht="20.25" customHeight="1">
      <c r="B18" s="24"/>
      <c r="C18" s="23"/>
      <c r="D18" s="22"/>
      <c r="E18" s="21"/>
      <c r="F18" s="21"/>
      <c r="G18" s="21"/>
      <c r="H18" s="21"/>
      <c r="I18" s="21"/>
      <c r="K18" s="368" t="s">
        <v>126</v>
      </c>
      <c r="L18" s="369"/>
      <c r="M18" s="369"/>
      <c r="N18" s="369"/>
      <c r="O18" s="370"/>
      <c r="P18" s="6"/>
      <c r="Q18" s="371" t="s">
        <v>127</v>
      </c>
      <c r="R18" s="372"/>
      <c r="S18" s="372"/>
      <c r="T18" s="372"/>
      <c r="U18" s="373"/>
    </row>
    <row r="19" spans="1:21" ht="18.75" customHeight="1">
      <c r="B19" s="350" t="s">
        <v>26</v>
      </c>
      <c r="C19" s="363" t="s">
        <v>17</v>
      </c>
      <c r="D19" s="350" t="s">
        <v>93</v>
      </c>
      <c r="E19" s="358" t="s">
        <v>25</v>
      </c>
      <c r="F19" s="359"/>
      <c r="G19" s="359"/>
      <c r="H19" s="359"/>
      <c r="I19" s="360"/>
      <c r="K19" s="384" t="s">
        <v>25</v>
      </c>
      <c r="L19" s="385"/>
      <c r="M19" s="385"/>
      <c r="N19" s="385"/>
      <c r="O19" s="386"/>
      <c r="Q19" s="377" t="s">
        <v>25</v>
      </c>
      <c r="R19" s="378"/>
      <c r="S19" s="378"/>
      <c r="T19" s="378"/>
      <c r="U19" s="379"/>
    </row>
    <row r="20" spans="1:21" ht="27.75" customHeight="1">
      <c r="B20" s="350"/>
      <c r="C20" s="363"/>
      <c r="D20" s="350"/>
      <c r="E20" s="350" t="s">
        <v>92</v>
      </c>
      <c r="F20" s="350" t="s">
        <v>20</v>
      </c>
      <c r="G20" s="350" t="s">
        <v>19</v>
      </c>
      <c r="H20" s="350" t="s">
        <v>18</v>
      </c>
      <c r="I20" s="365" t="s">
        <v>16</v>
      </c>
      <c r="K20" s="380" t="s">
        <v>92</v>
      </c>
      <c r="L20" s="380" t="s">
        <v>20</v>
      </c>
      <c r="M20" s="380" t="s">
        <v>19</v>
      </c>
      <c r="N20" s="380" t="s">
        <v>18</v>
      </c>
      <c r="O20" s="381" t="s">
        <v>16</v>
      </c>
      <c r="Q20" s="380" t="s">
        <v>92</v>
      </c>
      <c r="R20" s="380" t="s">
        <v>20</v>
      </c>
      <c r="S20" s="380" t="s">
        <v>19</v>
      </c>
      <c r="T20" s="380" t="s">
        <v>18</v>
      </c>
      <c r="U20" s="381" t="s">
        <v>16</v>
      </c>
    </row>
    <row r="21" spans="1:21" ht="27.75" customHeight="1">
      <c r="B21" s="350"/>
      <c r="C21" s="363"/>
      <c r="D21" s="350"/>
      <c r="E21" s="350"/>
      <c r="F21" s="350"/>
      <c r="G21" s="350"/>
      <c r="H21" s="350"/>
      <c r="I21" s="366"/>
      <c r="K21" s="380"/>
      <c r="L21" s="380"/>
      <c r="M21" s="380"/>
      <c r="N21" s="380"/>
      <c r="O21" s="382"/>
      <c r="Q21" s="380"/>
      <c r="R21" s="380"/>
      <c r="S21" s="380"/>
      <c r="T21" s="380"/>
      <c r="U21" s="382"/>
    </row>
    <row r="22" spans="1:21" ht="27.75" customHeight="1">
      <c r="B22" s="350"/>
      <c r="C22" s="363"/>
      <c r="D22" s="350"/>
      <c r="E22" s="350"/>
      <c r="F22" s="350"/>
      <c r="G22" s="350"/>
      <c r="H22" s="350"/>
      <c r="I22" s="367"/>
      <c r="K22" s="380"/>
      <c r="L22" s="380"/>
      <c r="M22" s="380"/>
      <c r="N22" s="380"/>
      <c r="O22" s="383"/>
      <c r="Q22" s="380"/>
      <c r="R22" s="380"/>
      <c r="S22" s="380"/>
      <c r="T22" s="380"/>
      <c r="U22" s="383"/>
    </row>
    <row r="23" spans="1:21">
      <c r="B23" s="20">
        <v>1</v>
      </c>
      <c r="C23" s="20">
        <v>2</v>
      </c>
      <c r="D23" s="20">
        <v>3</v>
      </c>
      <c r="E23" s="20">
        <v>4</v>
      </c>
      <c r="F23" s="20">
        <v>5</v>
      </c>
      <c r="G23" s="20">
        <v>6</v>
      </c>
      <c r="H23" s="20">
        <v>7</v>
      </c>
      <c r="I23" s="20">
        <v>8</v>
      </c>
      <c r="K23" s="51">
        <v>4</v>
      </c>
      <c r="L23" s="51">
        <v>5</v>
      </c>
      <c r="M23" s="51">
        <v>6</v>
      </c>
      <c r="N23" s="51">
        <v>7</v>
      </c>
      <c r="O23" s="51">
        <v>8</v>
      </c>
      <c r="Q23" s="51">
        <v>4</v>
      </c>
      <c r="R23" s="51">
        <v>5</v>
      </c>
      <c r="S23" s="51">
        <v>6</v>
      </c>
      <c r="T23" s="51">
        <v>7</v>
      </c>
      <c r="U23" s="51">
        <v>8</v>
      </c>
    </row>
    <row r="24" spans="1:21" ht="17.850000000000001" customHeight="1">
      <c r="A24" s="16"/>
      <c r="B24" s="355" t="s">
        <v>91</v>
      </c>
      <c r="C24" s="356"/>
      <c r="D24" s="356"/>
      <c r="E24" s="356"/>
      <c r="F24" s="356"/>
      <c r="G24" s="356"/>
      <c r="H24" s="356"/>
      <c r="I24" s="356"/>
      <c r="K24" s="50"/>
      <c r="L24" s="50"/>
      <c r="M24" s="50"/>
      <c r="N24" s="50"/>
      <c r="O24" s="50"/>
      <c r="P24" s="47"/>
      <c r="Q24" s="53"/>
      <c r="R24" s="53"/>
      <c r="S24" s="53"/>
      <c r="T24" s="53"/>
      <c r="U24" s="53"/>
    </row>
    <row r="25" spans="1:21">
      <c r="A25" s="16"/>
      <c r="B25" s="19">
        <v>1</v>
      </c>
      <c r="C25" s="18" t="s">
        <v>90</v>
      </c>
      <c r="D25" s="18" t="s">
        <v>99</v>
      </c>
      <c r="E25" s="17"/>
      <c r="F25" s="17"/>
      <c r="G25" s="17"/>
      <c r="H25" s="17">
        <v>16.399999999999999</v>
      </c>
      <c r="I25" s="35">
        <f>SUM(H25)</f>
        <v>16.399999999999999</v>
      </c>
      <c r="K25" s="50"/>
      <c r="L25" s="50"/>
      <c r="M25" s="50"/>
      <c r="N25" s="50"/>
      <c r="O25" s="50"/>
      <c r="P25" s="47"/>
      <c r="Q25" s="53"/>
      <c r="R25" s="53"/>
      <c r="S25" s="53"/>
      <c r="T25" s="53">
        <v>16.399999999999999</v>
      </c>
      <c r="U25" s="53">
        <v>16.399999999999999</v>
      </c>
    </row>
    <row r="26" spans="1:21">
      <c r="A26" s="16"/>
      <c r="B26" s="19">
        <v>2</v>
      </c>
      <c r="C26" s="18" t="s">
        <v>0</v>
      </c>
      <c r="D26" s="18" t="s">
        <v>89</v>
      </c>
      <c r="E26" s="17"/>
      <c r="F26" s="17"/>
      <c r="G26" s="17"/>
      <c r="H26" s="17">
        <v>114.93</v>
      </c>
      <c r="I26" s="17">
        <v>114.93</v>
      </c>
      <c r="K26" s="50"/>
      <c r="L26" s="50"/>
      <c r="M26" s="50"/>
      <c r="N26" s="50">
        <v>114.93</v>
      </c>
      <c r="O26" s="50">
        <v>114.93</v>
      </c>
      <c r="P26" s="47"/>
      <c r="Q26" s="53"/>
      <c r="R26" s="53"/>
      <c r="S26" s="53"/>
      <c r="T26" s="53"/>
      <c r="U26" s="53"/>
    </row>
    <row r="27" spans="1:21">
      <c r="A27" s="16"/>
      <c r="B27" s="19">
        <v>3</v>
      </c>
      <c r="C27" s="18" t="s">
        <v>88</v>
      </c>
      <c r="D27" s="18" t="s">
        <v>112</v>
      </c>
      <c r="E27" s="17">
        <v>596.42999999999995</v>
      </c>
      <c r="F27" s="17"/>
      <c r="G27" s="17"/>
      <c r="H27" s="17"/>
      <c r="I27" s="17">
        <v>596.42999999999995</v>
      </c>
      <c r="K27" s="50">
        <v>596.42999999999995</v>
      </c>
      <c r="L27" s="50"/>
      <c r="M27" s="50"/>
      <c r="N27" s="50"/>
      <c r="O27" s="50">
        <v>596.42999999999995</v>
      </c>
      <c r="P27" s="47"/>
      <c r="Q27" s="53"/>
      <c r="R27" s="53"/>
      <c r="S27" s="53"/>
      <c r="T27" s="53"/>
      <c r="U27" s="53"/>
    </row>
    <row r="28" spans="1:21">
      <c r="A28" s="16"/>
      <c r="B28" s="19">
        <v>4</v>
      </c>
      <c r="C28" s="18" t="s">
        <v>87</v>
      </c>
      <c r="D28" s="18" t="s">
        <v>7</v>
      </c>
      <c r="E28" s="17">
        <v>40.29</v>
      </c>
      <c r="F28" s="17">
        <v>240.6</v>
      </c>
      <c r="G28" s="17"/>
      <c r="H28" s="17"/>
      <c r="I28" s="17">
        <v>280.89</v>
      </c>
      <c r="K28" s="50">
        <v>40.29</v>
      </c>
      <c r="L28" s="50">
        <v>240.6</v>
      </c>
      <c r="M28" s="50"/>
      <c r="N28" s="50"/>
      <c r="O28" s="50">
        <v>280.89</v>
      </c>
      <c r="P28" s="47"/>
      <c r="Q28" s="53"/>
      <c r="R28" s="53"/>
      <c r="S28" s="53"/>
      <c r="T28" s="53"/>
      <c r="U28" s="53"/>
    </row>
    <row r="29" spans="1:21" ht="21" customHeight="1">
      <c r="A29" s="16"/>
      <c r="B29" s="56" t="s">
        <v>15</v>
      </c>
      <c r="C29" s="57" t="s">
        <v>15</v>
      </c>
      <c r="D29" s="57" t="s">
        <v>86</v>
      </c>
      <c r="E29" s="58">
        <v>636.72</v>
      </c>
      <c r="F29" s="58">
        <v>240.6</v>
      </c>
      <c r="G29" s="58"/>
      <c r="H29" s="58">
        <v>131.33000000000001</v>
      </c>
      <c r="I29" s="58">
        <f>SUM(I25:I28)</f>
        <v>1008.65</v>
      </c>
      <c r="J29" s="59"/>
      <c r="K29" s="70">
        <f>K27+K28</f>
        <v>636.72</v>
      </c>
      <c r="L29" s="70">
        <f>L28</f>
        <v>240.6</v>
      </c>
      <c r="M29" s="70"/>
      <c r="N29" s="70">
        <f>N26</f>
        <v>114.93</v>
      </c>
      <c r="O29" s="70">
        <f>O26+O27+O28</f>
        <v>992.25</v>
      </c>
      <c r="P29" s="70"/>
      <c r="Q29" s="70"/>
      <c r="R29" s="70"/>
      <c r="S29" s="70"/>
      <c r="T29" s="70">
        <f>T25</f>
        <v>16.399999999999999</v>
      </c>
      <c r="U29" s="70">
        <f>U25</f>
        <v>16.399999999999999</v>
      </c>
    </row>
    <row r="30" spans="1:21" ht="17.850000000000001" customHeight="1">
      <c r="A30" s="16"/>
      <c r="B30" s="355" t="s">
        <v>85</v>
      </c>
      <c r="C30" s="356"/>
      <c r="D30" s="356"/>
      <c r="E30" s="356"/>
      <c r="F30" s="356"/>
      <c r="G30" s="356"/>
      <c r="H30" s="356"/>
      <c r="I30" s="356"/>
      <c r="K30" s="50"/>
      <c r="L30" s="50"/>
      <c r="M30" s="50"/>
      <c r="N30" s="50"/>
      <c r="O30" s="50"/>
      <c r="P30" s="47"/>
      <c r="Q30" s="53"/>
      <c r="R30" s="53"/>
      <c r="S30" s="53"/>
      <c r="T30" s="53"/>
      <c r="U30" s="53"/>
    </row>
    <row r="31" spans="1:21">
      <c r="A31" s="16"/>
      <c r="B31" s="19">
        <v>5</v>
      </c>
      <c r="C31" s="18" t="s">
        <v>84</v>
      </c>
      <c r="D31" s="18" t="s">
        <v>11</v>
      </c>
      <c r="E31" s="17">
        <v>26850.55</v>
      </c>
      <c r="F31" s="17">
        <v>3730.29</v>
      </c>
      <c r="G31" s="17">
        <v>11085.41</v>
      </c>
      <c r="H31" s="17"/>
      <c r="I31" s="17">
        <v>41666.25</v>
      </c>
      <c r="K31" s="50">
        <v>26850.55</v>
      </c>
      <c r="L31" s="50">
        <v>3730.29</v>
      </c>
      <c r="M31" s="50">
        <v>11085.41</v>
      </c>
      <c r="N31" s="50"/>
      <c r="O31" s="50">
        <v>41666.25</v>
      </c>
      <c r="P31" s="47"/>
      <c r="Q31" s="53"/>
      <c r="R31" s="53"/>
      <c r="S31" s="53"/>
      <c r="T31" s="53"/>
      <c r="U31" s="53"/>
    </row>
    <row r="32" spans="1:21">
      <c r="A32" s="16"/>
      <c r="B32" s="56" t="s">
        <v>15</v>
      </c>
      <c r="C32" s="57" t="s">
        <v>15</v>
      </c>
      <c r="D32" s="57" t="s">
        <v>83</v>
      </c>
      <c r="E32" s="58">
        <v>26850.55</v>
      </c>
      <c r="F32" s="58">
        <v>3730.29</v>
      </c>
      <c r="G32" s="58">
        <v>11085.41</v>
      </c>
      <c r="H32" s="58"/>
      <c r="I32" s="58">
        <v>41666.25</v>
      </c>
      <c r="J32" s="59"/>
      <c r="K32" s="60">
        <f>K31</f>
        <v>26850.55</v>
      </c>
      <c r="L32" s="60">
        <f>L31</f>
        <v>3730.29</v>
      </c>
      <c r="M32" s="60">
        <f>M31</f>
        <v>11085.41</v>
      </c>
      <c r="N32" s="60"/>
      <c r="O32" s="60">
        <f>O31</f>
        <v>41666.25</v>
      </c>
      <c r="P32" s="60"/>
      <c r="Q32" s="60"/>
      <c r="R32" s="60"/>
      <c r="S32" s="60"/>
      <c r="T32" s="60"/>
      <c r="U32" s="60"/>
    </row>
    <row r="33" spans="1:21" ht="17.850000000000001" customHeight="1">
      <c r="A33" s="16"/>
      <c r="B33" s="355" t="s">
        <v>82</v>
      </c>
      <c r="C33" s="356"/>
      <c r="D33" s="356"/>
      <c r="E33" s="356"/>
      <c r="F33" s="356"/>
      <c r="G33" s="356"/>
      <c r="H33" s="356"/>
      <c r="I33" s="356"/>
      <c r="K33" s="50"/>
      <c r="L33" s="50"/>
      <c r="M33" s="50"/>
      <c r="N33" s="50"/>
      <c r="O33" s="50"/>
      <c r="P33" s="47"/>
      <c r="Q33" s="53"/>
      <c r="R33" s="53"/>
      <c r="S33" s="53"/>
      <c r="T33" s="53"/>
      <c r="U33" s="53"/>
    </row>
    <row r="34" spans="1:21">
      <c r="A34" s="16"/>
      <c r="B34" s="19">
        <v>6</v>
      </c>
      <c r="C34" s="18" t="s">
        <v>81</v>
      </c>
      <c r="D34" s="18" t="s">
        <v>12</v>
      </c>
      <c r="E34" s="17">
        <v>773.01</v>
      </c>
      <c r="F34" s="17">
        <v>261.14</v>
      </c>
      <c r="G34" s="17">
        <v>5382.15</v>
      </c>
      <c r="H34" s="17"/>
      <c r="I34" s="35">
        <f>SUM(E34:H34)</f>
        <v>6416.3</v>
      </c>
      <c r="K34" s="50">
        <v>773.01</v>
      </c>
      <c r="L34" s="50">
        <v>261.14</v>
      </c>
      <c r="M34" s="50">
        <v>5382.15</v>
      </c>
      <c r="N34" s="50"/>
      <c r="O34" s="50">
        <v>6416.3</v>
      </c>
      <c r="P34" s="47"/>
      <c r="Q34" s="53"/>
      <c r="R34" s="53"/>
      <c r="S34" s="53"/>
      <c r="T34" s="53"/>
      <c r="U34" s="53"/>
    </row>
    <row r="35" spans="1:21" ht="21">
      <c r="A35" s="16"/>
      <c r="B35" s="56" t="s">
        <v>15</v>
      </c>
      <c r="C35" s="57" t="s">
        <v>15</v>
      </c>
      <c r="D35" s="57" t="s">
        <v>80</v>
      </c>
      <c r="E35" s="58">
        <v>773.01</v>
      </c>
      <c r="F35" s="58">
        <v>261.14</v>
      </c>
      <c r="G35" s="58">
        <v>5382.15</v>
      </c>
      <c r="H35" s="58"/>
      <c r="I35" s="61">
        <f>SUM(E35:H35)</f>
        <v>6416.3</v>
      </c>
      <c r="J35" s="59"/>
      <c r="K35" s="60">
        <f>K34</f>
        <v>773.01</v>
      </c>
      <c r="L35" s="60">
        <f>L34</f>
        <v>261.14</v>
      </c>
      <c r="M35" s="60">
        <f>M34</f>
        <v>5382.15</v>
      </c>
      <c r="N35" s="60"/>
      <c r="O35" s="60">
        <f>O34</f>
        <v>6416.3</v>
      </c>
      <c r="P35" s="60"/>
      <c r="Q35" s="60"/>
      <c r="R35" s="60"/>
      <c r="S35" s="60"/>
      <c r="T35" s="60"/>
      <c r="U35" s="60"/>
    </row>
    <row r="36" spans="1:21" ht="17.850000000000001" customHeight="1">
      <c r="A36" s="16"/>
      <c r="B36" s="355" t="s">
        <v>79</v>
      </c>
      <c r="C36" s="356"/>
      <c r="D36" s="356"/>
      <c r="E36" s="356"/>
      <c r="F36" s="356"/>
      <c r="G36" s="356"/>
      <c r="H36" s="356"/>
      <c r="I36" s="356"/>
      <c r="K36" s="50"/>
      <c r="L36" s="50"/>
      <c r="M36" s="50"/>
      <c r="N36" s="50"/>
      <c r="O36" s="50"/>
      <c r="P36" s="47"/>
      <c r="Q36" s="53"/>
      <c r="R36" s="53"/>
      <c r="S36" s="53"/>
      <c r="T36" s="53"/>
      <c r="U36" s="53"/>
    </row>
    <row r="37" spans="1:21">
      <c r="A37" s="16"/>
      <c r="B37" s="19">
        <v>7</v>
      </c>
      <c r="C37" s="18" t="s">
        <v>78</v>
      </c>
      <c r="D37" s="18" t="s">
        <v>8</v>
      </c>
      <c r="E37" s="17">
        <v>24.88</v>
      </c>
      <c r="F37" s="17">
        <v>1164.92</v>
      </c>
      <c r="G37" s="17"/>
      <c r="H37" s="17"/>
      <c r="I37" s="17">
        <v>1189.8</v>
      </c>
      <c r="K37" s="50">
        <v>24.88</v>
      </c>
      <c r="L37" s="50">
        <v>1164.92</v>
      </c>
      <c r="M37" s="50"/>
      <c r="N37" s="50"/>
      <c r="O37" s="50">
        <v>1189.8</v>
      </c>
      <c r="P37" s="47"/>
      <c r="Q37" s="53"/>
      <c r="R37" s="53"/>
      <c r="S37" s="53"/>
      <c r="T37" s="53"/>
      <c r="U37" s="53"/>
    </row>
    <row r="38" spans="1:21" ht="21">
      <c r="A38" s="16"/>
      <c r="B38" s="56" t="s">
        <v>15</v>
      </c>
      <c r="C38" s="57" t="s">
        <v>15</v>
      </c>
      <c r="D38" s="57" t="s">
        <v>77</v>
      </c>
      <c r="E38" s="58">
        <v>24.88</v>
      </c>
      <c r="F38" s="58">
        <v>1164.92</v>
      </c>
      <c r="G38" s="58"/>
      <c r="H38" s="58"/>
      <c r="I38" s="58">
        <v>1189.8</v>
      </c>
      <c r="J38" s="59"/>
      <c r="K38" s="60">
        <f>K37</f>
        <v>24.88</v>
      </c>
      <c r="L38" s="60">
        <f>L37</f>
        <v>1164.92</v>
      </c>
      <c r="M38" s="60"/>
      <c r="N38" s="60"/>
      <c r="O38" s="60">
        <f>O37</f>
        <v>1189.8</v>
      </c>
      <c r="P38" s="60"/>
      <c r="Q38" s="60"/>
      <c r="R38" s="60"/>
      <c r="S38" s="60"/>
      <c r="T38" s="60"/>
      <c r="U38" s="60"/>
    </row>
    <row r="39" spans="1:21" ht="17.850000000000001" customHeight="1">
      <c r="A39" s="16"/>
      <c r="B39" s="355" t="s">
        <v>76</v>
      </c>
      <c r="C39" s="356"/>
      <c r="D39" s="356"/>
      <c r="E39" s="356"/>
      <c r="F39" s="356"/>
      <c r="G39" s="356"/>
      <c r="H39" s="356"/>
      <c r="I39" s="356"/>
      <c r="K39" s="50"/>
      <c r="L39" s="50"/>
      <c r="M39" s="50"/>
      <c r="N39" s="50"/>
      <c r="O39" s="50"/>
      <c r="P39" s="47"/>
      <c r="Q39" s="53"/>
      <c r="R39" s="53"/>
      <c r="S39" s="53"/>
      <c r="T39" s="53"/>
      <c r="U39" s="53"/>
    </row>
    <row r="40" spans="1:21">
      <c r="A40" s="16"/>
      <c r="B40" s="19">
        <v>8</v>
      </c>
      <c r="C40" s="18" t="s">
        <v>75</v>
      </c>
      <c r="D40" s="18" t="s">
        <v>13</v>
      </c>
      <c r="E40" s="17">
        <v>1172.52</v>
      </c>
      <c r="F40" s="17"/>
      <c r="G40" s="17"/>
      <c r="H40" s="17"/>
      <c r="I40" s="17">
        <v>1172.52</v>
      </c>
      <c r="K40" s="50">
        <v>1172.52</v>
      </c>
      <c r="L40" s="50"/>
      <c r="M40" s="50"/>
      <c r="N40" s="50"/>
      <c r="O40" s="50">
        <v>1172.52</v>
      </c>
      <c r="P40" s="47"/>
      <c r="Q40" s="53"/>
      <c r="R40" s="53"/>
      <c r="S40" s="53"/>
      <c r="T40" s="53"/>
      <c r="U40" s="53"/>
    </row>
    <row r="41" spans="1:21" ht="21">
      <c r="A41" s="16"/>
      <c r="B41" s="56" t="s">
        <v>15</v>
      </c>
      <c r="C41" s="57" t="s">
        <v>15</v>
      </c>
      <c r="D41" s="57" t="s">
        <v>74</v>
      </c>
      <c r="E41" s="58">
        <v>1172.52</v>
      </c>
      <c r="F41" s="58"/>
      <c r="G41" s="58"/>
      <c r="H41" s="58"/>
      <c r="I41" s="58">
        <v>1172.52</v>
      </c>
      <c r="J41" s="59"/>
      <c r="K41" s="60">
        <f>K40</f>
        <v>1172.52</v>
      </c>
      <c r="L41" s="60"/>
      <c r="M41" s="60"/>
      <c r="N41" s="60"/>
      <c r="O41" s="60">
        <f>O40</f>
        <v>1172.52</v>
      </c>
      <c r="P41" s="60"/>
      <c r="Q41" s="60"/>
      <c r="R41" s="60"/>
      <c r="S41" s="60"/>
      <c r="T41" s="60"/>
      <c r="U41" s="60"/>
    </row>
    <row r="42" spans="1:21" ht="26.1" customHeight="1">
      <c r="A42" s="16"/>
      <c r="B42" s="355" t="s">
        <v>73</v>
      </c>
      <c r="C42" s="356"/>
      <c r="D42" s="356"/>
      <c r="E42" s="356"/>
      <c r="F42" s="356"/>
      <c r="G42" s="356"/>
      <c r="H42" s="356"/>
      <c r="I42" s="356"/>
      <c r="K42" s="50"/>
      <c r="L42" s="50"/>
      <c r="M42" s="50"/>
      <c r="N42" s="50"/>
      <c r="O42" s="50"/>
      <c r="P42" s="47"/>
      <c r="Q42" s="53"/>
      <c r="R42" s="53"/>
      <c r="S42" s="53"/>
      <c r="T42" s="53"/>
      <c r="U42" s="53"/>
    </row>
    <row r="43" spans="1:21" ht="22.5">
      <c r="A43" s="16"/>
      <c r="B43" s="19">
        <v>9</v>
      </c>
      <c r="C43" s="18" t="s">
        <v>72</v>
      </c>
      <c r="D43" s="18" t="s">
        <v>111</v>
      </c>
      <c r="E43" s="17">
        <v>622.55999999999995</v>
      </c>
      <c r="F43" s="17"/>
      <c r="G43" s="17">
        <v>0.99</v>
      </c>
      <c r="H43" s="17"/>
      <c r="I43" s="17">
        <v>623.54999999999995</v>
      </c>
      <c r="K43" s="50">
        <v>622.55999999999995</v>
      </c>
      <c r="L43" s="50"/>
      <c r="M43" s="50">
        <v>0.99</v>
      </c>
      <c r="N43" s="50"/>
      <c r="O43" s="50">
        <v>623.54999999999995</v>
      </c>
      <c r="P43" s="47"/>
      <c r="Q43" s="53"/>
      <c r="R43" s="53"/>
      <c r="S43" s="53"/>
      <c r="T43" s="53"/>
      <c r="U43" s="53"/>
    </row>
    <row r="44" spans="1:21" ht="22.5">
      <c r="A44" s="16"/>
      <c r="B44" s="19">
        <v>10</v>
      </c>
      <c r="C44" s="18" t="s">
        <v>71</v>
      </c>
      <c r="D44" s="18" t="s">
        <v>28</v>
      </c>
      <c r="E44" s="17">
        <v>1.91</v>
      </c>
      <c r="F44" s="17"/>
      <c r="G44" s="17"/>
      <c r="H44" s="17"/>
      <c r="I44" s="17">
        <v>1.91</v>
      </c>
      <c r="K44" s="50">
        <v>1.91</v>
      </c>
      <c r="L44" s="50"/>
      <c r="M44" s="50"/>
      <c r="N44" s="50"/>
      <c r="O44" s="50">
        <v>1.91</v>
      </c>
      <c r="P44" s="47"/>
      <c r="Q44" s="53"/>
      <c r="R44" s="53"/>
      <c r="S44" s="53"/>
      <c r="T44" s="53"/>
      <c r="U44" s="53"/>
    </row>
    <row r="45" spans="1:21">
      <c r="A45" s="16"/>
      <c r="B45" s="19">
        <v>11</v>
      </c>
      <c r="C45" s="18" t="s">
        <v>70</v>
      </c>
      <c r="D45" s="18" t="s">
        <v>110</v>
      </c>
      <c r="E45" s="17">
        <v>604.94000000000005</v>
      </c>
      <c r="F45" s="17"/>
      <c r="G45" s="17"/>
      <c r="H45" s="17"/>
      <c r="I45" s="17">
        <v>604.94000000000005</v>
      </c>
      <c r="K45" s="50">
        <v>604.94000000000005</v>
      </c>
      <c r="L45" s="50"/>
      <c r="M45" s="50"/>
      <c r="N45" s="50"/>
      <c r="O45" s="50">
        <v>604.94000000000005</v>
      </c>
      <c r="P45" s="47"/>
      <c r="Q45" s="53"/>
      <c r="R45" s="53"/>
      <c r="S45" s="53"/>
      <c r="T45" s="53"/>
      <c r="U45" s="53"/>
    </row>
    <row r="46" spans="1:21">
      <c r="A46" s="16"/>
      <c r="B46" s="19">
        <v>12</v>
      </c>
      <c r="C46" s="18" t="s">
        <v>69</v>
      </c>
      <c r="D46" s="18" t="s">
        <v>109</v>
      </c>
      <c r="E46" s="17">
        <v>6112.22</v>
      </c>
      <c r="F46" s="17">
        <v>12.09</v>
      </c>
      <c r="G46" s="17">
        <v>228.13</v>
      </c>
      <c r="H46" s="17"/>
      <c r="I46" s="17">
        <v>6352.44</v>
      </c>
      <c r="K46" s="50">
        <v>6112.22</v>
      </c>
      <c r="L46" s="50">
        <v>12.09</v>
      </c>
      <c r="M46" s="50">
        <v>228.13</v>
      </c>
      <c r="N46" s="50"/>
      <c r="O46" s="50">
        <v>6352.44</v>
      </c>
      <c r="P46" s="47"/>
      <c r="Q46" s="53"/>
      <c r="R46" s="53"/>
      <c r="S46" s="53"/>
      <c r="T46" s="53"/>
      <c r="U46" s="53"/>
    </row>
    <row r="47" spans="1:21" ht="31.5">
      <c r="A47" s="16"/>
      <c r="B47" s="56" t="s">
        <v>15</v>
      </c>
      <c r="C47" s="57" t="s">
        <v>15</v>
      </c>
      <c r="D47" s="57" t="s">
        <v>68</v>
      </c>
      <c r="E47" s="58">
        <v>7341.63</v>
      </c>
      <c r="F47" s="58">
        <v>12.09</v>
      </c>
      <c r="G47" s="58">
        <v>229.12</v>
      </c>
      <c r="H47" s="58"/>
      <c r="I47" s="58">
        <f>SUM(I43:I46)</f>
        <v>7582.84</v>
      </c>
      <c r="J47" s="59"/>
      <c r="K47" s="60">
        <f>K43+K44+K45+K46</f>
        <v>7341.63</v>
      </c>
      <c r="L47" s="60">
        <f>L43+L44+L45+L46</f>
        <v>12.09</v>
      </c>
      <c r="M47" s="60">
        <f>M43+M44+M45+M46</f>
        <v>229.12</v>
      </c>
      <c r="N47" s="60"/>
      <c r="O47" s="60">
        <f>O43+O44+O45+O46</f>
        <v>7582.84</v>
      </c>
      <c r="P47" s="60"/>
      <c r="Q47" s="60"/>
      <c r="R47" s="60"/>
      <c r="S47" s="60"/>
      <c r="T47" s="60"/>
      <c r="U47" s="60"/>
    </row>
    <row r="48" spans="1:21" ht="17.850000000000001" customHeight="1">
      <c r="A48" s="16"/>
      <c r="B48" s="355" t="s">
        <v>67</v>
      </c>
      <c r="C48" s="356"/>
      <c r="D48" s="356"/>
      <c r="E48" s="356"/>
      <c r="F48" s="356"/>
      <c r="G48" s="356"/>
      <c r="H48" s="356"/>
      <c r="I48" s="356"/>
      <c r="K48" s="50"/>
      <c r="L48" s="50"/>
      <c r="M48" s="50"/>
      <c r="N48" s="50"/>
      <c r="O48" s="50"/>
      <c r="P48" s="47"/>
      <c r="Q48" s="53"/>
      <c r="R48" s="53"/>
      <c r="S48" s="53"/>
      <c r="T48" s="53"/>
      <c r="U48" s="53"/>
    </row>
    <row r="49" spans="1:21">
      <c r="A49" s="16"/>
      <c r="B49" s="19">
        <v>13</v>
      </c>
      <c r="C49" s="18" t="s">
        <v>66</v>
      </c>
      <c r="D49" s="18" t="s">
        <v>14</v>
      </c>
      <c r="E49" s="17">
        <v>5427.57</v>
      </c>
      <c r="F49" s="17"/>
      <c r="G49" s="17"/>
      <c r="H49" s="17"/>
      <c r="I49" s="17">
        <v>5427.57</v>
      </c>
      <c r="K49" s="50">
        <v>5427.57</v>
      </c>
      <c r="L49" s="50"/>
      <c r="M49" s="50"/>
      <c r="N49" s="50"/>
      <c r="O49" s="50">
        <v>5427.57</v>
      </c>
      <c r="P49" s="47"/>
      <c r="Q49" s="53"/>
      <c r="R49" s="53"/>
      <c r="S49" s="53"/>
      <c r="T49" s="53"/>
      <c r="U49" s="53"/>
    </row>
    <row r="50" spans="1:21">
      <c r="A50" s="16"/>
      <c r="B50" s="19">
        <v>14</v>
      </c>
      <c r="C50" s="18" t="s">
        <v>65</v>
      </c>
      <c r="D50" s="18" t="s">
        <v>9</v>
      </c>
      <c r="E50" s="17">
        <v>689.54</v>
      </c>
      <c r="F50" s="17"/>
      <c r="G50" s="17"/>
      <c r="H50" s="17"/>
      <c r="I50" s="17">
        <v>689.54</v>
      </c>
      <c r="K50" s="50">
        <v>689.54</v>
      </c>
      <c r="L50" s="50"/>
      <c r="M50" s="50"/>
      <c r="N50" s="50"/>
      <c r="O50" s="50">
        <v>689.54</v>
      </c>
      <c r="P50" s="47"/>
      <c r="Q50" s="53"/>
      <c r="R50" s="53"/>
      <c r="S50" s="53"/>
      <c r="T50" s="53"/>
      <c r="U50" s="53"/>
    </row>
    <row r="51" spans="1:21">
      <c r="A51" s="16"/>
      <c r="B51" s="19">
        <v>15</v>
      </c>
      <c r="C51" s="18" t="s">
        <v>64</v>
      </c>
      <c r="D51" s="18" t="s">
        <v>10</v>
      </c>
      <c r="E51" s="17">
        <v>3.25</v>
      </c>
      <c r="F51" s="17">
        <v>412.1</v>
      </c>
      <c r="G51" s="17">
        <v>17.55</v>
      </c>
      <c r="H51" s="17"/>
      <c r="I51" s="35">
        <f>SUM(E51:H51)</f>
        <v>432.9</v>
      </c>
      <c r="K51" s="50">
        <v>3.25</v>
      </c>
      <c r="L51" s="50">
        <v>412.1</v>
      </c>
      <c r="M51" s="50">
        <v>17.55</v>
      </c>
      <c r="N51" s="50"/>
      <c r="O51" s="50">
        <v>432.9</v>
      </c>
      <c r="P51" s="47"/>
      <c r="Q51" s="53"/>
      <c r="R51" s="53"/>
      <c r="S51" s="53"/>
      <c r="T51" s="53"/>
      <c r="U51" s="53"/>
    </row>
    <row r="52" spans="1:21" ht="21">
      <c r="A52" s="16"/>
      <c r="B52" s="62" t="s">
        <v>15</v>
      </c>
      <c r="C52" s="63" t="s">
        <v>15</v>
      </c>
      <c r="D52" s="63" t="s">
        <v>63</v>
      </c>
      <c r="E52" s="64">
        <v>6120.36</v>
      </c>
      <c r="F52" s="64">
        <v>412.1</v>
      </c>
      <c r="G52" s="64">
        <v>17.55</v>
      </c>
      <c r="H52" s="64"/>
      <c r="I52" s="64">
        <f>SUM(I49:I51)</f>
        <v>6550.01</v>
      </c>
      <c r="J52" s="65"/>
      <c r="K52" s="52">
        <f>K49+K50+K51</f>
        <v>6120.36</v>
      </c>
      <c r="L52" s="52">
        <f>L49+L50+L51</f>
        <v>412.1</v>
      </c>
      <c r="M52" s="52">
        <f>M49+M50+M51</f>
        <v>17.55</v>
      </c>
      <c r="N52" s="52"/>
      <c r="O52" s="52">
        <f>O49+O50+O51</f>
        <v>6550.01</v>
      </c>
      <c r="P52" s="52"/>
      <c r="Q52" s="52"/>
      <c r="R52" s="52"/>
      <c r="S52" s="52"/>
      <c r="T52" s="52"/>
      <c r="U52" s="52"/>
    </row>
    <row r="53" spans="1:21">
      <c r="A53" s="16"/>
      <c r="B53" s="62" t="s">
        <v>15</v>
      </c>
      <c r="C53" s="63" t="s">
        <v>15</v>
      </c>
      <c r="D53" s="63" t="s">
        <v>62</v>
      </c>
      <c r="E53" s="64">
        <f>E29+E32+E35+E38+E41+E47+E52</f>
        <v>42919.67</v>
      </c>
      <c r="F53" s="64">
        <f t="shared" ref="F53:I53" si="0">F29+F32+F35+F38+F41+F47+F52</f>
        <v>5821.14</v>
      </c>
      <c r="G53" s="64">
        <f t="shared" si="0"/>
        <v>16714.23</v>
      </c>
      <c r="H53" s="64">
        <f t="shared" si="0"/>
        <v>131.33000000000001</v>
      </c>
      <c r="I53" s="64">
        <f t="shared" si="0"/>
        <v>65586.37</v>
      </c>
      <c r="J53" s="65"/>
      <c r="K53" s="52">
        <f>K29+K32+K35+K38+K41+K47+K52</f>
        <v>42919.67</v>
      </c>
      <c r="L53" s="52">
        <f>L29+L32+L35+L38+L41+L47+L52</f>
        <v>5821.14</v>
      </c>
      <c r="M53" s="52">
        <f>M29+M32+M35+M38+M41+M47+M52</f>
        <v>16714.23</v>
      </c>
      <c r="N53" s="52">
        <f>N29+N32+N35+N38+N41+N47+N52</f>
        <v>114.93</v>
      </c>
      <c r="O53" s="52">
        <f>O29+O32+O35+O38+O41+O47+O52</f>
        <v>65569.97</v>
      </c>
      <c r="P53" s="52"/>
      <c r="Q53" s="52"/>
      <c r="R53" s="52"/>
      <c r="S53" s="52"/>
      <c r="T53" s="52">
        <f>T29+T32+T35+T38+T41+T47+T52</f>
        <v>16.399999999999999</v>
      </c>
      <c r="U53" s="52">
        <f>U29+U32+U35+U38+U41+U47+U52</f>
        <v>16.399999999999999</v>
      </c>
    </row>
    <row r="54" spans="1:21" ht="17.850000000000001" customHeight="1">
      <c r="A54" s="16"/>
      <c r="B54" s="355" t="s">
        <v>61</v>
      </c>
      <c r="C54" s="356"/>
      <c r="D54" s="356"/>
      <c r="E54" s="356"/>
      <c r="F54" s="356"/>
      <c r="G54" s="356"/>
      <c r="H54" s="356"/>
      <c r="I54" s="356"/>
      <c r="K54" s="50"/>
      <c r="L54" s="50"/>
      <c r="M54" s="50"/>
      <c r="N54" s="50"/>
      <c r="O54" s="50"/>
      <c r="P54" s="47"/>
      <c r="Q54" s="53"/>
      <c r="R54" s="53"/>
      <c r="S54" s="53"/>
      <c r="T54" s="53"/>
      <c r="U54" s="53"/>
    </row>
    <row r="55" spans="1:21" ht="56.25">
      <c r="A55" s="16"/>
      <c r="B55" s="19">
        <v>16</v>
      </c>
      <c r="C55" s="18" t="s">
        <v>113</v>
      </c>
      <c r="D55" s="18" t="s">
        <v>116</v>
      </c>
      <c r="E55" s="35">
        <f>E53*1.84%</f>
        <v>789.72</v>
      </c>
      <c r="F55" s="35">
        <f>F53*1.84%</f>
        <v>107.11</v>
      </c>
      <c r="G55" s="17"/>
      <c r="H55" s="17"/>
      <c r="I55" s="35">
        <f>SUM(E55:H55)</f>
        <v>896.83</v>
      </c>
      <c r="K55" s="71">
        <v>789.72</v>
      </c>
      <c r="L55" s="71">
        <v>107.11</v>
      </c>
      <c r="M55" s="71"/>
      <c r="N55" s="71"/>
      <c r="O55" s="71">
        <v>896.83</v>
      </c>
      <c r="P55" s="47"/>
      <c r="Q55" s="53"/>
      <c r="R55" s="53"/>
      <c r="S55" s="53"/>
      <c r="T55" s="53"/>
      <c r="U55" s="53"/>
    </row>
    <row r="56" spans="1:21">
      <c r="A56" s="16"/>
      <c r="B56" s="62" t="s">
        <v>15</v>
      </c>
      <c r="C56" s="63" t="s">
        <v>15</v>
      </c>
      <c r="D56" s="63" t="s">
        <v>60</v>
      </c>
      <c r="E56" s="66">
        <f>SUM(E55)</f>
        <v>789.72</v>
      </c>
      <c r="F56" s="66">
        <f t="shared" ref="F56:I56" si="1">SUM(F55)</f>
        <v>107.11</v>
      </c>
      <c r="G56" s="66"/>
      <c r="H56" s="66"/>
      <c r="I56" s="66">
        <f t="shared" si="1"/>
        <v>896.83</v>
      </c>
      <c r="J56" s="65"/>
      <c r="K56" s="52">
        <f>K55</f>
        <v>789.72</v>
      </c>
      <c r="L56" s="52">
        <f>L55</f>
        <v>107.11</v>
      </c>
      <c r="M56" s="52"/>
      <c r="N56" s="52"/>
      <c r="O56" s="52">
        <f>O55</f>
        <v>896.83</v>
      </c>
      <c r="P56" s="52"/>
      <c r="Q56" s="52"/>
      <c r="R56" s="52"/>
      <c r="S56" s="52"/>
      <c r="T56" s="52"/>
      <c r="U56" s="52"/>
    </row>
    <row r="57" spans="1:21">
      <c r="A57" s="16"/>
      <c r="B57" s="62" t="s">
        <v>15</v>
      </c>
      <c r="C57" s="63" t="s">
        <v>15</v>
      </c>
      <c r="D57" s="63" t="s">
        <v>59</v>
      </c>
      <c r="E57" s="66">
        <f>E53+E56</f>
        <v>43709.39</v>
      </c>
      <c r="F57" s="66">
        <f t="shared" ref="F57:I57" si="2">F53+F56</f>
        <v>5928.25</v>
      </c>
      <c r="G57" s="66">
        <f t="shared" si="2"/>
        <v>16714.23</v>
      </c>
      <c r="H57" s="66">
        <f t="shared" si="2"/>
        <v>131.33000000000001</v>
      </c>
      <c r="I57" s="66">
        <f t="shared" si="2"/>
        <v>66483.199999999997</v>
      </c>
      <c r="J57" s="67"/>
      <c r="K57" s="52">
        <f>K53+K56</f>
        <v>43709.39</v>
      </c>
      <c r="L57" s="52">
        <f>L53+L56</f>
        <v>5928.25</v>
      </c>
      <c r="M57" s="52">
        <f>M53+M56</f>
        <v>16714.23</v>
      </c>
      <c r="N57" s="52">
        <f>N53+N56</f>
        <v>114.93</v>
      </c>
      <c r="O57" s="52">
        <f>O53+O56</f>
        <v>66466.8</v>
      </c>
      <c r="P57" s="52"/>
      <c r="Q57" s="52"/>
      <c r="R57" s="52"/>
      <c r="S57" s="52"/>
      <c r="T57" s="52">
        <f>T53+T56</f>
        <v>16.399999999999999</v>
      </c>
      <c r="U57" s="52">
        <f>U53+U56</f>
        <v>16.399999999999999</v>
      </c>
    </row>
    <row r="58" spans="1:21" ht="17.850000000000001" customHeight="1">
      <c r="A58" s="16"/>
      <c r="B58" s="355" t="s">
        <v>58</v>
      </c>
      <c r="C58" s="356"/>
      <c r="D58" s="356"/>
      <c r="E58" s="356"/>
      <c r="F58" s="356"/>
      <c r="G58" s="356"/>
      <c r="H58" s="356"/>
      <c r="I58" s="356"/>
      <c r="K58" s="50"/>
      <c r="L58" s="50"/>
      <c r="M58" s="50"/>
      <c r="N58" s="50"/>
      <c r="O58" s="50"/>
      <c r="P58" s="47"/>
      <c r="Q58" s="53"/>
      <c r="R58" s="53"/>
      <c r="S58" s="53"/>
      <c r="T58" s="53"/>
      <c r="U58" s="53"/>
    </row>
    <row r="59" spans="1:21">
      <c r="A59" s="16"/>
      <c r="B59" s="19">
        <v>17</v>
      </c>
      <c r="C59" s="18" t="s">
        <v>57</v>
      </c>
      <c r="D59" s="18" t="s">
        <v>108</v>
      </c>
      <c r="E59" s="17"/>
      <c r="F59" s="17"/>
      <c r="G59" s="17"/>
      <c r="H59" s="17">
        <v>1021.65</v>
      </c>
      <c r="I59" s="17">
        <v>1021.65</v>
      </c>
      <c r="K59" s="50"/>
      <c r="L59" s="50"/>
      <c r="M59" s="50"/>
      <c r="N59" s="50">
        <v>1021.65</v>
      </c>
      <c r="O59" s="50">
        <v>1021.65</v>
      </c>
      <c r="P59" s="47"/>
      <c r="Q59" s="53"/>
      <c r="R59" s="53"/>
      <c r="S59" s="53"/>
      <c r="T59" s="53"/>
      <c r="U59" s="53"/>
    </row>
    <row r="60" spans="1:21" ht="22.5">
      <c r="A60" s="16"/>
      <c r="B60" s="19">
        <v>18</v>
      </c>
      <c r="C60" s="18" t="s">
        <v>1</v>
      </c>
      <c r="D60" s="18" t="s">
        <v>101</v>
      </c>
      <c r="E60" s="17"/>
      <c r="F60" s="17"/>
      <c r="G60" s="17"/>
      <c r="H60" s="17">
        <v>359.52</v>
      </c>
      <c r="I60" s="17">
        <v>359.52</v>
      </c>
      <c r="K60" s="50"/>
      <c r="L60" s="50"/>
      <c r="M60" s="50"/>
      <c r="N60" s="50">
        <v>359.52</v>
      </c>
      <c r="O60" s="50">
        <v>359.52</v>
      </c>
      <c r="P60" s="47"/>
      <c r="Q60" s="53"/>
      <c r="R60" s="53"/>
      <c r="S60" s="53"/>
      <c r="T60" s="53"/>
      <c r="U60" s="53"/>
    </row>
    <row r="61" spans="1:21" ht="22.5">
      <c r="A61" s="16"/>
      <c r="B61" s="19">
        <v>19</v>
      </c>
      <c r="C61" s="18" t="s">
        <v>2</v>
      </c>
      <c r="D61" s="18" t="s">
        <v>102</v>
      </c>
      <c r="E61" s="17"/>
      <c r="F61" s="17"/>
      <c r="G61" s="17"/>
      <c r="H61" s="17">
        <v>0.2</v>
      </c>
      <c r="I61" s="35">
        <v>0.2</v>
      </c>
      <c r="K61" s="50"/>
      <c r="L61" s="50"/>
      <c r="M61" s="50"/>
      <c r="N61" s="50">
        <v>0.2</v>
      </c>
      <c r="O61" s="50">
        <v>0.2</v>
      </c>
      <c r="P61" s="47"/>
      <c r="Q61" s="53"/>
      <c r="R61" s="53"/>
      <c r="S61" s="53"/>
      <c r="T61" s="53"/>
      <c r="U61" s="53"/>
    </row>
    <row r="62" spans="1:21">
      <c r="A62" s="16"/>
      <c r="B62" s="19">
        <v>20</v>
      </c>
      <c r="C62" s="18" t="s">
        <v>3</v>
      </c>
      <c r="D62" s="18" t="s">
        <v>4</v>
      </c>
      <c r="E62" s="17"/>
      <c r="F62" s="17"/>
      <c r="G62" s="17"/>
      <c r="H62" s="17">
        <v>13.32</v>
      </c>
      <c r="I62" s="17">
        <v>13.32</v>
      </c>
      <c r="K62" s="50"/>
      <c r="L62" s="50"/>
      <c r="M62" s="50"/>
      <c r="N62" s="50">
        <v>13.32</v>
      </c>
      <c r="O62" s="50">
        <v>13.32</v>
      </c>
      <c r="P62" s="47"/>
      <c r="Q62" s="53"/>
      <c r="R62" s="53"/>
      <c r="S62" s="53"/>
      <c r="T62" s="53"/>
      <c r="U62" s="53"/>
    </row>
    <row r="63" spans="1:21" ht="22.5">
      <c r="A63" s="16"/>
      <c r="B63" s="19">
        <v>21</v>
      </c>
      <c r="C63" s="18" t="s">
        <v>29</v>
      </c>
      <c r="D63" s="18" t="s">
        <v>103</v>
      </c>
      <c r="E63" s="17"/>
      <c r="F63" s="17"/>
      <c r="G63" s="17"/>
      <c r="H63" s="17">
        <v>41.91</v>
      </c>
      <c r="I63" s="17">
        <v>41.91</v>
      </c>
      <c r="K63" s="50"/>
      <c r="L63" s="50"/>
      <c r="M63" s="50"/>
      <c r="N63" s="50">
        <v>41.91</v>
      </c>
      <c r="O63" s="50">
        <v>41.91</v>
      </c>
      <c r="P63" s="47"/>
      <c r="Q63" s="53"/>
      <c r="R63" s="53"/>
      <c r="S63" s="53"/>
      <c r="T63" s="53"/>
      <c r="U63" s="53"/>
    </row>
    <row r="64" spans="1:21">
      <c r="A64" s="16"/>
      <c r="B64" s="19">
        <v>22</v>
      </c>
      <c r="C64" s="18" t="s">
        <v>6</v>
      </c>
      <c r="D64" s="18" t="s">
        <v>5</v>
      </c>
      <c r="E64" s="17"/>
      <c r="F64" s="17"/>
      <c r="G64" s="17"/>
      <c r="H64" s="35">
        <v>370</v>
      </c>
      <c r="I64" s="17">
        <v>370</v>
      </c>
      <c r="K64" s="50"/>
      <c r="L64" s="50"/>
      <c r="M64" s="50"/>
      <c r="N64" s="50"/>
      <c r="O64" s="50"/>
      <c r="P64" s="47"/>
      <c r="Q64" s="53"/>
      <c r="R64" s="53"/>
      <c r="S64" s="53"/>
      <c r="T64" s="53">
        <v>370</v>
      </c>
      <c r="U64" s="53">
        <v>370</v>
      </c>
    </row>
    <row r="65" spans="1:22" ht="33.75">
      <c r="A65" s="16"/>
      <c r="B65" s="19">
        <v>23</v>
      </c>
      <c r="C65" s="18" t="s">
        <v>30</v>
      </c>
      <c r="D65" s="18" t="s">
        <v>104</v>
      </c>
      <c r="E65" s="17"/>
      <c r="F65" s="17"/>
      <c r="G65" s="17"/>
      <c r="H65" s="17">
        <v>360.66</v>
      </c>
      <c r="I65" s="17">
        <v>360.66</v>
      </c>
      <c r="K65" s="50"/>
      <c r="L65" s="50"/>
      <c r="M65" s="50"/>
      <c r="N65" s="50"/>
      <c r="O65" s="50"/>
      <c r="P65" s="47"/>
      <c r="Q65" s="53"/>
      <c r="R65" s="53"/>
      <c r="S65" s="53"/>
      <c r="T65" s="53">
        <v>360.66</v>
      </c>
      <c r="U65" s="53">
        <v>360.66</v>
      </c>
    </row>
    <row r="66" spans="1:22">
      <c r="A66" s="16"/>
      <c r="B66" s="62" t="s">
        <v>15</v>
      </c>
      <c r="C66" s="63" t="s">
        <v>15</v>
      </c>
      <c r="D66" s="63" t="s">
        <v>56</v>
      </c>
      <c r="E66" s="64"/>
      <c r="F66" s="64"/>
      <c r="G66" s="64"/>
      <c r="H66" s="64">
        <f t="shared" ref="H66:I66" si="3">SUM(H59:H65)</f>
        <v>2167.2600000000002</v>
      </c>
      <c r="I66" s="64">
        <f t="shared" si="3"/>
        <v>2167.2600000000002</v>
      </c>
      <c r="J66" s="65"/>
      <c r="K66" s="52"/>
      <c r="L66" s="52"/>
      <c r="M66" s="52"/>
      <c r="N66" s="52">
        <f>N59+N60+N61+N62+N63+N65+N64</f>
        <v>1436.6</v>
      </c>
      <c r="O66" s="52">
        <f>O59+O60+O61+O62+O63+O64+O65</f>
        <v>1436.6</v>
      </c>
      <c r="P66" s="52"/>
      <c r="Q66" s="52"/>
      <c r="R66" s="52"/>
      <c r="S66" s="52"/>
      <c r="T66" s="52">
        <f>T64+T65</f>
        <v>730.66</v>
      </c>
      <c r="U66" s="52">
        <f>U64+U65</f>
        <v>730.66</v>
      </c>
    </row>
    <row r="67" spans="1:22">
      <c r="A67" s="16"/>
      <c r="B67" s="62" t="s">
        <v>15</v>
      </c>
      <c r="C67" s="63" t="s">
        <v>15</v>
      </c>
      <c r="D67" s="63" t="s">
        <v>55</v>
      </c>
      <c r="E67" s="66">
        <f>E57+E66</f>
        <v>43709.39</v>
      </c>
      <c r="F67" s="66">
        <f t="shared" ref="F67:I67" si="4">F57+F66</f>
        <v>5928.25</v>
      </c>
      <c r="G67" s="66">
        <f t="shared" si="4"/>
        <v>16714.23</v>
      </c>
      <c r="H67" s="66">
        <f t="shared" si="4"/>
        <v>2298.59</v>
      </c>
      <c r="I67" s="66">
        <f t="shared" si="4"/>
        <v>68650.460000000006</v>
      </c>
      <c r="J67" s="67"/>
      <c r="K67" s="52">
        <f>K57+K66</f>
        <v>43709.39</v>
      </c>
      <c r="L67" s="52">
        <f>L57+L66</f>
        <v>5928.25</v>
      </c>
      <c r="M67" s="52">
        <f>M57+M66</f>
        <v>16714.23</v>
      </c>
      <c r="N67" s="52">
        <f>N57+N66</f>
        <v>1551.53</v>
      </c>
      <c r="O67" s="52">
        <f>O57+O66</f>
        <v>67903.399999999994</v>
      </c>
      <c r="P67" s="52"/>
      <c r="Q67" s="52"/>
      <c r="R67" s="52"/>
      <c r="S67" s="52"/>
      <c r="T67" s="52">
        <f>T57+T66</f>
        <v>747.06</v>
      </c>
      <c r="U67" s="52">
        <f>U57+U66</f>
        <v>747.06</v>
      </c>
    </row>
    <row r="68" spans="1:22" ht="17.850000000000001" customHeight="1">
      <c r="A68" s="16"/>
      <c r="B68" s="355" t="s">
        <v>54</v>
      </c>
      <c r="C68" s="356"/>
      <c r="D68" s="356"/>
      <c r="E68" s="356"/>
      <c r="F68" s="356"/>
      <c r="G68" s="356"/>
      <c r="H68" s="356"/>
      <c r="I68" s="356"/>
      <c r="K68" s="50"/>
      <c r="L68" s="50"/>
      <c r="M68" s="50"/>
      <c r="N68" s="50"/>
      <c r="O68" s="50"/>
      <c r="P68" s="47"/>
      <c r="Q68" s="53"/>
      <c r="R68" s="53"/>
      <c r="S68" s="53"/>
      <c r="T68" s="53"/>
      <c r="U68" s="53"/>
    </row>
    <row r="69" spans="1:22" ht="37.5" customHeight="1">
      <c r="A69" s="16"/>
      <c r="B69" s="19">
        <v>24</v>
      </c>
      <c r="C69" s="18" t="s">
        <v>107</v>
      </c>
      <c r="D69" s="18" t="s">
        <v>53</v>
      </c>
      <c r="E69" s="17"/>
      <c r="F69" s="17"/>
      <c r="G69" s="17"/>
      <c r="H69" s="35">
        <f>(E67+F67+G67)*2.14%</f>
        <v>1419.93</v>
      </c>
      <c r="I69" s="17">
        <f>SUM(E69:H69)</f>
        <v>1419.93</v>
      </c>
      <c r="K69" s="50"/>
      <c r="L69" s="50"/>
      <c r="M69" s="50"/>
      <c r="N69" s="50"/>
      <c r="O69" s="50"/>
      <c r="P69" s="47"/>
      <c r="Q69" s="53"/>
      <c r="R69" s="53"/>
      <c r="S69" s="53"/>
      <c r="T69" s="53">
        <v>1419.93</v>
      </c>
      <c r="U69" s="53">
        <v>1419.93</v>
      </c>
    </row>
    <row r="70" spans="1:22" ht="21">
      <c r="A70" s="16"/>
      <c r="B70" s="62" t="s">
        <v>15</v>
      </c>
      <c r="C70" s="63" t="s">
        <v>15</v>
      </c>
      <c r="D70" s="63" t="s">
        <v>52</v>
      </c>
      <c r="E70" s="64"/>
      <c r="F70" s="64"/>
      <c r="G70" s="64"/>
      <c r="H70" s="66">
        <f>SUM(H69)</f>
        <v>1419.93</v>
      </c>
      <c r="I70" s="66">
        <f>SUM(I69)</f>
        <v>1419.93</v>
      </c>
      <c r="J70" s="65"/>
      <c r="K70" s="52"/>
      <c r="L70" s="52"/>
      <c r="M70" s="52"/>
      <c r="N70" s="52"/>
      <c r="O70" s="52"/>
      <c r="P70" s="52"/>
      <c r="Q70" s="52"/>
      <c r="R70" s="52"/>
      <c r="S70" s="52"/>
      <c r="T70" s="52">
        <f>T69</f>
        <v>1419.93</v>
      </c>
      <c r="U70" s="52">
        <f>U69</f>
        <v>1419.93</v>
      </c>
    </row>
    <row r="71" spans="1:22" ht="65.099999999999994" customHeight="1">
      <c r="A71" s="16"/>
      <c r="B71" s="362" t="s">
        <v>51</v>
      </c>
      <c r="C71" s="356"/>
      <c r="D71" s="356"/>
      <c r="E71" s="356"/>
      <c r="F71" s="356"/>
      <c r="G71" s="356"/>
      <c r="H71" s="356"/>
      <c r="I71" s="356"/>
      <c r="K71" s="50"/>
      <c r="L71" s="50"/>
      <c r="M71" s="50"/>
      <c r="N71" s="50"/>
      <c r="O71" s="50"/>
      <c r="P71" s="47"/>
      <c r="Q71" s="53"/>
      <c r="R71" s="53"/>
      <c r="S71" s="53"/>
      <c r="T71" s="53"/>
      <c r="U71" s="53"/>
    </row>
    <row r="72" spans="1:22">
      <c r="A72" s="16"/>
      <c r="B72" s="19">
        <v>25</v>
      </c>
      <c r="C72" s="18" t="s">
        <v>48</v>
      </c>
      <c r="D72" s="18" t="s">
        <v>31</v>
      </c>
      <c r="E72" s="17"/>
      <c r="F72" s="17"/>
      <c r="G72" s="17"/>
      <c r="H72" s="17">
        <v>3495.24</v>
      </c>
      <c r="I72" s="17">
        <v>3495.24</v>
      </c>
      <c r="K72" s="50"/>
      <c r="L72" s="50"/>
      <c r="M72" s="50"/>
      <c r="N72" s="50"/>
      <c r="O72" s="50"/>
      <c r="P72" s="47"/>
      <c r="Q72" s="53"/>
      <c r="R72" s="53"/>
      <c r="S72" s="53"/>
      <c r="T72" s="53">
        <v>3495.24</v>
      </c>
      <c r="U72" s="53">
        <v>3495.24</v>
      </c>
    </row>
    <row r="73" spans="1:22">
      <c r="A73" s="16"/>
      <c r="B73" s="19">
        <v>26</v>
      </c>
      <c r="C73" s="18" t="s">
        <v>48</v>
      </c>
      <c r="D73" s="18" t="s">
        <v>50</v>
      </c>
      <c r="E73" s="17"/>
      <c r="F73" s="17"/>
      <c r="G73" s="17"/>
      <c r="H73" s="17">
        <v>4148.1000000000004</v>
      </c>
      <c r="I73" s="17">
        <v>4148.1000000000004</v>
      </c>
      <c r="K73" s="50"/>
      <c r="L73" s="50"/>
      <c r="M73" s="50"/>
      <c r="N73" s="50"/>
      <c r="O73" s="50"/>
      <c r="P73" s="47"/>
      <c r="Q73" s="53"/>
      <c r="R73" s="53"/>
      <c r="S73" s="53"/>
      <c r="T73" s="53">
        <v>4148.1000000000004</v>
      </c>
      <c r="U73" s="53">
        <v>4148.1000000000004</v>
      </c>
    </row>
    <row r="74" spans="1:22">
      <c r="A74" s="16"/>
      <c r="B74" s="19">
        <v>27</v>
      </c>
      <c r="C74" s="18" t="s">
        <v>48</v>
      </c>
      <c r="D74" s="18" t="s">
        <v>49</v>
      </c>
      <c r="E74" s="17"/>
      <c r="F74" s="17"/>
      <c r="G74" s="17"/>
      <c r="H74" s="17">
        <v>4909.13</v>
      </c>
      <c r="I74" s="17">
        <v>4909.13</v>
      </c>
      <c r="K74" s="50"/>
      <c r="L74" s="50"/>
      <c r="M74" s="50"/>
      <c r="N74" s="50">
        <f>H74</f>
        <v>4909.13</v>
      </c>
      <c r="O74" s="73">
        <f>N74+M74+L74+K74</f>
        <v>4909.13</v>
      </c>
      <c r="P74" s="47"/>
      <c r="Q74" s="53"/>
      <c r="R74" s="53"/>
      <c r="S74" s="53"/>
      <c r="T74" s="53"/>
      <c r="U74" s="53">
        <f>T74+S74+R74+Q74</f>
        <v>0</v>
      </c>
    </row>
    <row r="75" spans="1:22" ht="22.5">
      <c r="A75" s="16"/>
      <c r="B75" s="19">
        <v>28</v>
      </c>
      <c r="C75" s="18" t="s">
        <v>115</v>
      </c>
      <c r="D75" s="18" t="s">
        <v>47</v>
      </c>
      <c r="E75" s="17"/>
      <c r="F75" s="17"/>
      <c r="G75" s="17"/>
      <c r="H75" s="17">
        <v>137.30000000000001</v>
      </c>
      <c r="I75" s="17">
        <v>137.30000000000001</v>
      </c>
      <c r="K75" s="50"/>
      <c r="L75" s="50"/>
      <c r="M75" s="50"/>
      <c r="N75" s="50"/>
      <c r="O75" s="50"/>
      <c r="P75" s="47"/>
      <c r="Q75" s="53"/>
      <c r="R75" s="53"/>
      <c r="S75" s="53"/>
      <c r="T75" s="53">
        <v>137.30000000000001</v>
      </c>
      <c r="U75" s="53">
        <v>137.30000000000001</v>
      </c>
    </row>
    <row r="76" spans="1:22">
      <c r="A76" s="16"/>
      <c r="B76" s="19">
        <v>29</v>
      </c>
      <c r="C76" s="18" t="s">
        <v>105</v>
      </c>
      <c r="D76" s="18" t="s">
        <v>46</v>
      </c>
      <c r="E76" s="17"/>
      <c r="F76" s="17"/>
      <c r="G76" s="17"/>
      <c r="H76" s="17">
        <v>238.42</v>
      </c>
      <c r="I76" s="17">
        <v>238.42</v>
      </c>
      <c r="K76" s="50"/>
      <c r="L76" s="50"/>
      <c r="M76" s="50"/>
      <c r="N76" s="50"/>
      <c r="O76" s="50"/>
      <c r="P76" s="47"/>
      <c r="Q76" s="53"/>
      <c r="R76" s="53"/>
      <c r="S76" s="53"/>
      <c r="T76" s="53">
        <v>238.42</v>
      </c>
      <c r="U76" s="53">
        <v>238.42</v>
      </c>
    </row>
    <row r="77" spans="1:22" ht="56.25" customHeight="1">
      <c r="A77" s="16"/>
      <c r="B77" s="19">
        <v>30</v>
      </c>
      <c r="C77" s="18" t="s">
        <v>114</v>
      </c>
      <c r="D77" s="18" t="s">
        <v>120</v>
      </c>
      <c r="E77" s="17"/>
      <c r="F77" s="17"/>
      <c r="G77" s="17"/>
      <c r="H77" s="35">
        <f>(600.19*1.266+769.49*1.19)*0.1188*5.71</f>
        <v>1136.5899999999999</v>
      </c>
      <c r="I77" s="17">
        <f>SUM(E77:H77)</f>
        <v>1136.5899999999999</v>
      </c>
      <c r="K77" s="50"/>
      <c r="L77" s="50"/>
      <c r="M77" s="50"/>
      <c r="N77" s="50"/>
      <c r="O77" s="50"/>
      <c r="P77" s="47"/>
      <c r="Q77" s="53"/>
      <c r="R77" s="53"/>
      <c r="S77" s="53"/>
      <c r="T77" s="53">
        <v>1136.5899999999999</v>
      </c>
      <c r="U77" s="53">
        <v>1136.5899999999999</v>
      </c>
    </row>
    <row r="78" spans="1:22" ht="179.25" customHeight="1">
      <c r="A78" s="16"/>
      <c r="B78" s="62" t="s">
        <v>15</v>
      </c>
      <c r="C78" s="63" t="s">
        <v>15</v>
      </c>
      <c r="D78" s="68" t="s">
        <v>45</v>
      </c>
      <c r="E78" s="64"/>
      <c r="F78" s="64"/>
      <c r="G78" s="64"/>
      <c r="H78" s="64">
        <f>SUM(H72:H77)</f>
        <v>14064.78</v>
      </c>
      <c r="I78" s="64">
        <f>SUM(I72:I77)</f>
        <v>14064.78</v>
      </c>
      <c r="J78" s="65"/>
      <c r="K78" s="69"/>
      <c r="L78" s="69"/>
      <c r="M78" s="69"/>
      <c r="N78" s="64">
        <f>SUM(N72:N77)</f>
        <v>4909.13</v>
      </c>
      <c r="O78" s="64">
        <f>SUM(O72:O77)</f>
        <v>4909.13</v>
      </c>
      <c r="P78" s="69"/>
      <c r="Q78" s="69"/>
      <c r="R78" s="69"/>
      <c r="S78" s="69"/>
      <c r="T78" s="72">
        <f>T72+T73+T74+T75+T76+T77</f>
        <v>9155.65</v>
      </c>
      <c r="U78" s="72">
        <f>U72+U73+U74+U75+U76+U77</f>
        <v>9155.65</v>
      </c>
    </row>
    <row r="79" spans="1:22">
      <c r="A79" s="16"/>
      <c r="B79" s="62" t="s">
        <v>15</v>
      </c>
      <c r="C79" s="63" t="s">
        <v>15</v>
      </c>
      <c r="D79" s="63" t="s">
        <v>44</v>
      </c>
      <c r="E79" s="66">
        <f>E67+E70+E78</f>
        <v>43709.39</v>
      </c>
      <c r="F79" s="66">
        <f t="shared" ref="F79:I79" si="5">F67+F70+F78</f>
        <v>5928.25</v>
      </c>
      <c r="G79" s="66">
        <f t="shared" si="5"/>
        <v>16714.23</v>
      </c>
      <c r="H79" s="66">
        <f t="shared" si="5"/>
        <v>17783.3</v>
      </c>
      <c r="I79" s="66">
        <f t="shared" si="5"/>
        <v>84135.17</v>
      </c>
      <c r="J79" s="67"/>
      <c r="K79" s="52">
        <f>K67+K70+K78</f>
        <v>43709.39</v>
      </c>
      <c r="L79" s="52">
        <f>L67+L70+L78</f>
        <v>5928.25</v>
      </c>
      <c r="M79" s="52">
        <f>M67+M70+M78</f>
        <v>16714.23</v>
      </c>
      <c r="N79" s="52">
        <f>N67+N70+N78</f>
        <v>6460.66</v>
      </c>
      <c r="O79" s="52">
        <f>O67+O70+O78</f>
        <v>72812.53</v>
      </c>
      <c r="P79" s="69"/>
      <c r="Q79" s="69"/>
      <c r="R79" s="69"/>
      <c r="S79" s="69"/>
      <c r="T79" s="52">
        <f>T67+T70+T78</f>
        <v>11322.64</v>
      </c>
      <c r="U79" s="52">
        <f>U67+U70+U78</f>
        <v>11322.64</v>
      </c>
      <c r="V79" s="44">
        <f>I79-O79-U79</f>
        <v>0</v>
      </c>
    </row>
    <row r="80" spans="1:22" ht="17.850000000000001" customHeight="1">
      <c r="A80" s="16"/>
      <c r="B80" s="355" t="s">
        <v>43</v>
      </c>
      <c r="C80" s="356"/>
      <c r="D80" s="356"/>
      <c r="E80" s="356"/>
      <c r="F80" s="356"/>
      <c r="G80" s="356"/>
      <c r="H80" s="356"/>
      <c r="I80" s="356"/>
      <c r="K80" s="50"/>
      <c r="L80" s="50"/>
      <c r="M80" s="50"/>
      <c r="N80" s="50"/>
      <c r="O80" s="50"/>
      <c r="P80" s="47"/>
      <c r="Q80" s="53"/>
      <c r="R80" s="53"/>
      <c r="S80" s="53"/>
      <c r="T80" s="53"/>
      <c r="U80" s="53"/>
    </row>
    <row r="81" spans="1:22" ht="22.5">
      <c r="A81" s="16"/>
      <c r="B81" s="19">
        <v>31</v>
      </c>
      <c r="C81" s="18" t="s">
        <v>119</v>
      </c>
      <c r="D81" s="18" t="s">
        <v>42</v>
      </c>
      <c r="E81" s="35">
        <f>E79*0.02</f>
        <v>874.19</v>
      </c>
      <c r="F81" s="35">
        <f t="shared" ref="F81:H81" si="6">F79*0.02</f>
        <v>118.57</v>
      </c>
      <c r="G81" s="35">
        <f t="shared" si="6"/>
        <v>334.28</v>
      </c>
      <c r="H81" s="35">
        <f t="shared" si="6"/>
        <v>355.67</v>
      </c>
      <c r="I81" s="35">
        <f>SUM(E81:H81)</f>
        <v>1682.71</v>
      </c>
      <c r="J81" s="44"/>
      <c r="K81" s="73">
        <f>K79*0.02</f>
        <v>874.19</v>
      </c>
      <c r="L81" s="73">
        <f>L79*0.02</f>
        <v>118.57</v>
      </c>
      <c r="M81" s="73">
        <f>M79*0.02</f>
        <v>334.28</v>
      </c>
      <c r="N81" s="73">
        <f>N79*0.02</f>
        <v>129.21</v>
      </c>
      <c r="O81" s="73">
        <f>N81+M81+L81+K81</f>
        <v>1456.25</v>
      </c>
      <c r="P81" s="47"/>
      <c r="Q81" s="53"/>
      <c r="R81" s="53"/>
      <c r="S81" s="53"/>
      <c r="T81" s="75">
        <f>T79*0.02</f>
        <v>226.45</v>
      </c>
      <c r="U81" s="75">
        <f>T81</f>
        <v>226.45</v>
      </c>
    </row>
    <row r="82" spans="1:22" ht="24" customHeight="1">
      <c r="A82" s="16"/>
      <c r="B82" s="62" t="s">
        <v>15</v>
      </c>
      <c r="C82" s="63" t="s">
        <v>15</v>
      </c>
      <c r="D82" s="63" t="s">
        <v>41</v>
      </c>
      <c r="E82" s="66">
        <f>E79+E81</f>
        <v>44583.58</v>
      </c>
      <c r="F82" s="66">
        <f t="shared" ref="F82:I82" si="7">F79+F81</f>
        <v>6046.82</v>
      </c>
      <c r="G82" s="66">
        <f t="shared" si="7"/>
        <v>17048.509999999998</v>
      </c>
      <c r="H82" s="66">
        <f t="shared" si="7"/>
        <v>18138.97</v>
      </c>
      <c r="I82" s="66">
        <f t="shared" si="7"/>
        <v>85817.88</v>
      </c>
      <c r="J82" s="67"/>
      <c r="K82" s="74">
        <f>K79+K81</f>
        <v>44583.58</v>
      </c>
      <c r="L82" s="74">
        <f>L79+L81</f>
        <v>6046.82</v>
      </c>
      <c r="M82" s="74">
        <f>M79+M81</f>
        <v>17048.509999999998</v>
      </c>
      <c r="N82" s="74">
        <f>N79+N81</f>
        <v>6589.87</v>
      </c>
      <c r="O82" s="74">
        <f>O79+O81</f>
        <v>74268.78</v>
      </c>
      <c r="P82" s="52"/>
      <c r="Q82" s="52"/>
      <c r="R82" s="52"/>
      <c r="S82" s="52"/>
      <c r="T82" s="74">
        <f>T79+T81</f>
        <v>11549.09</v>
      </c>
      <c r="U82" s="74">
        <f>U79+U81</f>
        <v>11549.09</v>
      </c>
      <c r="V82" s="44">
        <f>I82-O82-U82</f>
        <v>0.01</v>
      </c>
    </row>
    <row r="83" spans="1:22" ht="17.850000000000001" customHeight="1">
      <c r="A83" s="16"/>
      <c r="B83" s="355" t="s">
        <v>24</v>
      </c>
      <c r="C83" s="356"/>
      <c r="D83" s="356"/>
      <c r="E83" s="356"/>
      <c r="F83" s="356"/>
      <c r="G83" s="356"/>
      <c r="H83" s="356"/>
      <c r="I83" s="356"/>
      <c r="K83" s="50"/>
      <c r="L83" s="50"/>
      <c r="M83" s="50"/>
      <c r="N83" s="50"/>
      <c r="O83" s="50"/>
      <c r="P83" s="47"/>
      <c r="Q83" s="53"/>
      <c r="R83" s="53"/>
      <c r="S83" s="53"/>
      <c r="T83" s="53"/>
      <c r="U83" s="53"/>
    </row>
    <row r="84" spans="1:22" ht="22.5">
      <c r="A84" s="16"/>
      <c r="B84" s="19">
        <v>32</v>
      </c>
      <c r="C84" s="18" t="s">
        <v>124</v>
      </c>
      <c r="D84" s="18" t="s">
        <v>125</v>
      </c>
      <c r="E84" s="35">
        <f>E82*20%</f>
        <v>8916.7199999999993</v>
      </c>
      <c r="F84" s="35">
        <f t="shared" ref="F84:G84" si="8">F82*20%</f>
        <v>1209.3599999999999</v>
      </c>
      <c r="G84" s="35">
        <f t="shared" si="8"/>
        <v>3409.7</v>
      </c>
      <c r="H84" s="35">
        <f>(H79-H64)*1.02*20%</f>
        <v>3552.31</v>
      </c>
      <c r="I84" s="35">
        <f>SUM(E84:H84)</f>
        <v>17088.09</v>
      </c>
      <c r="J84" s="44"/>
      <c r="K84" s="374" t="s">
        <v>201</v>
      </c>
      <c r="L84" s="375"/>
      <c r="M84" s="375"/>
      <c r="N84" s="375"/>
      <c r="O84" s="376"/>
      <c r="P84" s="47"/>
      <c r="Q84" s="53"/>
      <c r="R84" s="53"/>
      <c r="S84" s="53"/>
      <c r="T84" s="53"/>
      <c r="U84" s="53"/>
    </row>
    <row r="85" spans="1:22" s="38" customFormat="1">
      <c r="A85" s="37"/>
      <c r="B85" s="352" t="s">
        <v>121</v>
      </c>
      <c r="C85" s="353"/>
      <c r="D85" s="354"/>
      <c r="E85" s="36">
        <f>E82+E84</f>
        <v>53500.3</v>
      </c>
      <c r="F85" s="36">
        <f t="shared" ref="F85:I85" si="9">F82+F84</f>
        <v>7256.18</v>
      </c>
      <c r="G85" s="36">
        <f t="shared" si="9"/>
        <v>20458.21</v>
      </c>
      <c r="H85" s="36">
        <f t="shared" si="9"/>
        <v>21691.279999999999</v>
      </c>
      <c r="I85" s="36">
        <f t="shared" si="9"/>
        <v>102905.97</v>
      </c>
      <c r="J85" s="44"/>
      <c r="K85" s="141">
        <f>-K55*0.15</f>
        <v>-118.46</v>
      </c>
      <c r="L85" s="141">
        <f>-L55*0.15</f>
        <v>-16.07</v>
      </c>
      <c r="M85" s="142"/>
      <c r="N85" s="142"/>
      <c r="O85" s="141">
        <f>K85+L85</f>
        <v>-134.53</v>
      </c>
      <c r="P85" s="48"/>
      <c r="Q85" s="54"/>
      <c r="R85" s="54"/>
      <c r="S85" s="54"/>
      <c r="T85" s="54"/>
      <c r="U85" s="54"/>
    </row>
    <row r="86" spans="1:22" s="43" customFormat="1">
      <c r="A86" s="39"/>
      <c r="B86" s="40"/>
      <c r="C86" s="41" t="s">
        <v>15</v>
      </c>
      <c r="D86" s="41" t="s">
        <v>117</v>
      </c>
      <c r="E86" s="42"/>
      <c r="F86" s="42"/>
      <c r="G86" s="42"/>
      <c r="H86" s="42"/>
      <c r="I86" s="42"/>
      <c r="K86" s="374" t="s">
        <v>202</v>
      </c>
      <c r="L86" s="375"/>
      <c r="M86" s="375"/>
      <c r="N86" s="375"/>
      <c r="O86" s="376"/>
      <c r="P86" s="49"/>
      <c r="Q86" s="55"/>
      <c r="R86" s="55"/>
      <c r="S86" s="55"/>
      <c r="T86" s="55"/>
      <c r="U86" s="55"/>
    </row>
    <row r="87" spans="1:22" s="43" customFormat="1" ht="22.5">
      <c r="A87" s="39"/>
      <c r="B87" s="40"/>
      <c r="C87" s="41" t="s">
        <v>15</v>
      </c>
      <c r="D87" s="41" t="s">
        <v>106</v>
      </c>
      <c r="E87" s="42"/>
      <c r="F87" s="42"/>
      <c r="G87" s="42"/>
      <c r="H87" s="42">
        <f>H72+H73+H74</f>
        <v>12552.47</v>
      </c>
      <c r="I87" s="42"/>
      <c r="K87" s="143">
        <f>K82+K85</f>
        <v>44465.120000000003</v>
      </c>
      <c r="L87" s="143">
        <f>L82+L85</f>
        <v>6030.75</v>
      </c>
      <c r="M87" s="143">
        <f>M82+M85</f>
        <v>17048.509999999998</v>
      </c>
      <c r="N87" s="143">
        <f>N82+N85</f>
        <v>6589.87</v>
      </c>
      <c r="O87" s="143">
        <f>O82+O85</f>
        <v>74134.25</v>
      </c>
      <c r="P87" s="49"/>
      <c r="Q87" s="55"/>
      <c r="R87" s="55"/>
      <c r="S87" s="55"/>
      <c r="T87" s="55"/>
      <c r="U87" s="55"/>
    </row>
    <row r="88" spans="1:22">
      <c r="A88" s="16"/>
      <c r="B88" s="15"/>
      <c r="C88" s="14"/>
      <c r="D88" s="14"/>
      <c r="E88" s="13"/>
      <c r="F88" s="13"/>
      <c r="G88" s="13"/>
      <c r="H88" s="13"/>
      <c r="I88" s="13"/>
    </row>
    <row r="90" spans="1:22">
      <c r="D90" s="6" t="s">
        <v>40</v>
      </c>
      <c r="E90" s="8"/>
      <c r="F90" s="8"/>
      <c r="G90" s="6" t="s">
        <v>39</v>
      </c>
      <c r="H90" s="12"/>
    </row>
    <row r="91" spans="1:22">
      <c r="D91" s="6"/>
      <c r="E91" s="347" t="s">
        <v>37</v>
      </c>
      <c r="F91" s="347"/>
      <c r="G91" s="6"/>
    </row>
    <row r="92" spans="1:22">
      <c r="D92" s="10"/>
      <c r="E92" s="10"/>
      <c r="F92" s="10"/>
      <c r="G92" s="10"/>
    </row>
    <row r="93" spans="1:22">
      <c r="D93" s="6" t="s">
        <v>38</v>
      </c>
      <c r="E93" s="8"/>
      <c r="F93" s="8"/>
      <c r="G93" s="6" t="s">
        <v>100</v>
      </c>
    </row>
    <row r="94" spans="1:22">
      <c r="D94" s="6"/>
      <c r="E94" s="347" t="s">
        <v>37</v>
      </c>
      <c r="F94" s="347"/>
      <c r="G94" s="6"/>
    </row>
    <row r="95" spans="1:22">
      <c r="D95" s="10"/>
      <c r="E95" s="10"/>
      <c r="F95" s="10"/>
      <c r="G95" s="10"/>
    </row>
    <row r="96" spans="1:22" ht="38.25">
      <c r="D96" s="9" t="s">
        <v>36</v>
      </c>
      <c r="E96" s="6"/>
      <c r="F96" s="6"/>
      <c r="G96" s="6" t="s">
        <v>35</v>
      </c>
    </row>
    <row r="97" spans="4:7">
      <c r="D97" s="9"/>
      <c r="E97" s="348" t="s">
        <v>32</v>
      </c>
      <c r="F97" s="347"/>
      <c r="G97" s="9"/>
    </row>
    <row r="98" spans="4:7" ht="63.75">
      <c r="D98" s="9" t="s">
        <v>34</v>
      </c>
      <c r="E98" s="8"/>
      <c r="F98" s="8"/>
      <c r="G98" s="6" t="s">
        <v>33</v>
      </c>
    </row>
    <row r="99" spans="4:7">
      <c r="E99" s="348" t="s">
        <v>32</v>
      </c>
      <c r="F99" s="347"/>
    </row>
  </sheetData>
  <mergeCells count="50">
    <mergeCell ref="K18:O18"/>
    <mergeCell ref="Q18:U18"/>
    <mergeCell ref="K84:O84"/>
    <mergeCell ref="K86:O86"/>
    <mergeCell ref="Q19:U19"/>
    <mergeCell ref="Q20:Q22"/>
    <mergeCell ref="R20:R22"/>
    <mergeCell ref="S20:S22"/>
    <mergeCell ref="T20:T22"/>
    <mergeCell ref="U20:U22"/>
    <mergeCell ref="K19:O19"/>
    <mergeCell ref="K20:K22"/>
    <mergeCell ref="L20:L22"/>
    <mergeCell ref="M20:M22"/>
    <mergeCell ref="N20:N22"/>
    <mergeCell ref="O20:O22"/>
    <mergeCell ref="D14:H14"/>
    <mergeCell ref="B19:B22"/>
    <mergeCell ref="C19:C22"/>
    <mergeCell ref="C16:I16"/>
    <mergeCell ref="I20:I22"/>
    <mergeCell ref="E91:F91"/>
    <mergeCell ref="B24:I24"/>
    <mergeCell ref="B30:I30"/>
    <mergeCell ref="B33:I33"/>
    <mergeCell ref="B36:I36"/>
    <mergeCell ref="B80:I80"/>
    <mergeCell ref="B83:I83"/>
    <mergeCell ref="B42:I42"/>
    <mergeCell ref="B48:I48"/>
    <mergeCell ref="B54:I54"/>
    <mergeCell ref="B58:I58"/>
    <mergeCell ref="B68:I68"/>
    <mergeCell ref="B71:I71"/>
    <mergeCell ref="E94:F94"/>
    <mergeCell ref="E97:F97"/>
    <mergeCell ref="E99:F99"/>
    <mergeCell ref="D3:H3"/>
    <mergeCell ref="D19:D22"/>
    <mergeCell ref="D9:H9"/>
    <mergeCell ref="D4:H4"/>
    <mergeCell ref="B85:D85"/>
    <mergeCell ref="B39:I39"/>
    <mergeCell ref="D8:H8"/>
    <mergeCell ref="E20:E22"/>
    <mergeCell ref="F20:F22"/>
    <mergeCell ref="G20:G22"/>
    <mergeCell ref="H20:H22"/>
    <mergeCell ref="E19:I19"/>
    <mergeCell ref="D13:H13"/>
  </mergeCells>
  <pageMargins left="0.33" right="0.23622047244094491" top="0.35433070866141736" bottom="0.35433070866141736" header="0.19685039370078741" footer="0.19685039370078741"/>
  <pageSetup paperSize="9" scale="98" fitToHeight="0" orientation="portrait" r:id="rId1"/>
  <headerFooter alignWithMargins="0">
    <oddHeader>&amp;LГРАНД-Смета 2021.1</oddHeader>
    <oddFooter>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График производства работ</vt:lpstr>
      <vt:lpstr>ПЗ</vt:lpstr>
      <vt:lpstr>Протокол</vt:lpstr>
      <vt:lpstr>НМЦ</vt:lpstr>
      <vt:lpstr>ВОР</vt:lpstr>
      <vt:lpstr>Смета контракта</vt:lpstr>
      <vt:lpstr>НМЦК</vt:lpstr>
      <vt:lpstr>ССРССТЦ</vt:lpstr>
      <vt:lpstr>ССРССТЦ!Print_Titles</vt:lpstr>
      <vt:lpstr>'Смета контракта'!Заголовки_для_печати</vt:lpstr>
      <vt:lpstr>ССРССТЦ!Заголовки_для_печати</vt:lpstr>
      <vt:lpstr>'График производства работ'!Область_печати</vt:lpstr>
      <vt:lpstr>НМЦ!Область_печати</vt:lpstr>
      <vt:lpstr>НМЦК!Область_печати</vt:lpstr>
      <vt:lpstr>ПЗ!Область_печати</vt:lpstr>
      <vt:lpstr>Протокол!Область_печати</vt:lpstr>
      <vt:lpstr>'Смета контракта'!Область_печати</vt:lpstr>
    </vt:vector>
  </TitlesOfParts>
  <Company>TEP-Soyuz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Будников Василий Геннадьевич</cp:lastModifiedBy>
  <cp:lastPrinted>2021-10-01T07:45:36Z</cp:lastPrinted>
  <dcterms:created xsi:type="dcterms:W3CDTF">2021-04-22T10:55:55Z</dcterms:created>
  <dcterms:modified xsi:type="dcterms:W3CDTF">2021-10-01T07:53:54Z</dcterms:modified>
</cp:coreProperties>
</file>