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График" sheetId="26" r:id="rId1"/>
    <sheet name="ПЗ к НМЦ" sheetId="13" r:id="rId2"/>
    <sheet name="Протокол" sheetId="12" r:id="rId3"/>
    <sheet name="НМЦ" sheetId="11" r:id="rId4"/>
    <sheet name="Индексы Росстата" sheetId="10" r:id="rId5"/>
    <sheet name="Индексы-дефляторы" sheetId="27" r:id="rId6"/>
    <sheet name="Проект сметы контракта" sheetId="29" r:id="rId7"/>
    <sheet name="ВОР" sheetId="28" r:id="rId8"/>
    <sheet name="НМЦК" sheetId="8" r:id="rId9"/>
    <sheet name="Конъюнктурный анализ цен" sheetId="30" r:id="rId10"/>
    <sheet name="Сводная ПИР" sheetId="16" r:id="rId11"/>
    <sheet name="Геодезия" sheetId="17" r:id="rId12"/>
    <sheet name="Геология" sheetId="19" r:id="rId13"/>
    <sheet name="Экология" sheetId="18" r:id="rId14"/>
    <sheet name="Концепция" sheetId="20" r:id="rId15"/>
    <sheet name="СТУ" sheetId="24" r:id="rId16"/>
    <sheet name="БЭО" sheetId="25" r:id="rId17"/>
    <sheet name="ПД" sheetId="21" r:id="rId18"/>
    <sheet name="Экспертиза (справочно)" sheetId="23" r:id="rId19"/>
    <sheet name="РД" sheetId="22" r:id="rId20"/>
    <sheet name="ВОР (исходная)" sheetId="9" r:id="rId21"/>
    <sheet name="Очистные сооружения" sheetId="7" r:id="rId22"/>
    <sheet name="Водоотведение" sheetId="6" r:id="rId23"/>
    <sheet name="Водоснабжение " sheetId="5" r:id="rId24"/>
    <sheet name="КТП" sheetId="4" r:id="rId25"/>
    <sheet name="Затраты подрядчика по ССРСС" sheetId="2" r:id="rId26"/>
    <sheet name="ССРСС" sheetId="1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\" localSheetId="7">#REF!</definedName>
    <definedName name="\" localSheetId="6">#REF!</definedName>
    <definedName name="\">#REF!</definedName>
    <definedName name="\AUTOEXEC" localSheetId="7">#REF!</definedName>
    <definedName name="\AUTOEXEC" localSheetId="3">#REF!</definedName>
    <definedName name="\AUTOEXEC" localSheetId="6">#REF!</definedName>
    <definedName name="\AUTOEXEC">#REF!</definedName>
    <definedName name="\k" localSheetId="7">#REF!</definedName>
    <definedName name="\k" localSheetId="3">#REF!</definedName>
    <definedName name="\k" localSheetId="6">#REF!</definedName>
    <definedName name="\k">#REF!</definedName>
    <definedName name="\m" localSheetId="7">#REF!</definedName>
    <definedName name="\m" localSheetId="3">#REF!</definedName>
    <definedName name="\m" localSheetId="6">#REF!</definedName>
    <definedName name="\m">#REF!</definedName>
    <definedName name="\n" localSheetId="7">#REF!</definedName>
    <definedName name="\n" localSheetId="6">#REF!</definedName>
    <definedName name="\n">#REF!</definedName>
    <definedName name="\n11" localSheetId="7">#REF!</definedName>
    <definedName name="\n11" localSheetId="6">#REF!</definedName>
    <definedName name="\n11">#REF!</definedName>
    <definedName name="\s" localSheetId="7">#REF!</definedName>
    <definedName name="\s" localSheetId="3">#REF!</definedName>
    <definedName name="\s" localSheetId="6">#REF!</definedName>
    <definedName name="\s">#REF!</definedName>
    <definedName name="\z" localSheetId="7">#REF!</definedName>
    <definedName name="\z" localSheetId="3">#REF!</definedName>
    <definedName name="\z" localSheetId="6">#REF!</definedName>
    <definedName name="\z">#REF!</definedName>
    <definedName name="_" localSheetId="1" hidden="1">{"IMRAK42x8x8",#N/A,TRUE,"IMRAK 1400 42U 800X800";"IMRAK32x6x6",#N/A,TRUE,"IMRAK 1400 32U 600x600";"IMRAK42x12x8",#N/A,TRUE,"IMRAK 1400 42U 1200x800";"IMRAK15x6x4",#N/A,TRUE,"IMRAK 400 15U FRONT SECTION"}</definedName>
    <definedName name="_" localSheetId="2" hidden="1">{"IMRAK42x8x8",#N/A,TRUE,"IMRAK 1400 42U 800X800";"IMRAK32x6x6",#N/A,TRUE,"IMRAK 1400 32U 600x600";"IMRAK42x12x8",#N/A,TRUE,"IMRAK 1400 42U 1200x800";"IMRAK15x6x4",#N/A,TRUE,"IMRAK 400 15U FRONT SECTION"}</definedName>
    <definedName name="_" hidden="1">{"IMRAK42x8x8",#N/A,TRUE,"IMRAK 1400 42U 800X800";"IMRAK32x6x6",#N/A,TRUE,"IMRAK 1400 32U 600x600";"IMRAK42x12x8",#N/A,TRUE,"IMRAK 1400 42U 1200x800";"IMRAK15x6x4",#N/A,TRUE,"IMRAK 400 15U FRONT SECTION"}</definedName>
    <definedName name="________________________a2" localSheetId="7">#REF!</definedName>
    <definedName name="________________________a2" localSheetId="6">#REF!</definedName>
    <definedName name="________________________a2">#REF!</definedName>
    <definedName name="_______________________a2" localSheetId="7">#REF!</definedName>
    <definedName name="_______________________a2" localSheetId="6">#REF!</definedName>
    <definedName name="_______________________a2">#REF!</definedName>
    <definedName name="_____________________a2" localSheetId="7">#REF!</definedName>
    <definedName name="_____________________a2" localSheetId="6">#REF!</definedName>
    <definedName name="_____________________a2">#REF!</definedName>
    <definedName name="____________________a2" localSheetId="7">#REF!</definedName>
    <definedName name="____________________a2" localSheetId="6">#REF!</definedName>
    <definedName name="____________________a2">#REF!</definedName>
    <definedName name="___________________a2" localSheetId="7">#REF!</definedName>
    <definedName name="___________________a2" localSheetId="6">#REF!</definedName>
    <definedName name="___________________a2">#REF!</definedName>
    <definedName name="__________________a2" localSheetId="7">#REF!</definedName>
    <definedName name="__________________a2" localSheetId="6">#REF!</definedName>
    <definedName name="__________________a2">#REF!</definedName>
    <definedName name="_________________a2" localSheetId="7">#REF!</definedName>
    <definedName name="_________________a2" localSheetId="6">#REF!</definedName>
    <definedName name="_________________a2">#REF!</definedName>
    <definedName name="________________a2" localSheetId="7">#REF!</definedName>
    <definedName name="________________a2" localSheetId="6">#REF!</definedName>
    <definedName name="________________a2">#REF!</definedName>
    <definedName name="_______________a2" localSheetId="7">#REF!</definedName>
    <definedName name="_______________a2" localSheetId="6">#REF!</definedName>
    <definedName name="_______________a2">#REF!</definedName>
    <definedName name="______________a2" localSheetId="7">#REF!</definedName>
    <definedName name="______________a2" localSheetId="6">#REF!</definedName>
    <definedName name="______________a2">#REF!</definedName>
    <definedName name="_____________a2" localSheetId="7">#REF!</definedName>
    <definedName name="_____________a2" localSheetId="6">#REF!</definedName>
    <definedName name="_____________a2">#REF!</definedName>
    <definedName name="____________a2" localSheetId="7">#REF!</definedName>
    <definedName name="____________a2" localSheetId="6">#REF!</definedName>
    <definedName name="____________a2">#REF!</definedName>
    <definedName name="___________a2" localSheetId="7">#REF!</definedName>
    <definedName name="___________a2" localSheetId="6">#REF!</definedName>
    <definedName name="___________a2">#REF!</definedName>
    <definedName name="___________App2" localSheetId="1" hidden="1">{"IMRAK42x8x8",#N/A,TRUE,"IMRAK 1400 42U 800X800";"IMRAK32x6x6",#N/A,TRUE,"IMRAK 1400 32U 600x600";"IMRAK42x12x8",#N/A,TRUE,"IMRAK 1400 42U 1200x800";"IMRAK15x6x4",#N/A,TRUE,"IMRAK 400 15U FRONT SECTION"}</definedName>
    <definedName name="___________App2" localSheetId="2" hidden="1">{"IMRAK42x8x8",#N/A,TRUE,"IMRAK 1400 42U 800X800";"IMRAK32x6x6",#N/A,TRUE,"IMRAK 1400 32U 600x600";"IMRAK42x12x8",#N/A,TRUE,"IMRAK 1400 42U 1200x800";"IMRAK15x6x4",#N/A,TRUE,"IMRAK 400 15U FRONT SECTION"}</definedName>
    <definedName name="___________App2" hidden="1">{"IMRAK42x8x8",#N/A,TRUE,"IMRAK 1400 42U 800X800";"IMRAK32x6x6",#N/A,TRUE,"IMRAK 1400 32U 600x600";"IMRAK42x12x8",#N/A,TRUE,"IMRAK 1400 42U 1200x800";"IMRAK15x6x4",#N/A,TRUE,"IMRAK 400 15U FRONT SECTION"}</definedName>
    <definedName name="__________a2" localSheetId="7">#REF!</definedName>
    <definedName name="__________a2" localSheetId="6">#REF!</definedName>
    <definedName name="__________a2">#REF!</definedName>
    <definedName name="__________App2" localSheetId="1" hidden="1">{"IMRAK42x8x8",#N/A,TRUE,"IMRAK 1400 42U 800X800";"IMRAK32x6x6",#N/A,TRUE,"IMRAK 1400 32U 600x600";"IMRAK42x12x8",#N/A,TRUE,"IMRAK 1400 42U 1200x800";"IMRAK15x6x4",#N/A,TRUE,"IMRAK 400 15U FRONT SECTION"}</definedName>
    <definedName name="__________App2" localSheetId="2" hidden="1">{"IMRAK42x8x8",#N/A,TRUE,"IMRAK 1400 42U 800X800";"IMRAK32x6x6",#N/A,TRUE,"IMRAK 1400 32U 600x600";"IMRAK42x12x8",#N/A,TRUE,"IMRAK 1400 42U 1200x800";"IMRAK15x6x4",#N/A,TRUE,"IMRAK 400 15U FRONT SECTION"}</definedName>
    <definedName name="__________App2" hidden="1">{"IMRAK42x8x8",#N/A,TRUE,"IMRAK 1400 42U 800X800";"IMRAK32x6x6",#N/A,TRUE,"IMRAK 1400 32U 600x600";"IMRAK42x12x8",#N/A,TRUE,"IMRAK 1400 42U 1200x800";"IMRAK15x6x4",#N/A,TRUE,"IMRAK 400 15U FRONT SECTION"}</definedName>
    <definedName name="_________a2" localSheetId="7">#REF!</definedName>
    <definedName name="_________a2" localSheetId="6">#REF!</definedName>
    <definedName name="_________a2">#REF!</definedName>
    <definedName name="_________App2" localSheetId="1" hidden="1">{"IMRAK42x8x8",#N/A,TRUE,"IMRAK 1400 42U 800X800";"IMRAK32x6x6",#N/A,TRUE,"IMRAK 1400 32U 600x600";"IMRAK42x12x8",#N/A,TRUE,"IMRAK 1400 42U 1200x800";"IMRAK15x6x4",#N/A,TRUE,"IMRAK 400 15U FRONT SECTION"}</definedName>
    <definedName name="_________App2" localSheetId="2" hidden="1">{"IMRAK42x8x8",#N/A,TRUE,"IMRAK 1400 42U 800X800";"IMRAK32x6x6",#N/A,TRUE,"IMRAK 1400 32U 600x600";"IMRAK42x12x8",#N/A,TRUE,"IMRAK 1400 42U 1200x800";"IMRAK15x6x4",#N/A,TRUE,"IMRAK 400 15U FRONT SECTION"}</definedName>
    <definedName name="_________App2" hidden="1">{"IMRAK42x8x8",#N/A,TRUE,"IMRAK 1400 42U 800X800";"IMRAK32x6x6",#N/A,TRUE,"IMRAK 1400 32U 600x600";"IMRAK42x12x8",#N/A,TRUE,"IMRAK 1400 42U 1200x800";"IMRAK15x6x4",#N/A,TRUE,"IMRAK 400 15U FRONT SECTION"}</definedName>
    <definedName name="________a2" localSheetId="7">#REF!</definedName>
    <definedName name="________a2" localSheetId="6">#REF!</definedName>
    <definedName name="________a2">#REF!</definedName>
    <definedName name="________App2" localSheetId="1" hidden="1">{"IMRAK42x8x8",#N/A,TRUE,"IMRAK 1400 42U 800X800";"IMRAK32x6x6",#N/A,TRUE,"IMRAK 1400 32U 600x600";"IMRAK42x12x8",#N/A,TRUE,"IMRAK 1400 42U 1200x800";"IMRAK15x6x4",#N/A,TRUE,"IMRAK 400 15U FRONT SECTION"}</definedName>
    <definedName name="________App2" localSheetId="2" hidden="1">{"IMRAK42x8x8",#N/A,TRUE,"IMRAK 1400 42U 800X800";"IMRAK32x6x6",#N/A,TRUE,"IMRAK 1400 32U 600x600";"IMRAK42x12x8",#N/A,TRUE,"IMRAK 1400 42U 1200x800";"IMRAK15x6x4",#N/A,TRUE,"IMRAK 400 15U FRONT SECTION"}</definedName>
    <definedName name="________App2" hidden="1">{"IMRAK42x8x8",#N/A,TRUE,"IMRAK 1400 42U 800X800";"IMRAK32x6x6",#N/A,TRUE,"IMRAK 1400 32U 600x600";"IMRAK42x12x8",#N/A,TRUE,"IMRAK 1400 42U 1200x800";"IMRAK15x6x4",#N/A,TRUE,"IMRAK 400 15U FRONT SECTION"}</definedName>
    <definedName name="_______a2" localSheetId="7">#REF!</definedName>
    <definedName name="_______a2" localSheetId="6">#REF!</definedName>
    <definedName name="_______a2">#REF!</definedName>
    <definedName name="_______A65560" localSheetId="7">[1]График!#REF!</definedName>
    <definedName name="_______A65560" localSheetId="6">[1]График!#REF!</definedName>
    <definedName name="_______A65560">[1]График!#REF!</definedName>
    <definedName name="_______App2" localSheetId="1" hidden="1">{"IMRAK42x8x8",#N/A,TRUE,"IMRAK 1400 42U 800X800";"IMRAK32x6x6",#N/A,TRUE,"IMRAK 1400 32U 600x600";"IMRAK42x12x8",#N/A,TRUE,"IMRAK 1400 42U 1200x800";"IMRAK15x6x4",#N/A,TRUE,"IMRAK 400 15U FRONT SECTION"}</definedName>
    <definedName name="_______App2" localSheetId="2" hidden="1">{"IMRAK42x8x8",#N/A,TRUE,"IMRAK 1400 42U 800X800";"IMRAK32x6x6",#N/A,TRUE,"IMRAK 1400 32U 600x600";"IMRAK42x12x8",#N/A,TRUE,"IMRAK 1400 42U 1200x800";"IMRAK15x6x4",#N/A,TRUE,"IMRAK 400 15U FRONT SECTION"}</definedName>
    <definedName name="_______App2" hidden="1">{"IMRAK42x8x8",#N/A,TRUE,"IMRAK 1400 42U 800X800";"IMRAK32x6x6",#N/A,TRUE,"IMRAK 1400 32U 600x600";"IMRAK42x12x8",#N/A,TRUE,"IMRAK 1400 42U 1200x800";"IMRAK15x6x4",#N/A,TRUE,"IMRAK 400 15U FRONT SECTION"}</definedName>
    <definedName name="_______E65560" localSheetId="7">[1]График!#REF!</definedName>
    <definedName name="_______E65560" localSheetId="6">[1]График!#REF!</definedName>
    <definedName name="_______E65560">[1]График!#REF!</definedName>
    <definedName name="______a2" localSheetId="7">#REF!</definedName>
    <definedName name="______a2" localSheetId="6">#REF!</definedName>
    <definedName name="______a2">#REF!</definedName>
    <definedName name="______A65560" localSheetId="7">[1]График!#REF!</definedName>
    <definedName name="______A65560" localSheetId="6">[1]График!#REF!</definedName>
    <definedName name="______A65560">[1]График!#REF!</definedName>
    <definedName name="______App2" localSheetId="1" hidden="1">{"IMRAK42x8x8",#N/A,TRUE,"IMRAK 1400 42U 800X800";"IMRAK32x6x6",#N/A,TRUE,"IMRAK 1400 32U 600x600";"IMRAK42x12x8",#N/A,TRUE,"IMRAK 1400 42U 1200x800";"IMRAK15x6x4",#N/A,TRUE,"IMRAK 400 15U FRONT SECTION"}</definedName>
    <definedName name="______App2" localSheetId="2" hidden="1">{"IMRAK42x8x8",#N/A,TRUE,"IMRAK 1400 42U 800X800";"IMRAK32x6x6",#N/A,TRUE,"IMRAK 1400 32U 600x600";"IMRAK42x12x8",#N/A,TRUE,"IMRAK 1400 42U 1200x800";"IMRAK15x6x4",#N/A,TRUE,"IMRAK 400 15U FRONT SECTION"}</definedName>
    <definedName name="______App2" hidden="1">{"IMRAK42x8x8",#N/A,TRUE,"IMRAK 1400 42U 800X800";"IMRAK32x6x6",#N/A,TRUE,"IMRAK 1400 32U 600x600";"IMRAK42x12x8",#N/A,TRUE,"IMRAK 1400 42U 1200x800";"IMRAK15x6x4",#N/A,TRUE,"IMRAK 400 15U FRONT SECTION"}</definedName>
    <definedName name="______E65560" localSheetId="7">[1]График!#REF!</definedName>
    <definedName name="______E65560" localSheetId="6">[1]График!#REF!</definedName>
    <definedName name="______E65560">[1]График!#REF!</definedName>
    <definedName name="______xlnm.Primt_Area_3" localSheetId="7">#REF!</definedName>
    <definedName name="______xlnm.Primt_Area_3" localSheetId="6">#REF!</definedName>
    <definedName name="______xlnm.Primt_Area_3">#REF!</definedName>
    <definedName name="______xlnm.Print_Area_1" localSheetId="7">#REF!</definedName>
    <definedName name="______xlnm.Print_Area_1" localSheetId="6">#REF!</definedName>
    <definedName name="______xlnm.Print_Area_1">#REF!</definedName>
    <definedName name="______xlnm.Print_Area_2" localSheetId="7">#REF!</definedName>
    <definedName name="______xlnm.Print_Area_2" localSheetId="6">#REF!</definedName>
    <definedName name="______xlnm.Print_Area_2">#REF!</definedName>
    <definedName name="______xlnm.Print_Area_3" localSheetId="7">#REF!</definedName>
    <definedName name="______xlnm.Print_Area_3" localSheetId="6">#REF!</definedName>
    <definedName name="______xlnm.Print_Area_3">#REF!</definedName>
    <definedName name="______xlnm.Print_Area_4" localSheetId="7">#REF!</definedName>
    <definedName name="______xlnm.Print_Area_4" localSheetId="6">#REF!</definedName>
    <definedName name="______xlnm.Print_Area_4">#REF!</definedName>
    <definedName name="______xlnm.Print_Area_5" localSheetId="7">#REF!</definedName>
    <definedName name="______xlnm.Print_Area_5" localSheetId="6">#REF!</definedName>
    <definedName name="______xlnm.Print_Area_5">#REF!</definedName>
    <definedName name="______xlnm.Print_Area_6" localSheetId="7">#REF!</definedName>
    <definedName name="______xlnm.Print_Area_6" localSheetId="6">#REF!</definedName>
    <definedName name="______xlnm.Print_Area_6">#REF!</definedName>
    <definedName name="_____a2" localSheetId="7">#REF!</definedName>
    <definedName name="_____a2" localSheetId="6">#REF!</definedName>
    <definedName name="_____a2">#REF!</definedName>
    <definedName name="_____A65560" localSheetId="7">[1]График!#REF!</definedName>
    <definedName name="_____A65560" localSheetId="6">[1]График!#REF!</definedName>
    <definedName name="_____A65560">[1]График!#REF!</definedName>
    <definedName name="_____App2" localSheetId="1" hidden="1">{"IMRAK42x8x8",#N/A,TRUE,"IMRAK 1400 42U 800X800";"IMRAK32x6x6",#N/A,TRUE,"IMRAK 1400 32U 600x600";"IMRAK42x12x8",#N/A,TRUE,"IMRAK 1400 42U 1200x800";"IMRAK15x6x4",#N/A,TRUE,"IMRAK 400 15U FRONT SECTION"}</definedName>
    <definedName name="_____App2" localSheetId="2" hidden="1">{"IMRAK42x8x8",#N/A,TRUE,"IMRAK 1400 42U 800X800";"IMRAK32x6x6",#N/A,TRUE,"IMRAK 1400 32U 600x600";"IMRAK42x12x8",#N/A,TRUE,"IMRAK 1400 42U 1200x800";"IMRAK15x6x4",#N/A,TRUE,"IMRAK 400 15U FRONT SECTION"}</definedName>
    <definedName name="_____App2" hidden="1">{"IMRAK42x8x8",#N/A,TRUE,"IMRAK 1400 42U 800X800";"IMRAK32x6x6",#N/A,TRUE,"IMRAK 1400 32U 600x600";"IMRAK42x12x8",#N/A,TRUE,"IMRAK 1400 42U 1200x800";"IMRAK15x6x4",#N/A,TRUE,"IMRAK 400 15U FRONT SECTION"}</definedName>
    <definedName name="_____E65560" localSheetId="7">[1]График!#REF!</definedName>
    <definedName name="_____E65560" localSheetId="6">[1]График!#REF!</definedName>
    <definedName name="_____E65560">[1]График!#REF!</definedName>
    <definedName name="_____xlnm.Print_Area_1" localSheetId="7">#REF!</definedName>
    <definedName name="_____xlnm.Print_Area_1" localSheetId="6">#REF!</definedName>
    <definedName name="_____xlnm.Print_Area_1">#REF!</definedName>
    <definedName name="_____xlnm.Print_Area_2" localSheetId="7">#REF!</definedName>
    <definedName name="_____xlnm.Print_Area_2" localSheetId="6">#REF!</definedName>
    <definedName name="_____xlnm.Print_Area_2">#REF!</definedName>
    <definedName name="_____xlnm.Print_Area_3" localSheetId="7">#REF!</definedName>
    <definedName name="_____xlnm.Print_Area_3" localSheetId="6">#REF!</definedName>
    <definedName name="_____xlnm.Print_Area_3">#REF!</definedName>
    <definedName name="_____xlnm.Print_Area_4" localSheetId="7">#REF!</definedName>
    <definedName name="_____xlnm.Print_Area_4" localSheetId="6">#REF!</definedName>
    <definedName name="_____xlnm.Print_Area_4">#REF!</definedName>
    <definedName name="_____xlnm.Print_Area_5" localSheetId="7">#REF!</definedName>
    <definedName name="_____xlnm.Print_Area_5" localSheetId="6">#REF!</definedName>
    <definedName name="_____xlnm.Print_Area_5">#REF!</definedName>
    <definedName name="_____xlnm.Print_Area_6" localSheetId="7">#REF!</definedName>
    <definedName name="_____xlnm.Print_Area_6" localSheetId="6">#REF!</definedName>
    <definedName name="_____xlnm.Print_Area_6">#REF!</definedName>
    <definedName name="____a2" localSheetId="7">#REF!</definedName>
    <definedName name="____a2" localSheetId="6">#REF!</definedName>
    <definedName name="____a2">#REF!</definedName>
    <definedName name="____A65560" localSheetId="7">[1]График!#REF!</definedName>
    <definedName name="____A65560" localSheetId="6">[1]График!#REF!</definedName>
    <definedName name="____A65560">[1]График!#REF!</definedName>
    <definedName name="____App2" localSheetId="1" hidden="1">{"IMRAK42x8x8",#N/A,TRUE,"IMRAK 1400 42U 800X800";"IMRAK32x6x6",#N/A,TRUE,"IMRAK 1400 32U 600x600";"IMRAK42x12x8",#N/A,TRUE,"IMRAK 1400 42U 1200x800";"IMRAK15x6x4",#N/A,TRUE,"IMRAK 400 15U FRONT SECTION"}</definedName>
    <definedName name="____App2" localSheetId="2" hidden="1">{"IMRAK42x8x8",#N/A,TRUE,"IMRAK 1400 42U 800X800";"IMRAK32x6x6",#N/A,TRUE,"IMRAK 1400 32U 600x600";"IMRAK42x12x8",#N/A,TRUE,"IMRAK 1400 42U 1200x800";"IMRAK15x6x4",#N/A,TRUE,"IMRAK 400 15U FRONT SECTION"}</definedName>
    <definedName name="____App2" hidden="1">{"IMRAK42x8x8",#N/A,TRUE,"IMRAK 1400 42U 800X800";"IMRAK32x6x6",#N/A,TRUE,"IMRAK 1400 32U 600x600";"IMRAK42x12x8",#N/A,TRUE,"IMRAK 1400 42U 1200x800";"IMRAK15x6x4",#N/A,TRUE,"IMRAK 400 15U FRONT SECTION"}</definedName>
    <definedName name="____E65560" localSheetId="7">[1]График!#REF!</definedName>
    <definedName name="____E65560" localSheetId="6">[1]График!#REF!</definedName>
    <definedName name="____E65560">[1]График!#REF!</definedName>
    <definedName name="____xlnm.Primt_Area_3" localSheetId="7">#REF!</definedName>
    <definedName name="____xlnm.Primt_Area_3" localSheetId="6">#REF!</definedName>
    <definedName name="____xlnm.Primt_Area_3">#REF!</definedName>
    <definedName name="____xlnm.Print_Area_1" localSheetId="7">#REF!</definedName>
    <definedName name="____xlnm.Print_Area_1" localSheetId="6">#REF!</definedName>
    <definedName name="____xlnm.Print_Area_1">#REF!</definedName>
    <definedName name="____xlnm.Print_Area_2" localSheetId="7">#REF!</definedName>
    <definedName name="____xlnm.Print_Area_2" localSheetId="6">#REF!</definedName>
    <definedName name="____xlnm.Print_Area_2">#REF!</definedName>
    <definedName name="____xlnm.Print_Area_3" localSheetId="7">#REF!</definedName>
    <definedName name="____xlnm.Print_Area_3" localSheetId="6">#REF!</definedName>
    <definedName name="____xlnm.Print_Area_3">#REF!</definedName>
    <definedName name="____xlnm.Print_Area_4" localSheetId="7">#REF!</definedName>
    <definedName name="____xlnm.Print_Area_4" localSheetId="6">#REF!</definedName>
    <definedName name="____xlnm.Print_Area_4">#REF!</definedName>
    <definedName name="____xlnm.Print_Area_5" localSheetId="7">#REF!</definedName>
    <definedName name="____xlnm.Print_Area_5" localSheetId="6">#REF!</definedName>
    <definedName name="____xlnm.Print_Area_5">#REF!</definedName>
    <definedName name="____xlnm.Print_Area_6" localSheetId="7">#REF!</definedName>
    <definedName name="____xlnm.Print_Area_6" localSheetId="6">#REF!</definedName>
    <definedName name="____xlnm.Print_Area_6">#REF!</definedName>
    <definedName name="___a2" localSheetId="7">#REF!</definedName>
    <definedName name="___a2" localSheetId="6">#REF!</definedName>
    <definedName name="___a2">#REF!</definedName>
    <definedName name="___A65560" localSheetId="7">[1]График!#REF!</definedName>
    <definedName name="___A65560" localSheetId="6">[1]График!#REF!</definedName>
    <definedName name="___A65560">[1]График!#REF!</definedName>
    <definedName name="___App2" localSheetId="1" hidden="1">{"IMRAK42x8x8",#N/A,TRUE,"IMRAK 1400 42U 800X800";"IMRAK32x6x6",#N/A,TRUE,"IMRAK 1400 32U 600x600";"IMRAK42x12x8",#N/A,TRUE,"IMRAK 1400 42U 1200x800";"IMRAK15x6x4",#N/A,TRUE,"IMRAK 400 15U FRONT SECTION"}</definedName>
    <definedName name="___App2" localSheetId="2" hidden="1">{"IMRAK42x8x8",#N/A,TRUE,"IMRAK 1400 42U 800X800";"IMRAK32x6x6",#N/A,TRUE,"IMRAK 1400 32U 600x600";"IMRAK42x12x8",#N/A,TRUE,"IMRAK 1400 42U 1200x800";"IMRAK15x6x4",#N/A,TRUE,"IMRAK 400 15U FRONT SECTION"}</definedName>
    <definedName name="___App2" hidden="1">{"IMRAK42x8x8",#N/A,TRUE,"IMRAK 1400 42U 800X800";"IMRAK32x6x6",#N/A,TRUE,"IMRAK 1400 32U 600x600";"IMRAK42x12x8",#N/A,TRUE,"IMRAK 1400 42U 1200x800";"IMRAK15x6x4",#N/A,TRUE,"IMRAK 400 15U FRONT SECTION"}</definedName>
    <definedName name="___E65560" localSheetId="7">[1]График!#REF!</definedName>
    <definedName name="___E65560" localSheetId="6">[1]График!#REF!</definedName>
    <definedName name="___E65560">[1]График!#REF!</definedName>
    <definedName name="___nbhfty" localSheetId="7">#REF!</definedName>
    <definedName name="___nbhfty" localSheetId="6">#REF!</definedName>
    <definedName name="___nbhfty">#REF!</definedName>
    <definedName name="___xlfn.BAHTTEXT" hidden="1">#NAME?</definedName>
    <definedName name="___xlnm.Primt_Area_3" localSheetId="7">#REF!</definedName>
    <definedName name="___xlnm.Primt_Area_3" localSheetId="6">#REF!</definedName>
    <definedName name="___xlnm.Primt_Area_3">#REF!</definedName>
    <definedName name="___xlnm.Print_Area_1" localSheetId="7">#REF!</definedName>
    <definedName name="___xlnm.Print_Area_1" localSheetId="6">#REF!</definedName>
    <definedName name="___xlnm.Print_Area_1">#REF!</definedName>
    <definedName name="___xlnm.Print_Area_2" localSheetId="7">#REF!</definedName>
    <definedName name="___xlnm.Print_Area_2" localSheetId="6">#REF!</definedName>
    <definedName name="___xlnm.Print_Area_2">#REF!</definedName>
    <definedName name="___xlnm.Print_Area_3" localSheetId="7">#REF!</definedName>
    <definedName name="___xlnm.Print_Area_3" localSheetId="6">#REF!</definedName>
    <definedName name="___xlnm.Print_Area_3">#REF!</definedName>
    <definedName name="___xlnm.Print_Area_4" localSheetId="7">#REF!</definedName>
    <definedName name="___xlnm.Print_Area_4" localSheetId="6">#REF!</definedName>
    <definedName name="___xlnm.Print_Area_4">#REF!</definedName>
    <definedName name="___xlnm.Print_Area_5" localSheetId="7">#REF!</definedName>
    <definedName name="___xlnm.Print_Area_5" localSheetId="6">#REF!</definedName>
    <definedName name="___xlnm.Print_Area_5">#REF!</definedName>
    <definedName name="___xlnm.Print_Area_6" localSheetId="7">#REF!</definedName>
    <definedName name="___xlnm.Print_Area_6" localSheetId="6">#REF!</definedName>
    <definedName name="___xlnm.Print_Area_6">#REF!</definedName>
    <definedName name="__1___Excel_BuiltIn_Print_Area_3_1" localSheetId="7">#REF!</definedName>
    <definedName name="__1___Excel_BuiltIn_Print_Area_3_1" localSheetId="6">#REF!</definedName>
    <definedName name="__1___Excel_BuiltIn_Print_Area_3_1">#REF!</definedName>
    <definedName name="__2__Excel_BuiltIn_Print_Area_3_1" localSheetId="7">#REF!</definedName>
    <definedName name="__2__Excel_BuiltIn_Print_Area_3_1" localSheetId="6">#REF!</definedName>
    <definedName name="__2__Excel_BuiltIn_Print_Area_3_1">#REF!</definedName>
    <definedName name="__a2" localSheetId="7">#REF!</definedName>
    <definedName name="__a2" localSheetId="6">#REF!</definedName>
    <definedName name="__a2">#REF!</definedName>
    <definedName name="__A65560" localSheetId="7">[1]График!#REF!</definedName>
    <definedName name="__A65560" localSheetId="6">[1]График!#REF!</definedName>
    <definedName name="__A65560">[1]График!#REF!</definedName>
    <definedName name="__App2" localSheetId="1" hidden="1">{"IMRAK42x8x8",#N/A,TRUE,"IMRAK 1400 42U 800X800";"IMRAK32x6x6",#N/A,TRUE,"IMRAK 1400 32U 600x600";"IMRAK42x12x8",#N/A,TRUE,"IMRAK 1400 42U 1200x800";"IMRAK15x6x4",#N/A,TRUE,"IMRAK 400 15U FRONT SECTION"}</definedName>
    <definedName name="__App2" localSheetId="2" hidden="1">{"IMRAK42x8x8",#N/A,TRUE,"IMRAK 1400 42U 800X800";"IMRAK32x6x6",#N/A,TRUE,"IMRAK 1400 32U 600x600";"IMRAK42x12x8",#N/A,TRUE,"IMRAK 1400 42U 1200x800";"IMRAK15x6x4",#N/A,TRUE,"IMRAK 400 15U FRONT SECTION"}</definedName>
    <definedName name="__App2" hidden="1">{"IMRAK42x8x8",#N/A,TRUE,"IMRAK 1400 42U 800X800";"IMRAK32x6x6",#N/A,TRUE,"IMRAK 1400 32U 600x600";"IMRAK42x12x8",#N/A,TRUE,"IMRAK 1400 42U 1200x800";"IMRAK15x6x4",#N/A,TRUE,"IMRAK 400 15U FRONT SECTION"}</definedName>
    <definedName name="__E65560" localSheetId="7">[1]График!#REF!</definedName>
    <definedName name="__E65560" localSheetId="6">[1]График!#REF!</definedName>
    <definedName name="__E65560">[1]График!#REF!</definedName>
    <definedName name="__xlfn.BAHTTEXT" hidden="1">#NAME?</definedName>
    <definedName name="__xlnm.Primt_Area_3" localSheetId="7">#REF!</definedName>
    <definedName name="__xlnm.Primt_Area_3" localSheetId="6">#REF!</definedName>
    <definedName name="__xlnm.Primt_Area_3">#REF!</definedName>
    <definedName name="__xlnm.Print_Area_1" localSheetId="7">#REF!</definedName>
    <definedName name="__xlnm.Print_Area_1" localSheetId="6">#REF!</definedName>
    <definedName name="__xlnm.Print_Area_1">#REF!</definedName>
    <definedName name="__xlnm.Print_Area_2" localSheetId="7">#REF!</definedName>
    <definedName name="__xlnm.Print_Area_2" localSheetId="6">#REF!</definedName>
    <definedName name="__xlnm.Print_Area_2">#REF!</definedName>
    <definedName name="__xlnm.Print_Area_3" localSheetId="7">#REF!</definedName>
    <definedName name="__xlnm.Print_Area_3" localSheetId="6">#REF!</definedName>
    <definedName name="__xlnm.Print_Area_3">#REF!</definedName>
    <definedName name="__xlnm.Print_Area_4" localSheetId="7">#REF!</definedName>
    <definedName name="__xlnm.Print_Area_4" localSheetId="6">#REF!</definedName>
    <definedName name="__xlnm.Print_Area_4">#REF!</definedName>
    <definedName name="__xlnm.Print_Area_5" localSheetId="7">#REF!</definedName>
    <definedName name="__xlnm.Print_Area_5" localSheetId="6">#REF!</definedName>
    <definedName name="__xlnm.Print_Area_5">#REF!</definedName>
    <definedName name="__xlnm.Print_Area_6" localSheetId="7">#REF!</definedName>
    <definedName name="__xlnm.Print_Area_6" localSheetId="6">#REF!</definedName>
    <definedName name="__xlnm.Print_Area_6">#REF!</definedName>
    <definedName name="__парекр" localSheetId="7">#REF!</definedName>
    <definedName name="__парекр" localSheetId="6">#REF!</definedName>
    <definedName name="__парекр">#REF!</definedName>
    <definedName name="_000" localSheetId="7">#REF!</definedName>
    <definedName name="_000" localSheetId="6">#REF!</definedName>
    <definedName name="_000">#REF!</definedName>
    <definedName name="_0000" localSheetId="7">#REF!</definedName>
    <definedName name="_0000" localSheetId="6">#REF!</definedName>
    <definedName name="_0000">#REF!</definedName>
    <definedName name="_01" localSheetId="1" hidden="1">{"IMRAK42x8x8",#N/A,TRUE,"IMRAK 1400 42U 800X800";"IMRAK32x6x6",#N/A,TRUE,"IMRAK 1400 32U 600x600";"IMRAK42x12x8",#N/A,TRUE,"IMRAK 1400 42U 1200x800";"IMRAK15x6x4",#N/A,TRUE,"IMRAK 400 15U FRONT SECTION"}</definedName>
    <definedName name="_01" localSheetId="2" hidden="1">{"IMRAK42x8x8",#N/A,TRUE,"IMRAK 1400 42U 800X800";"IMRAK32x6x6",#N/A,TRUE,"IMRAK 1400 32U 600x600";"IMRAK42x12x8",#N/A,TRUE,"IMRAK 1400 42U 1200x800";"IMRAK15x6x4",#N/A,TRUE,"IMRAK 400 15U FRONT SECTION"}</definedName>
    <definedName name="_01" hidden="1">{"IMRAK42x8x8",#N/A,TRUE,"IMRAK 1400 42U 800X800";"IMRAK32x6x6",#N/A,TRUE,"IMRAK 1400 32U 600x600";"IMRAK42x12x8",#N/A,TRUE,"IMRAK 1400 42U 1200x800";"IMRAK15x6x4",#N/A,TRUE,"IMRAK 400 15U FRONT SECTION"}</definedName>
    <definedName name="_02" localSheetId="1" hidden="1">{"IMRAK42x8x8",#N/A,TRUE,"IMRAK 1400 42U 800X800";"IMRAK32x6x6",#N/A,TRUE,"IMRAK 1400 32U 600x600";"IMRAK42x12x8",#N/A,TRUE,"IMRAK 1400 42U 1200x800";"IMRAK15x6x4",#N/A,TRUE,"IMRAK 400 15U FRONT SECTION"}</definedName>
    <definedName name="_02" localSheetId="2" hidden="1">{"IMRAK42x8x8",#N/A,TRUE,"IMRAK 1400 42U 800X800";"IMRAK32x6x6",#N/A,TRUE,"IMRAK 1400 32U 600x600";"IMRAK42x12x8",#N/A,TRUE,"IMRAK 1400 42U 1200x800";"IMRAK15x6x4",#N/A,TRUE,"IMRAK 400 15U FRONT SECTION"}</definedName>
    <definedName name="_02" hidden="1">{"IMRAK42x8x8",#N/A,TRUE,"IMRAK 1400 42U 800X800";"IMRAK32x6x6",#N/A,TRUE,"IMRAK 1400 32U 600x600";"IMRAK42x12x8",#N/A,TRUE,"IMRAK 1400 42U 1200x800";"IMRAK15x6x4",#N/A,TRUE,"IMRAK 400 15U FRONT SECTION"}</definedName>
    <definedName name="_02121" localSheetId="7">#REF!</definedName>
    <definedName name="_02121" localSheetId="6">#REF!</definedName>
    <definedName name="_02121">#REF!</definedName>
    <definedName name="_03" localSheetId="1" hidden="1">{"IMRAK42x8x8",#N/A,TRUE,"IMRAK 1400 42U 800X800";"IMRAK32x6x6",#N/A,TRUE,"IMRAK 1400 32U 600x600";"IMRAK42x12x8",#N/A,TRUE,"IMRAK 1400 42U 1200x800";"IMRAK15x6x4",#N/A,TRUE,"IMRAK 400 15U FRONT SECTION"}</definedName>
    <definedName name="_03" localSheetId="2" hidden="1">{"IMRAK42x8x8",#N/A,TRUE,"IMRAK 1400 42U 800X800";"IMRAK32x6x6",#N/A,TRUE,"IMRAK 1400 32U 600x600";"IMRAK42x12x8",#N/A,TRUE,"IMRAK 1400 42U 1200x800";"IMRAK15x6x4",#N/A,TRUE,"IMRAK 400 15U FRONT SECTION"}</definedName>
    <definedName name="_03" hidden="1">{"IMRAK42x8x8",#N/A,TRUE,"IMRAK 1400 42U 800X800";"IMRAK32x6x6",#N/A,TRUE,"IMRAK 1400 32U 600x600";"IMRAK42x12x8",#N/A,TRUE,"IMRAK 1400 42U 1200x800";"IMRAK15x6x4",#N/A,TRUE,"IMRAK 400 15U FRONT SECTION"}</definedName>
    <definedName name="_1" localSheetId="7">#REF!</definedName>
    <definedName name="_1" localSheetId="6">#REF!</definedName>
    <definedName name="_1">#REF!</definedName>
    <definedName name="_1._Выберите_вид_работ" localSheetId="7">#REF!</definedName>
    <definedName name="_1._Выберите_вид_работ" localSheetId="6">#REF!</definedName>
    <definedName name="_1._Выберите_вид_работ">#REF!</definedName>
    <definedName name="_1___Excel_BuiltIn_Print_Area_3_1" localSheetId="7">#REF!</definedName>
    <definedName name="_1___Excel_BuiltIn_Print_Area_3_1" localSheetId="6">#REF!</definedName>
    <definedName name="_1___Excel_BuiltIn_Print_Area_3_1">#REF!</definedName>
    <definedName name="_111" localSheetId="1" hidden="1">{"IMRAK42x8x8",#N/A,TRUE,"IMRAK 1400 42U 800X800";"IMRAK32x6x6",#N/A,TRUE,"IMRAK 1400 32U 600x600";"IMRAK42x12x8",#N/A,TRUE,"IMRAK 1400 42U 1200x800";"IMRAK15x6x4",#N/A,TRUE,"IMRAK 400 15U FRONT SECTION"}</definedName>
    <definedName name="_111" localSheetId="2" hidden="1">{"IMRAK42x8x8",#N/A,TRUE,"IMRAK 1400 42U 800X800";"IMRAK32x6x6",#N/A,TRUE,"IMRAK 1400 32U 600x600";"IMRAK42x12x8",#N/A,TRUE,"IMRAK 1400 42U 1200x800";"IMRAK15x6x4",#N/A,TRUE,"IMRAK 400 15U FRONT SECTION"}</definedName>
    <definedName name="_111" hidden="1">{"IMRAK42x8x8",#N/A,TRUE,"IMRAK 1400 42U 800X800";"IMRAK32x6x6",#N/A,TRUE,"IMRAK 1400 32U 600x600";"IMRAK42x12x8",#N/A,TRUE,"IMRAK 1400 42U 1200x800";"IMRAK15x6x4",#N/A,TRUE,"IMRAK 400 15U FRONT SECTION"}</definedName>
    <definedName name="_123" localSheetId="7">#REF!</definedName>
    <definedName name="_123" localSheetId="6">#REF!</definedName>
    <definedName name="_123">#REF!</definedName>
    <definedName name="_1234" localSheetId="7">#REF!</definedName>
    <definedName name="_1234" localSheetId="6">#REF!</definedName>
    <definedName name="_1234">#REF!</definedName>
    <definedName name="_12345" localSheetId="7">#REF!</definedName>
    <definedName name="_12345" localSheetId="6">#REF!</definedName>
    <definedName name="_12345">#REF!</definedName>
    <definedName name="_12Excel_BuiltIn_Print_Titles_2_1_1" localSheetId="7">#REF!</definedName>
    <definedName name="_12Excel_BuiltIn_Print_Titles_2_1_1" localSheetId="6">#REF!</definedName>
    <definedName name="_12Excel_BuiltIn_Print_Titles_2_1_1">#REF!</definedName>
    <definedName name="_1Excel_BuiltIn_Print_Area_1_1_1" localSheetId="7">#REF!</definedName>
    <definedName name="_1Excel_BuiltIn_Print_Area_1_1_1" localSheetId="6">#REF!</definedName>
    <definedName name="_1Excel_BuiltIn_Print_Area_1_1_1">#REF!</definedName>
    <definedName name="_1Excel_BuiltIn_Print_Area_3_1" localSheetId="7">#REF!</definedName>
    <definedName name="_1Excel_BuiltIn_Print_Area_3_1" localSheetId="6">#REF!</definedName>
    <definedName name="_1Excel_BuiltIn_Print_Area_3_1">#REF!</definedName>
    <definedName name="_2._Выберите_категорию_горных_пород_по_буримости" localSheetId="7">#REF!</definedName>
    <definedName name="_2._Выберите_категорию_горных_пород_по_буримости" localSheetId="6">#REF!</definedName>
    <definedName name="_2._Выберите_категорию_горных_пород_по_буримости">#REF!</definedName>
    <definedName name="_2__Excel_BuiltIn_Print_Area_3_1" localSheetId="7">#REF!</definedName>
    <definedName name="_2__Excel_BuiltIn_Print_Area_3_1" localSheetId="6">#REF!</definedName>
    <definedName name="_2__Excel_BuiltIn_Print_Area_3_1">#REF!</definedName>
    <definedName name="_2Excel_BuiltIn_Print_Area_1_1_1" localSheetId="7">#REF!</definedName>
    <definedName name="_2Excel_BuiltIn_Print_Area_1_1_1" localSheetId="6">#REF!</definedName>
    <definedName name="_2Excel_BuiltIn_Print_Area_1_1_1">#REF!</definedName>
    <definedName name="_2Excel_BuiltIn_Print_Area_3_1" localSheetId="7">#REF!</definedName>
    <definedName name="_2Excel_BuiltIn_Print_Area_3_1" localSheetId="6">#REF!</definedName>
    <definedName name="_2Excel_BuiltIn_Print_Area_3_1">#REF!</definedName>
    <definedName name="_2Excel_BuiltIn_Print_Titles_1_1_1" localSheetId="7">#REF!</definedName>
    <definedName name="_2Excel_BuiltIn_Print_Titles_1_1_1" localSheetId="6">#REF!</definedName>
    <definedName name="_2Excel_BuiltIn_Print_Titles_1_1_1">#REF!</definedName>
    <definedName name="_3Excel_BuiltIn_Print_Titles_2_1_1" localSheetId="7">#REF!</definedName>
    <definedName name="_3Excel_BuiltIn_Print_Titles_2_1_1" localSheetId="6">#REF!</definedName>
    <definedName name="_3Excel_BuiltIn_Print_Titles_2_1_1">#REF!</definedName>
    <definedName name="_3а._Выберите_диаметр_скважины" localSheetId="7">#REF!</definedName>
    <definedName name="_3а._Выберите_диаметр_скважины" localSheetId="6">#REF!</definedName>
    <definedName name="_3а._Выберите_диаметр_скважины">#REF!</definedName>
    <definedName name="_3б._Выберите_диаметр_скважины" localSheetId="7">#REF!</definedName>
    <definedName name="_3б._Выберите_диаметр_скважины" localSheetId="6">#REF!</definedName>
    <definedName name="_3б._Выберите_диаметр_скважины">#REF!</definedName>
    <definedName name="_3в._Выберите_диаметр_скважины" localSheetId="7">#REF!</definedName>
    <definedName name="_3в._Выберите_диаметр_скважины" localSheetId="6">#REF!</definedName>
    <definedName name="_3в._Выберите_диаметр_скважины">#REF!</definedName>
    <definedName name="_3г._Выберите_диаметр_скважины" localSheetId="7">#REF!</definedName>
    <definedName name="_3г._Выберите_диаметр_скважины" localSheetId="6">#REF!</definedName>
    <definedName name="_3г._Выберите_диаметр_скважины">#REF!</definedName>
    <definedName name="_3д._Выберите_диаметр_скважины" localSheetId="7">#REF!</definedName>
    <definedName name="_3д._Выберите_диаметр_скважины" localSheetId="6">#REF!</definedName>
    <definedName name="_3д._Выберите_диаметр_скважины">#REF!</definedName>
    <definedName name="_3е._Выберите_диаметр_скважины" localSheetId="7">#REF!</definedName>
    <definedName name="_3е._Выберите_диаметр_скважины" localSheetId="6">#REF!</definedName>
    <definedName name="_3е._Выберите_диаметр_скважины">#REF!</definedName>
    <definedName name="_3ж._Выберите_диаметр_скважины" localSheetId="7">#REF!</definedName>
    <definedName name="_3ж._Выберите_диаметр_скважины" localSheetId="6">#REF!</definedName>
    <definedName name="_3ж._Выберите_диаметр_скважины">#REF!</definedName>
    <definedName name="_3з._Выберите_диаметр_скважины" localSheetId="7">#REF!</definedName>
    <definedName name="_3з._Выберите_диаметр_скважины" localSheetId="6">#REF!</definedName>
    <definedName name="_3з._Выберите_диаметр_скважины">#REF!</definedName>
    <definedName name="_3и._Выберите_диаметр_скважины" localSheetId="7">#REF!</definedName>
    <definedName name="_3и._Выберите_диаметр_скважины" localSheetId="6">#REF!</definedName>
    <definedName name="_3и._Выберите_диаметр_скважины">#REF!</definedName>
    <definedName name="_3к._Выберите_диаметр_скважины" localSheetId="7">#REF!</definedName>
    <definedName name="_3к._Выберите_диаметр_скважины" localSheetId="6">#REF!</definedName>
    <definedName name="_3к._Выберите_диаметр_скважины">#REF!</definedName>
    <definedName name="_3л._Выберите_диаметр_скважины" localSheetId="7">#REF!</definedName>
    <definedName name="_3л._Выберите_диаметр_скважины" localSheetId="6">#REF!</definedName>
    <definedName name="_3л._Выберите_диаметр_скважины">#REF!</definedName>
    <definedName name="_3м._Выберите_диаметр_скважины" localSheetId="7">#REF!</definedName>
    <definedName name="_3м._Выберите_диаметр_скважины" localSheetId="6">#REF!</definedName>
    <definedName name="_3м._Выберите_диаметр_скважины">#REF!</definedName>
    <definedName name="_4Excel_BuiltIn_Print_Area_1_1_1" localSheetId="7">#REF!</definedName>
    <definedName name="_4Excel_BuiltIn_Print_Area_1_1_1" localSheetId="6">#REF!</definedName>
    <definedName name="_4Excel_BuiltIn_Print_Area_1_1_1">#REF!</definedName>
    <definedName name="_4Excel_BuiltIn_Print_Titles_1_1_1" localSheetId="7">#REF!</definedName>
    <definedName name="_4Excel_BuiltIn_Print_Titles_1_1_1" localSheetId="6">#REF!</definedName>
    <definedName name="_4Excel_BuiltIn_Print_Titles_1_1_1">#REF!</definedName>
    <definedName name="_5Excel_BuiltIn_Print_Titles_2_1_1" localSheetId="7">#REF!</definedName>
    <definedName name="_5Excel_BuiltIn_Print_Titles_2_1_1" localSheetId="6">#REF!</definedName>
    <definedName name="_5Excel_BuiltIn_Print_Titles_2_1_1">#REF!</definedName>
    <definedName name="_6Excel_BuiltIn_Print_Titles_2_1_1" localSheetId="7">#REF!</definedName>
    <definedName name="_6Excel_BuiltIn_Print_Titles_2_1_1" localSheetId="6">#REF!</definedName>
    <definedName name="_6Excel_BuiltIn_Print_Titles_2_1_1">#REF!</definedName>
    <definedName name="_8Excel_BuiltIn_Print_Titles_1_1_1" localSheetId="7">#REF!</definedName>
    <definedName name="_8Excel_BuiltIn_Print_Titles_1_1_1" localSheetId="6">#REF!</definedName>
    <definedName name="_8Excel_BuiltIn_Print_Titles_1_1_1">#REF!</definedName>
    <definedName name="_a2" localSheetId="7">#REF!</definedName>
    <definedName name="_a2" localSheetId="3">#REF!</definedName>
    <definedName name="_a2" localSheetId="6">#REF!</definedName>
    <definedName name="_a2">#REF!</definedName>
    <definedName name="_A65560" localSheetId="7">[1]График!#REF!</definedName>
    <definedName name="_A65560" localSheetId="6">[1]График!#REF!</definedName>
    <definedName name="_A65560">[1]График!#REF!</definedName>
    <definedName name="_aa" localSheetId="1" hidden="1">{"IMRAK42x8x8",#N/A,TRUE,"IMRAK 1400 42U 800X800";"IMRAK32x6x6",#N/A,TRUE,"IMRAK 1400 32U 600x600";"IMRAK42x12x8",#N/A,TRUE,"IMRAK 1400 42U 1200x800";"IMRAK15x6x4",#N/A,TRUE,"IMRAK 400 15U FRONT SECTION"}</definedName>
    <definedName name="_aa" localSheetId="2" hidden="1">{"IMRAK42x8x8",#N/A,TRUE,"IMRAK 1400 42U 800X800";"IMRAK32x6x6",#N/A,TRUE,"IMRAK 1400 32U 600x600";"IMRAK42x12x8",#N/A,TRUE,"IMRAK 1400 42U 1200x800";"IMRAK15x6x4",#N/A,TRUE,"IMRAK 400 15U FRONT SECTION"}</definedName>
    <definedName name="_aa" hidden="1">{"IMRAK42x8x8",#N/A,TRUE,"IMRAK 1400 42U 800X800";"IMRAK32x6x6",#N/A,TRUE,"IMRAK 1400 32U 600x600";"IMRAK42x12x8",#N/A,TRUE,"IMRAK 1400 42U 1200x800";"IMRAK15x6x4",#N/A,TRUE,"IMRAK 400 15U FRONT SECTION"}</definedName>
    <definedName name="_App2" localSheetId="1" hidden="1">{"IMRAK42x8x8",#N/A,TRUE,"IMRAK 1400 42U 800X800";"IMRAK32x6x6",#N/A,TRUE,"IMRAK 1400 32U 600x600";"IMRAK42x12x8",#N/A,TRUE,"IMRAK 1400 42U 1200x800";"IMRAK15x6x4",#N/A,TRUE,"IMRAK 400 15U FRONT SECTION"}</definedName>
    <definedName name="_App2" localSheetId="2" hidden="1">{"IMRAK42x8x8",#N/A,TRUE,"IMRAK 1400 42U 800X800";"IMRAK32x6x6",#N/A,TRUE,"IMRAK 1400 32U 600x600";"IMRAK42x12x8",#N/A,TRUE,"IMRAK 1400 42U 1200x800";"IMRAK15x6x4",#N/A,TRUE,"IMRAK 400 15U FRONT SECTION"}</definedName>
    <definedName name="_App2" hidden="1">{"IMRAK42x8x8",#N/A,TRUE,"IMRAK 1400 42U 800X800";"IMRAK32x6x6",#N/A,TRUE,"IMRAK 1400 32U 600x600";"IMRAK42x12x8",#N/A,TRUE,"IMRAK 1400 42U 1200x800";"IMRAK15x6x4",#N/A,TRUE,"IMRAK 400 15U FRONT SECTION"}</definedName>
    <definedName name="_App3" localSheetId="1" hidden="1">{"IMRAK42x8x8",#N/A,TRUE,"IMRAK 1400 42U 800X800";"IMRAK32x6x6",#N/A,TRUE,"IMRAK 1400 32U 600x600";"IMRAK42x12x8",#N/A,TRUE,"IMRAK 1400 42U 1200x800";"IMRAK15x6x4",#N/A,TRUE,"IMRAK 400 15U FRONT SECTION"}</definedName>
    <definedName name="_App3" localSheetId="2" hidden="1">{"IMRAK42x8x8",#N/A,TRUE,"IMRAK 1400 42U 800X800";"IMRAK32x6x6",#N/A,TRUE,"IMRAK 1400 32U 600x600";"IMRAK42x12x8",#N/A,TRUE,"IMRAK 1400 42U 1200x800";"IMRAK15x6x4",#N/A,TRUE,"IMRAK 400 15U FRONT SECTION"}</definedName>
    <definedName name="_App3" hidden="1">{"IMRAK42x8x8",#N/A,TRUE,"IMRAK 1400 42U 800X800";"IMRAK32x6x6",#N/A,TRUE,"IMRAK 1400 32U 600x600";"IMRAK42x12x8",#N/A,TRUE,"IMRAK 1400 42U 1200x800";"IMRAK15x6x4",#N/A,TRUE,"IMRAK 400 15U FRONT SECTION"}</definedName>
    <definedName name="_AUTOEXEC" localSheetId="7">#REF!</definedName>
    <definedName name="_AUTOEXEC" localSheetId="6">#REF!</definedName>
    <definedName name="_AUTOEXEC">#REF!</definedName>
    <definedName name="_AUTOEXEC_1" localSheetId="7">#REF!</definedName>
    <definedName name="_AUTOEXEC_1" localSheetId="6">#REF!</definedName>
    <definedName name="_AUTOEXEC_1">#REF!</definedName>
    <definedName name="_AUTOEXEC_1_1" localSheetId="7">[2]Смета!#REF!</definedName>
    <definedName name="_AUTOEXEC_1_1" localSheetId="6">[2]Смета!#REF!</definedName>
    <definedName name="_AUTOEXEC_1_1">[2]Смета!#REF!</definedName>
    <definedName name="_AUTOEXEC_2" localSheetId="7">#REF!</definedName>
    <definedName name="_AUTOEXEC_2" localSheetId="6">#REF!</definedName>
    <definedName name="_AUTOEXEC_2">#REF!</definedName>
    <definedName name="_E65560" localSheetId="7">[1]График!#REF!</definedName>
    <definedName name="_E65560" localSheetId="6">[1]График!#REF!</definedName>
    <definedName name="_E65560">[1]График!#REF!</definedName>
    <definedName name="_gfjyhjmhg" localSheetId="7">#REF!</definedName>
    <definedName name="_gfjyhjmhg" localSheetId="6">#REF!</definedName>
    <definedName name="_gfjyhjmhg">#REF!</definedName>
    <definedName name="_k" localSheetId="7">#REF!</definedName>
    <definedName name="_k" localSheetId="6">#REF!</definedName>
    <definedName name="_k" localSheetId="2">#REF!</definedName>
    <definedName name="_k">#REF!</definedName>
    <definedName name="_k_1" localSheetId="7">#REF!</definedName>
    <definedName name="_k_1" localSheetId="6">#REF!</definedName>
    <definedName name="_k_1">#REF!</definedName>
    <definedName name="_k_1_1" localSheetId="7">[2]Смета!#REF!</definedName>
    <definedName name="_k_1_1" localSheetId="6">[2]Смета!#REF!</definedName>
    <definedName name="_k_1_1">[2]Смета!#REF!</definedName>
    <definedName name="_k_2" localSheetId="7">#REF!</definedName>
    <definedName name="_k_2" localSheetId="6">#REF!</definedName>
    <definedName name="_k_2">#REF!</definedName>
    <definedName name="_m" localSheetId="7">#REF!</definedName>
    <definedName name="_m" localSheetId="6">#REF!</definedName>
    <definedName name="_m" localSheetId="2">#REF!</definedName>
    <definedName name="_m">#REF!</definedName>
    <definedName name="_m_1" localSheetId="7">#REF!</definedName>
    <definedName name="_m_1" localSheetId="6">#REF!</definedName>
    <definedName name="_m_1">#REF!</definedName>
    <definedName name="_m_1_1" localSheetId="7">[2]Смета!#REF!</definedName>
    <definedName name="_m_1_1" localSheetId="6">[2]Смета!#REF!</definedName>
    <definedName name="_m_1_1">[2]Смета!#REF!</definedName>
    <definedName name="_m_2" localSheetId="7">#REF!</definedName>
    <definedName name="_m_2" localSheetId="6">#REF!</definedName>
    <definedName name="_m_2">#REF!</definedName>
    <definedName name="_s" localSheetId="7">#REF!</definedName>
    <definedName name="_s" localSheetId="6">#REF!</definedName>
    <definedName name="_s" localSheetId="2">#REF!</definedName>
    <definedName name="_s">#REF!</definedName>
    <definedName name="_s_1" localSheetId="7">#REF!</definedName>
    <definedName name="_s_1" localSheetId="6">#REF!</definedName>
    <definedName name="_s_1">#REF!</definedName>
    <definedName name="_s_1_1" localSheetId="7">[2]Смета!#REF!</definedName>
    <definedName name="_s_1_1" localSheetId="6">[2]Смета!#REF!</definedName>
    <definedName name="_s_1_1">[2]Смета!#REF!</definedName>
    <definedName name="_s_2" localSheetId="7">#REF!</definedName>
    <definedName name="_s_2" localSheetId="6">#REF!</definedName>
    <definedName name="_s_2">#REF!</definedName>
    <definedName name="_z" localSheetId="7">#REF!</definedName>
    <definedName name="_z" localSheetId="6">#REF!</definedName>
    <definedName name="_z" localSheetId="2">#REF!</definedName>
    <definedName name="_z">#REF!</definedName>
    <definedName name="_z_1" localSheetId="7">#REF!</definedName>
    <definedName name="_z_1" localSheetId="6">#REF!</definedName>
    <definedName name="_z_1">#REF!</definedName>
    <definedName name="_z_1_1" localSheetId="7">[2]Смета!#REF!</definedName>
    <definedName name="_z_1_1" localSheetId="6">[2]Смета!#REF!</definedName>
    <definedName name="_z_1_1">[2]Смета!#REF!</definedName>
    <definedName name="_z_2" localSheetId="7">#REF!</definedName>
    <definedName name="_z_2" localSheetId="6">#REF!</definedName>
    <definedName name="_z_2">#REF!</definedName>
    <definedName name="_апа" localSheetId="7">#REF!</definedName>
    <definedName name="_апа" localSheetId="6">#REF!</definedName>
    <definedName name="_апа">#REF!</definedName>
    <definedName name="_аппп" localSheetId="7">#REF!</definedName>
    <definedName name="_аппп" localSheetId="6">#REF!</definedName>
    <definedName name="_аппп">#REF!</definedName>
    <definedName name="_вавал" localSheetId="7">#REF!</definedName>
    <definedName name="_вавал" localSheetId="6">#REF!</definedName>
    <definedName name="_вавал">#REF!</definedName>
    <definedName name="_Восемь">'[3]Таблица 4 АСУТП'!$B$84:$B$86</definedName>
    <definedName name="_два_1">'[3]Таблица 4 АСУТП'!$B$16:$B$23</definedName>
    <definedName name="_два_2">'[3]Таблица 4 АСУТП'!$B$24:$B$25</definedName>
    <definedName name="_Девять">'[3]Таблица 4 АСУТП'!$B$90:$B$92</definedName>
    <definedName name="_пар" localSheetId="7">#REF!</definedName>
    <definedName name="_пар" localSheetId="6">#REF!</definedName>
    <definedName name="_пар">#REF!</definedName>
    <definedName name="_про" localSheetId="7">#REF!</definedName>
    <definedName name="_про" localSheetId="6">#REF!</definedName>
    <definedName name="_про">#REF!</definedName>
    <definedName name="_пять">'[3]Таблица 4 АСУТП'!$B$42:$B$47</definedName>
    <definedName name="_Раз">'[3]Таблица 4 АСУТП'!$B$8:$B$14</definedName>
    <definedName name="_рл" localSheetId="7">#REF!</definedName>
    <definedName name="_рл" localSheetId="6">#REF!</definedName>
    <definedName name="_рл">#REF!</definedName>
    <definedName name="_семь_1">'[3]Таблица 4 АСУТП'!$B$66:$B$79</definedName>
    <definedName name="_семь_2">'[3]Таблица 4 АСУТП'!$B$80:$B$81</definedName>
    <definedName name="_три">'[3]Таблица 4 АСУТП'!$B$27:$B$31</definedName>
    <definedName name="_xlnm._FilterDatabase" localSheetId="7" hidden="1">#REF!</definedName>
    <definedName name="_xlnm._FilterDatabase" localSheetId="3" hidden="1">#REF!</definedName>
    <definedName name="_xlnm._FilterDatabase" localSheetId="6" hidden="1">#REF!</definedName>
    <definedName name="_xlnm._FilterDatabase" hidden="1">#REF!</definedName>
    <definedName name="_четыре">'[3]Таблица 4 АСУТП'!$B$33:$B$40</definedName>
    <definedName name="_шесть_1">'[3]Таблица 4 АСУТП'!$B$49:$B$62</definedName>
    <definedName name="_шесть_2">'[3]Таблица 4 АСУТП'!$B$63:$B$64</definedName>
    <definedName name="a" localSheetId="3" hidden="1">{#N/A,#N/A,TRUE,"Смета на пасс. обор. №1"}</definedName>
    <definedName name="a" localSheetId="1" hidden="1">{#N/A,#N/A,TRUE,"Смета на пасс. обор. №1"}</definedName>
    <definedName name="a" localSheetId="2" hidden="1">{#N/A,#N/A,TRUE,"Смета на пасс. обор. №1"}</definedName>
    <definedName name="a" hidden="1">{#N/A,#N/A,TRUE,"Смета на пасс. обор. №1"}</definedName>
    <definedName name="a_1" localSheetId="3" hidden="1">{#N/A,#N/A,TRUE,"Смета на пасс. обор. №1"}</definedName>
    <definedName name="a_1" localSheetId="1" hidden="1">{#N/A,#N/A,TRUE,"Смета на пасс. обор. №1"}</definedName>
    <definedName name="a_1" localSheetId="2" hidden="1">{#N/A,#N/A,TRUE,"Смета на пасс. обор. №1"}</definedName>
    <definedName name="a_1" hidden="1">{#N/A,#N/A,TRUE,"Смета на пасс. обор. №1"}</definedName>
    <definedName name="aaa" localSheetId="7">#REF!</definedName>
    <definedName name="aaa" localSheetId="6">#REF!</definedName>
    <definedName name="aaa">#REF!</definedName>
    <definedName name="ab" localSheetId="7">#REF!</definedName>
    <definedName name="ab" localSheetId="6">#REF!</definedName>
    <definedName name="ab">#REF!</definedName>
    <definedName name="Access_Button" hidden="1">"Активное_оборудование_Cabletron_Devices_Таблица1"</definedName>
    <definedName name="AccessDatabase" hidden="1">"C:\Мои документы\Благовещенск\Активное оборудование.mdb"</definedName>
    <definedName name="adadsasd" localSheetId="7">[4]топография!#REF!</definedName>
    <definedName name="adadsasd" localSheetId="6">[4]топография!#REF!</definedName>
    <definedName name="adadsasd">[4]топография!#REF!</definedName>
    <definedName name="AnDiscount">0.945</definedName>
    <definedName name="as" localSheetId="7">#REF!</definedName>
    <definedName name="as" localSheetId="3">#REF!</definedName>
    <definedName name="as" localSheetId="6">#REF!</definedName>
    <definedName name="as">#REF!</definedName>
    <definedName name="asd" localSheetId="7">#REF!</definedName>
    <definedName name="asd" localSheetId="3">#REF!</definedName>
    <definedName name="asd" localSheetId="6">#REF!</definedName>
    <definedName name="asd" localSheetId="2">#REF!</definedName>
    <definedName name="asd">#REF!</definedName>
    <definedName name="ave_height" localSheetId="7">#REF!</definedName>
    <definedName name="ave_height" localSheetId="3">#REF!</definedName>
    <definedName name="ave_height" localSheetId="6">#REF!</definedName>
    <definedName name="ave_height">#REF!</definedName>
    <definedName name="ave_hight" localSheetId="7">#REF!</definedName>
    <definedName name="ave_hight" localSheetId="3">#REF!</definedName>
    <definedName name="ave_hight" localSheetId="6">#REF!</definedName>
    <definedName name="ave_hight">#REF!</definedName>
    <definedName name="Aрр1" localSheetId="1" hidden="1">{"IMRAK42x8x8",#N/A,TRUE,"IMRAK 1400 42U 800X800";"IMRAK32x6x6",#N/A,TRUE,"IMRAK 1400 32U 600x600";"IMRAK42x12x8",#N/A,TRUE,"IMRAK 1400 42U 1200x800";"IMRAK15x6x4",#N/A,TRUE,"IMRAK 400 15U FRONT SECTION"}</definedName>
    <definedName name="Aрр1" localSheetId="2" hidden="1">{"IMRAK42x8x8",#N/A,TRUE,"IMRAK 1400 42U 800X800";"IMRAK32x6x6",#N/A,TRUE,"IMRAK 1400 32U 600x600";"IMRAK42x12x8",#N/A,TRUE,"IMRAK 1400 42U 1200x800";"IMRAK15x6x4",#N/A,TRUE,"IMRAK 400 15U FRONT SECTION"}</definedName>
    <definedName name="Aрр1" hidden="1">{"IMRAK42x8x8",#N/A,TRUE,"IMRAK 1400 42U 800X800";"IMRAK32x6x6",#N/A,TRUE,"IMRAK 1400 32U 600x600";"IMRAK42x12x8",#N/A,TRUE,"IMRAK 1400 42U 1200x800";"IMRAK15x6x4",#N/A,TRUE,"IMRAK 400 15U FRONT SECTION"}</definedName>
    <definedName name="b" localSheetId="3" hidden="1">{#N/A,#N/A,TRUE,"Смета на пасс. обор. №1"}</definedName>
    <definedName name="b" localSheetId="1" hidden="1">{#N/A,#N/A,TRUE,"Смета на пасс. обор. №1"}</definedName>
    <definedName name="b" localSheetId="2" hidden="1">{#N/A,#N/A,TRUE,"Смета на пасс. обор. №1"}</definedName>
    <definedName name="b" hidden="1">{#N/A,#N/A,TRUE,"Смета на пасс. обор. №1"}</definedName>
    <definedName name="b_1" localSheetId="3" hidden="1">{#N/A,#N/A,TRUE,"Смета на пасс. обор. №1"}</definedName>
    <definedName name="b_1" localSheetId="1" hidden="1">{#N/A,#N/A,TRUE,"Смета на пасс. обор. №1"}</definedName>
    <definedName name="b_1" localSheetId="2" hidden="1">{#N/A,#N/A,TRUE,"Смета на пасс. обор. №1"}</definedName>
    <definedName name="b_1" hidden="1">{#N/A,#N/A,TRUE,"Смета на пасс. обор. №1"}</definedName>
    <definedName name="ba" localSheetId="3" hidden="1">{#N/A,#N/A,TRUE,"Смета на пасс. обор. №1"}</definedName>
    <definedName name="ba" localSheetId="1" hidden="1">{#N/A,#N/A,TRUE,"Смета на пасс. обор. №1"}</definedName>
    <definedName name="ba" localSheetId="2" hidden="1">{#N/A,#N/A,TRUE,"Смета на пасс. обор. №1"}</definedName>
    <definedName name="ba" hidden="1">{#N/A,#N/A,TRUE,"Смета на пасс. обор. №1"}</definedName>
    <definedName name="ba_1" localSheetId="3" hidden="1">{#N/A,#N/A,TRUE,"Смета на пасс. обор. №1"}</definedName>
    <definedName name="ba_1" localSheetId="1" hidden="1">{#N/A,#N/A,TRUE,"Смета на пасс. обор. №1"}</definedName>
    <definedName name="ba_1" localSheetId="2" hidden="1">{#N/A,#N/A,TRUE,"Смета на пасс. обор. №1"}</definedName>
    <definedName name="ba_1" hidden="1">{#N/A,#N/A,TRUE,"Смета на пасс. обор. №1"}</definedName>
    <definedName name="bhk" localSheetId="7">[5]топография!#REF!</definedName>
    <definedName name="bhk" localSheetId="6">[5]топография!#REF!</definedName>
    <definedName name="bhk">[5]топография!#REF!</definedName>
    <definedName name="bjbkl" localSheetId="7">[6]топография!#REF!</definedName>
    <definedName name="bjbkl" localSheetId="3">[7]топография!#REF!</definedName>
    <definedName name="bjbkl" localSheetId="6">[6]топография!#REF!</definedName>
    <definedName name="bjbkl">[6]топография!#REF!</definedName>
    <definedName name="CC_fSF" localSheetId="7">#REF!</definedName>
    <definedName name="CC_fSF" localSheetId="6">#REF!</definedName>
    <definedName name="CC_fSF">#REF!</definedName>
    <definedName name="ccc" localSheetId="3" hidden="1">{#N/A,#N/A,TRUE,"Смета на пасс. обор. №1"}</definedName>
    <definedName name="ccc" localSheetId="1" hidden="1">{#N/A,#N/A,TRUE,"Смета на пасс. обор. №1"}</definedName>
    <definedName name="ccc" localSheetId="2" hidden="1">{#N/A,#N/A,TRUE,"Смета на пасс. обор. №1"}</definedName>
    <definedName name="ccc" hidden="1">{#N/A,#N/A,TRUE,"Смета на пасс. обор. №1"}</definedName>
    <definedName name="ccc_1" localSheetId="3" hidden="1">{#N/A,#N/A,TRUE,"Смета на пасс. обор. №1"}</definedName>
    <definedName name="ccc_1" localSheetId="1" hidden="1">{#N/A,#N/A,TRUE,"Смета на пасс. обор. №1"}</definedName>
    <definedName name="ccc_1" localSheetId="2" hidden="1">{#N/A,#N/A,TRUE,"Смета на пасс. обор. №1"}</definedName>
    <definedName name="ccc_1" hidden="1">{#N/A,#N/A,TRUE,"Смета на пасс. обор. №1"}</definedName>
    <definedName name="cdgd" localSheetId="7">#REF!</definedName>
    <definedName name="cdgd" localSheetId="6">#REF!</definedName>
    <definedName name="cdgd">#REF!</definedName>
    <definedName name="Cdjlrf2" localSheetId="7">#REF!</definedName>
    <definedName name="Cdjlrf2" localSheetId="6">#REF!</definedName>
    <definedName name="Cdjlrf2">#REF!</definedName>
    <definedName name="CnfName" localSheetId="7">[8]Лист1!#REF!</definedName>
    <definedName name="CnfName" localSheetId="6">[8]Лист1!#REF!</definedName>
    <definedName name="CnfName">[8]Лист1!#REF!</definedName>
    <definedName name="CnfName_1" localSheetId="7">[9]Обновление!#REF!</definedName>
    <definedName name="CnfName_1" localSheetId="6">[9]Обновление!#REF!</definedName>
    <definedName name="CnfName_1">[9]Обновление!#REF!</definedName>
    <definedName name="cntNumber" localSheetId="7">'[10]Счет-Фактура'!#REF!</definedName>
    <definedName name="cntNumber" localSheetId="6">'[10]Счет-Фактура'!#REF!</definedName>
    <definedName name="cntNumber">'[10]Счет-Фактура'!#REF!</definedName>
    <definedName name="cntPayerCountCor" localSheetId="7">'[10]Счет-Фактура'!#REF!</definedName>
    <definedName name="cntPayerCountCor" localSheetId="6">'[10]Счет-Фактура'!#REF!</definedName>
    <definedName name="cntPayerCountCor">'[10]Счет-Фактура'!#REF!</definedName>
    <definedName name="cntQnt" localSheetId="7">'[10]Счет-Фактура'!#REF!</definedName>
    <definedName name="cntQnt" localSheetId="6">'[10]Счет-Фактура'!#REF!</definedName>
    <definedName name="cntQnt">'[10]Счет-Фактура'!#REF!</definedName>
    <definedName name="cntSuppAddr2" localSheetId="7">'[10]Счет-Фактура'!#REF!</definedName>
    <definedName name="cntSuppAddr2" localSheetId="6">'[10]Счет-Фактура'!#REF!</definedName>
    <definedName name="cntSuppAddr2">'[10]Счет-Фактура'!#REF!</definedName>
    <definedName name="cntSuppMFO1" localSheetId="7">'[10]Счет-Фактура'!#REF!</definedName>
    <definedName name="cntSuppMFO1" localSheetId="6">'[10]Счет-Фактура'!#REF!</definedName>
    <definedName name="cntSuppMFO1">'[10]Счет-Фактура'!#REF!</definedName>
    <definedName name="cntUnit" localSheetId="7">'[10]Счет-Фактура'!#REF!</definedName>
    <definedName name="cntUnit" localSheetId="6">'[10]Счет-Фактура'!#REF!</definedName>
    <definedName name="cntUnit">'[10]Счет-Фактура'!#REF!</definedName>
    <definedName name="ConfName" localSheetId="7">[8]Лист1!#REF!</definedName>
    <definedName name="ConfName" localSheetId="6">[8]Лист1!#REF!</definedName>
    <definedName name="ConfName">[8]Лист1!#REF!</definedName>
    <definedName name="ConfName_1" localSheetId="7">[9]Обновление!#REF!</definedName>
    <definedName name="ConfName_1" localSheetId="6">[9]Обновление!#REF!</definedName>
    <definedName name="ConfName_1">[9]Обновление!#REF!</definedName>
    <definedName name="Currency_Risk_Factor">1.05</definedName>
    <definedName name="cv" localSheetId="7">#REF!</definedName>
    <definedName name="cv" localSheetId="6">#REF!</definedName>
    <definedName name="cv">#REF!</definedName>
    <definedName name="d" localSheetId="7">#REF!</definedName>
    <definedName name="d" localSheetId="6">#REF!</definedName>
    <definedName name="d">#REF!</definedName>
    <definedName name="Database" localSheetId="7">#REF!</definedName>
    <definedName name="Database" localSheetId="6">#REF!</definedName>
    <definedName name="Database">#REF!</definedName>
    <definedName name="DateColJournal" localSheetId="7">#REF!</definedName>
    <definedName name="DateColJournal" localSheetId="6">#REF!</definedName>
    <definedName name="DateColJournal">#REF!</definedName>
    <definedName name="Dc" localSheetId="7">[11]Lucent!#REF!</definedName>
    <definedName name="Dc" localSheetId="3">[11]Lucent!#REF!</definedName>
    <definedName name="Dc" localSheetId="6">[11]Lucent!#REF!</definedName>
    <definedName name="Dc">[11]Lucent!#REF!</definedName>
    <definedName name="dck" localSheetId="7">[6]топография!#REF!</definedName>
    <definedName name="dck" localSheetId="3">[12]топография!#REF!</definedName>
    <definedName name="dck" localSheetId="6">[6]топография!#REF!</definedName>
    <definedName name="dck" localSheetId="2">[12]топография!#REF!</definedName>
    <definedName name="dck">[6]топография!#REF!</definedName>
    <definedName name="dck_1" localSheetId="7">[13]топография!#REF!</definedName>
    <definedName name="dck_1" localSheetId="6">[13]топография!#REF!</definedName>
    <definedName name="dck_1">[13]топография!#REF!</definedName>
    <definedName name="ddduy" localSheetId="7">#REF!</definedName>
    <definedName name="ddduy" localSheetId="3">#REF!</definedName>
    <definedName name="ddduy" localSheetId="6">#REF!</definedName>
    <definedName name="ddduy" localSheetId="2">#REF!</definedName>
    <definedName name="ddduy">#REF!</definedName>
    <definedName name="Delivery">1.15</definedName>
    <definedName name="deviation1" localSheetId="7">#REF!</definedName>
    <definedName name="deviation1" localSheetId="6">#REF!</definedName>
    <definedName name="deviation1">#REF!</definedName>
    <definedName name="df" localSheetId="7">#REF!</definedName>
    <definedName name="df" localSheetId="3">#REF!</definedName>
    <definedName name="df" localSheetId="6">#REF!</definedName>
    <definedName name="df">#REF!</definedName>
    <definedName name="dfd" localSheetId="7">#REF!</definedName>
    <definedName name="dfd" localSheetId="6">#REF!</definedName>
    <definedName name="dfd">#REF!</definedName>
    <definedName name="dfff" localSheetId="7">[14]топография!#REF!</definedName>
    <definedName name="dfff" localSheetId="6">[14]топография!#REF!</definedName>
    <definedName name="dfff">[14]топография!#REF!</definedName>
    <definedName name="dgf" localSheetId="7">#REF!</definedName>
    <definedName name="dgf" localSheetId="6">#REF!</definedName>
    <definedName name="dgf">#REF!</definedName>
    <definedName name="Disc_Tbl" localSheetId="7">#REF!</definedName>
    <definedName name="Disc_Tbl" localSheetId="3">#REF!</definedName>
    <definedName name="Disc_Tbl" localSheetId="6">#REF!</definedName>
    <definedName name="Disc_Tbl">#REF!</definedName>
    <definedName name="DiscontRate" localSheetId="7">#REF!</definedName>
    <definedName name="DiscontRate" localSheetId="6">#REF!</definedName>
    <definedName name="DiscontRate">#REF!</definedName>
    <definedName name="Dl" localSheetId="7">[11]Lucent!#REF!</definedName>
    <definedName name="Dl" localSheetId="6">[11]Lucent!#REF!</definedName>
    <definedName name="Dl">[11]Lucent!#REF!</definedName>
    <definedName name="DM" localSheetId="7">#REF!</definedName>
    <definedName name="DM" localSheetId="6">#REF!</definedName>
    <definedName name="DM">#REF!</definedName>
    <definedName name="Dsc_Vector" localSheetId="7">#REF!</definedName>
    <definedName name="Dsc_Vector" localSheetId="3">#REF!</definedName>
    <definedName name="Dsc_Vector" localSheetId="6">#REF!</definedName>
    <definedName name="Dsc_Vector">#REF!</definedName>
    <definedName name="e" localSheetId="3" hidden="1">{#N/A,#N/A,TRUE,"Смета на пасс. обор. №1"}</definedName>
    <definedName name="e" localSheetId="1" hidden="1">{#N/A,#N/A,TRUE,"Смета на пасс. обор. №1"}</definedName>
    <definedName name="e" localSheetId="2" hidden="1">{#N/A,#N/A,TRUE,"Смета на пасс. обор. №1"}</definedName>
    <definedName name="e" hidden="1">{#N/A,#N/A,TRUE,"Смета на пасс. обор. №1"}</definedName>
    <definedName name="e_1" localSheetId="3" hidden="1">{#N/A,#N/A,TRUE,"Смета на пасс. обор. №1"}</definedName>
    <definedName name="e_1" localSheetId="1" hidden="1">{#N/A,#N/A,TRUE,"Смета на пасс. обор. №1"}</definedName>
    <definedName name="e_1" localSheetId="2" hidden="1">{#N/A,#N/A,TRUE,"Смета на пасс. обор. №1"}</definedName>
    <definedName name="e_1" hidden="1">{#N/A,#N/A,TRUE,"Смета на пасс. обор. №1"}</definedName>
    <definedName name="ee" localSheetId="1" hidden="1">{"IMRAK42x8x8",#N/A,TRUE,"IMRAK 1400 42U 800X800";"IMRAK32x6x6",#N/A,TRUE,"IMRAK 1400 32U 600x600";"IMRAK42x12x8",#N/A,TRUE,"IMRAK 1400 42U 1200x800";"IMRAK15x6x4",#N/A,TRUE,"IMRAK 400 15U FRONT SECTION"}</definedName>
    <definedName name="ee" localSheetId="2" hidden="1">{"IMRAK42x8x8",#N/A,TRUE,"IMRAK 1400 42U 800X800";"IMRAK32x6x6",#N/A,TRUE,"IMRAK 1400 32U 600x600";"IMRAK42x12x8",#N/A,TRUE,"IMRAK 1400 42U 1200x800";"IMRAK15x6x4",#N/A,TRUE,"IMRAK 400 15U FRONT SECTION"}</definedName>
    <definedName name="ee" hidden="1">{"IMRAK42x8x8",#N/A,TRUE,"IMRAK 1400 42U 800X800";"IMRAK32x6x6",#N/A,TRUE,"IMRAK 1400 32U 600x600";"IMRAK42x12x8",#N/A,TRUE,"IMRAK 1400 42U 1200x800";"IMRAK15x6x4",#N/A,TRUE,"IMRAK 400 15U FRONT SECTION"}</definedName>
    <definedName name="EILName" localSheetId="7">[8]Лист1!#REF!</definedName>
    <definedName name="EILName" localSheetId="6">[8]Лист1!#REF!</definedName>
    <definedName name="EILName">[8]Лист1!#REF!</definedName>
    <definedName name="EILName_1" localSheetId="7">[9]Обновление!#REF!</definedName>
    <definedName name="EILName_1" localSheetId="6">[9]Обновление!#REF!</definedName>
    <definedName name="EILName_1">[9]Обновление!#REF!</definedName>
    <definedName name="El" localSheetId="7">#REF!</definedName>
    <definedName name="El" localSheetId="6">#REF!</definedName>
    <definedName name="El">#REF!</definedName>
    <definedName name="EQUIP" localSheetId="7">[15]Спецификация!#REF!</definedName>
    <definedName name="EQUIP" localSheetId="6">[15]Спецификация!#REF!</definedName>
    <definedName name="EQUIP">[15]Спецификация!#REF!</definedName>
    <definedName name="ert" localSheetId="7">#REF!</definedName>
    <definedName name="ert" localSheetId="3">#REF!</definedName>
    <definedName name="ert" localSheetId="6">#REF!</definedName>
    <definedName name="ert">#REF!</definedName>
    <definedName name="Excel" localSheetId="7">#REF!</definedName>
    <definedName name="Excel" localSheetId="6">#REF!</definedName>
    <definedName name="Excel">#REF!</definedName>
    <definedName name="Excel_BuiltIn_Database" localSheetId="7">#REF!</definedName>
    <definedName name="Excel_BuiltIn_Database" localSheetId="6">#REF!</definedName>
    <definedName name="Excel_BuiltIn_Database">#REF!</definedName>
    <definedName name="Excel_BuiltIn_Print_Area" localSheetId="7">#REF!</definedName>
    <definedName name="Excel_BuiltIn_Print_Area" localSheetId="6">#REF!</definedName>
    <definedName name="Excel_BuiltIn_Print_Area">#REF!</definedName>
    <definedName name="Excel_BuiltIn_Print_Area_1" localSheetId="7">#REF!</definedName>
    <definedName name="Excel_BuiltIn_Print_Area_1" localSheetId="6">#REF!</definedName>
    <definedName name="Excel_BuiltIn_Print_Area_1">#REF!</definedName>
    <definedName name="Excel_BuiltIn_Print_Area_1_1" localSheetId="7">#REF!</definedName>
    <definedName name="Excel_BuiltIn_Print_Area_1_1" localSheetId="6">#REF!</definedName>
    <definedName name="Excel_BuiltIn_Print_Area_1_1">#REF!</definedName>
    <definedName name="Excel_BuiltIn_Print_Area_1_1_1" localSheetId="7">#REF!</definedName>
    <definedName name="Excel_BuiltIn_Print_Area_1_1_1" localSheetId="6">#REF!</definedName>
    <definedName name="Excel_BuiltIn_Print_Area_1_1_1">#REF!</definedName>
    <definedName name="Excel_BuiltIn_Print_Area_10_1" localSheetId="7">#REF!</definedName>
    <definedName name="Excel_BuiltIn_Print_Area_10_1" localSheetId="6">#REF!</definedName>
    <definedName name="Excel_BuiltIn_Print_Area_10_1">#REF!</definedName>
    <definedName name="Excel_BuiltIn_Print_Area_10_1_1" localSheetId="7">#REF!</definedName>
    <definedName name="Excel_BuiltIn_Print_Area_10_1_1" localSheetId="6">#REF!</definedName>
    <definedName name="Excel_BuiltIn_Print_Area_10_1_1">#REF!</definedName>
    <definedName name="Excel_BuiltIn_Print_Area_11" localSheetId="7">#REF!</definedName>
    <definedName name="Excel_BuiltIn_Print_Area_11" localSheetId="6">#REF!</definedName>
    <definedName name="Excel_BuiltIn_Print_Area_11">#REF!</definedName>
    <definedName name="Excel_BuiltIn_Print_Area_11_1" localSheetId="7">#REF!</definedName>
    <definedName name="Excel_BuiltIn_Print_Area_11_1" localSheetId="6">#REF!</definedName>
    <definedName name="Excel_BuiltIn_Print_Area_11_1">#REF!</definedName>
    <definedName name="Excel_BuiltIn_Print_Area_12" localSheetId="7">#REF!</definedName>
    <definedName name="Excel_BuiltIn_Print_Area_12" localSheetId="6">#REF!</definedName>
    <definedName name="Excel_BuiltIn_Print_Area_12">#REF!</definedName>
    <definedName name="Excel_BuiltIn_Print_Area_13" localSheetId="2">"$#ССЫЛ!.$A$2:$E$8"</definedName>
    <definedName name="Excel_BuiltIn_Print_Area_13">"$#ССЫЛ!.$A$2:$E$8"</definedName>
    <definedName name="Excel_BuiltIn_Print_Area_14" localSheetId="7">#REF!</definedName>
    <definedName name="Excel_BuiltIn_Print_Area_14" localSheetId="6">#REF!</definedName>
    <definedName name="Excel_BuiltIn_Print_Area_14">#REF!</definedName>
    <definedName name="Excel_BuiltIn_Print_Area_14_1">"$#ССЫЛ!.$#ССЫЛ!$#ССЫЛ!:$#ССЫЛ!$#ССЫЛ!"</definedName>
    <definedName name="Excel_BuiltIn_Print_Area_2" localSheetId="3">#REF!</definedName>
    <definedName name="Excel_BuiltIn_Print_Area_2" localSheetId="2">"$#ССЫЛ!.$A$2:$D$4"</definedName>
    <definedName name="Excel_BuiltIn_Print_Area_2">"$#ССЫЛ!.$A$2:$D$4"</definedName>
    <definedName name="Excel_BuiltIn_Print_Area_2_1" localSheetId="7">#REF!</definedName>
    <definedName name="Excel_BuiltIn_Print_Area_2_1" localSheetId="6">#REF!</definedName>
    <definedName name="Excel_BuiltIn_Print_Area_2_1">#REF!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 localSheetId="2">"$#ССЫЛ!.$A$2:$E$4"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" localSheetId="7">#REF!</definedName>
    <definedName name="Excel_BuiltIn_Print_Area_4" localSheetId="6">#REF!</definedName>
    <definedName name="Excel_BuiltIn_Print_Area_4">#REF!</definedName>
    <definedName name="Excel_BuiltIn_Print_Area_4_1" localSheetId="7">#REF!</definedName>
    <definedName name="Excel_BuiltIn_Print_Area_4_1" localSheetId="6">#REF!</definedName>
    <definedName name="Excel_BuiltIn_Print_Area_4_1">#REF!</definedName>
    <definedName name="Excel_BuiltIn_Print_Area_4_1_1" localSheetId="7">#REF!</definedName>
    <definedName name="Excel_BuiltIn_Print_Area_4_1_1" localSheetId="6">#REF!</definedName>
    <definedName name="Excel_BuiltIn_Print_Area_4_1_1">#REF!</definedName>
    <definedName name="Excel_BuiltIn_Print_Area_4_1_1_1" localSheetId="7">#REF!</definedName>
    <definedName name="Excel_BuiltIn_Print_Area_4_1_1_1" localSheetId="6">#REF!</definedName>
    <definedName name="Excel_BuiltIn_Print_Area_4_1_1_1">#REF!</definedName>
    <definedName name="Excel_BuiltIn_Print_Area_43">"$#ССЫЛ!.$#ССЫЛ!$#ССЫЛ!:$#ССЫЛ!$#ССЫЛ!"</definedName>
    <definedName name="Excel_BuiltIn_Print_Area_5" localSheetId="7">#REF!</definedName>
    <definedName name="Excel_BuiltIn_Print_Area_5" localSheetId="3">#REF!</definedName>
    <definedName name="Excel_BuiltIn_Print_Area_5" localSheetId="6">#REF!</definedName>
    <definedName name="Excel_BuiltIn_Print_Area_5" localSheetId="2">#REF!</definedName>
    <definedName name="Excel_BuiltIn_Print_Area_5">#REF!</definedName>
    <definedName name="Excel_BuiltIn_Print_Area_5_1" localSheetId="7">#REF!</definedName>
    <definedName name="Excel_BuiltIn_Print_Area_5_1" localSheetId="6">#REF!</definedName>
    <definedName name="Excel_BuiltIn_Print_Area_5_1">#REF!</definedName>
    <definedName name="Excel_BuiltIn_Print_Area_5_1_1" localSheetId="7">#REF!</definedName>
    <definedName name="Excel_BuiltIn_Print_Area_5_1_1" localSheetId="6">#REF!</definedName>
    <definedName name="Excel_BuiltIn_Print_Area_5_1_1">#REF!</definedName>
    <definedName name="Excel_BuiltIn_Print_Area_6" localSheetId="7">#REF!</definedName>
    <definedName name="Excel_BuiltIn_Print_Area_6" localSheetId="6">#REF!</definedName>
    <definedName name="Excel_BuiltIn_Print_Area_6">#REF!</definedName>
    <definedName name="Excel_BuiltIn_Print_Area_6_1" localSheetId="7">#REF!</definedName>
    <definedName name="Excel_BuiltIn_Print_Area_6_1" localSheetId="6">#REF!</definedName>
    <definedName name="Excel_BuiltIn_Print_Area_6_1">#REF!</definedName>
    <definedName name="Excel_BuiltIn_Print_Area_7" localSheetId="2">"$#ССЫЛ!.$A$2:$E$5"</definedName>
    <definedName name="Excel_BuiltIn_Print_Area_7">"$#ССЫЛ!.$A$2:$E$5"</definedName>
    <definedName name="Excel_BuiltIn_Print_Area_7_1" localSheetId="7">#REF!</definedName>
    <definedName name="Excel_BuiltIn_Print_Area_7_1" localSheetId="6">#REF!</definedName>
    <definedName name="Excel_BuiltIn_Print_Area_7_1">#REF!</definedName>
    <definedName name="Excel_BuiltIn_Print_Area_7_1_1" localSheetId="7">#REF!</definedName>
    <definedName name="Excel_BuiltIn_Print_Area_7_1_1" localSheetId="6">#REF!</definedName>
    <definedName name="Excel_BuiltIn_Print_Area_7_1_1">#REF!</definedName>
    <definedName name="Excel_BuiltIn_Print_Area_7_1_1_1" localSheetId="7">#REF!</definedName>
    <definedName name="Excel_BuiltIn_Print_Area_7_1_1_1" localSheetId="6">#REF!</definedName>
    <definedName name="Excel_BuiltIn_Print_Area_7_1_1_1">#REF!</definedName>
    <definedName name="Excel_BuiltIn_Print_Area_7_1_1_1_1" localSheetId="7">#REF!</definedName>
    <definedName name="Excel_BuiltIn_Print_Area_7_1_1_1_1" localSheetId="6">#REF!</definedName>
    <definedName name="Excel_BuiltIn_Print_Area_7_1_1_1_1">#REF!</definedName>
    <definedName name="Excel_BuiltIn_Print_Area_8_1" localSheetId="7">#REF!</definedName>
    <definedName name="Excel_BuiltIn_Print_Area_8_1" localSheetId="6">#REF!</definedName>
    <definedName name="Excel_BuiltIn_Print_Area_8_1">#REF!</definedName>
    <definedName name="Excel_BuiltIn_Print_Area_9" localSheetId="7">#REF!</definedName>
    <definedName name="Excel_BuiltIn_Print_Area_9" localSheetId="6">#REF!</definedName>
    <definedName name="Excel_BuiltIn_Print_Area_9">#REF!</definedName>
    <definedName name="Excel_BuiltIn_Print_Area_9_1" localSheetId="7">#REF!</definedName>
    <definedName name="Excel_BuiltIn_Print_Area_9_1" localSheetId="6">#REF!</definedName>
    <definedName name="Excel_BuiltIn_Print_Area_9_1">#REF!</definedName>
    <definedName name="Excel_BuiltIn_Print_Area_9_1_1" localSheetId="7">#REF!</definedName>
    <definedName name="Excel_BuiltIn_Print_Area_9_1_1" localSheetId="6">#REF!</definedName>
    <definedName name="Excel_BuiltIn_Print_Area_9_1_1">#REF!</definedName>
    <definedName name="Excel_BuiltIn_Print_Area_9_1_1_1" localSheetId="7">#REF!</definedName>
    <definedName name="Excel_BuiltIn_Print_Area_9_1_1_1" localSheetId="6">#REF!</definedName>
    <definedName name="Excel_BuiltIn_Print_Area_9_1_1_1">#REF!</definedName>
    <definedName name="Excel_BuiltIn_Print_Titles" localSheetId="7">#REF!</definedName>
    <definedName name="Excel_BuiltIn_Print_Titles" localSheetId="6">#REF!</definedName>
    <definedName name="Excel_BuiltIn_Print_Titles">#REF!</definedName>
    <definedName name="Excel_BuiltIn_Print_Titles_1" localSheetId="7">#REF!</definedName>
    <definedName name="Excel_BuiltIn_Print_Titles_1" localSheetId="6">#REF!</definedName>
    <definedName name="Excel_BuiltIn_Print_Titles_1" localSheetId="2">#REF!</definedName>
    <definedName name="Excel_BuiltIn_Print_Titles_1">#REF!</definedName>
    <definedName name="Excel_BuiltIn_Print_Titles_1_1" localSheetId="7">#REF!</definedName>
    <definedName name="Excel_BuiltIn_Print_Titles_1_1" localSheetId="6">#REF!</definedName>
    <definedName name="Excel_BuiltIn_Print_Titles_1_1">#REF!</definedName>
    <definedName name="Excel_BuiltIn_Print_Titles_1_1_1" localSheetId="7">#REF!</definedName>
    <definedName name="Excel_BuiltIn_Print_Titles_1_1_1" localSheetId="6">#REF!</definedName>
    <definedName name="Excel_BuiltIn_Print_Titles_1_1_1">#REF!</definedName>
    <definedName name="Excel_BuiltIn_Print_Titles_14" localSheetId="7">#REF!</definedName>
    <definedName name="Excel_BuiltIn_Print_Titles_14" localSheetId="6">#REF!</definedName>
    <definedName name="Excel_BuiltIn_Print_Titles_14">#REF!</definedName>
    <definedName name="Excel_BuiltIn_Print_Titles_2" localSheetId="7">#REF!</definedName>
    <definedName name="Excel_BuiltIn_Print_Titles_2" localSheetId="3">#REF!</definedName>
    <definedName name="Excel_BuiltIn_Print_Titles_2" localSheetId="6">#REF!</definedName>
    <definedName name="Excel_BuiltIn_Print_Titles_2">#REF!</definedName>
    <definedName name="Excel_BuiltIn_Print_Titles_2_1" localSheetId="7">#REF!</definedName>
    <definedName name="Excel_BuiltIn_Print_Titles_2_1" localSheetId="6">#REF!</definedName>
    <definedName name="Excel_BuiltIn_Print_Titles_2_1">#REF!</definedName>
    <definedName name="Excel_BuiltIn_Print_Titles_3" localSheetId="7">#REF!</definedName>
    <definedName name="Excel_BuiltIn_Print_Titles_3" localSheetId="3">#REF!</definedName>
    <definedName name="Excel_BuiltIn_Print_Titles_3" localSheetId="6">#REF!</definedName>
    <definedName name="Excel_BuiltIn_Print_Titles_3">#REF!</definedName>
    <definedName name="Excel_BuiltIn_Print_Titles_4" localSheetId="7">#REF!</definedName>
    <definedName name="Excel_BuiltIn_Print_Titles_4" localSheetId="6">#REF!</definedName>
    <definedName name="Excel_BuiltIn_Print_Titles_4">#REF!</definedName>
    <definedName name="fg" localSheetId="7">#REF!</definedName>
    <definedName name="fg" localSheetId="3">#REF!</definedName>
    <definedName name="fg" localSheetId="6">#REF!</definedName>
    <definedName name="fg">#REF!</definedName>
    <definedName name="fgh" localSheetId="7">[16]топография!#REF!</definedName>
    <definedName name="fgh" localSheetId="6">[16]топография!#REF!</definedName>
    <definedName name="fgh">[16]топография!#REF!</definedName>
    <definedName name="fl" localSheetId="7">[11]Lucent!#REF!</definedName>
    <definedName name="fl" localSheetId="3">[11]Lucent!#REF!</definedName>
    <definedName name="fl" localSheetId="6">[11]Lucent!#REF!</definedName>
    <definedName name="fl">[11]Lucent!#REF!</definedName>
    <definedName name="ghfghd" localSheetId="7">#REF!</definedName>
    <definedName name="ghfghd" localSheetId="6">#REF!</definedName>
    <definedName name="ghfghd">#REF!</definedName>
    <definedName name="ghfkhjfkj" localSheetId="7">#REF!</definedName>
    <definedName name="ghfkhjfkj" localSheetId="6">#REF!</definedName>
    <definedName name="ghfkhjfkj">#REF!</definedName>
    <definedName name="Grp_Vector" localSheetId="7">#REF!</definedName>
    <definedName name="Grp_Vector" localSheetId="3">#REF!</definedName>
    <definedName name="Grp_Vector" localSheetId="6">#REF!</definedName>
    <definedName name="Grp_Vector">#REF!</definedName>
    <definedName name="gts" localSheetId="7">#REF!</definedName>
    <definedName name="gts" localSheetId="6">#REF!</definedName>
    <definedName name="gts">#REF!</definedName>
    <definedName name="h" localSheetId="7">#REF!</definedName>
    <definedName name="h" localSheetId="6">#REF!</definedName>
    <definedName name="h">#REF!</definedName>
    <definedName name="hhf" localSheetId="7">#REF!</definedName>
    <definedName name="hhf" localSheetId="6">#REF!</definedName>
    <definedName name="hhf">#REF!</definedName>
    <definedName name="hPriceRange" localSheetId="7">[8]Лист1!#REF!</definedName>
    <definedName name="hPriceRange" localSheetId="6">[8]Лист1!#REF!</definedName>
    <definedName name="hPriceRange">[8]Лист1!#REF!</definedName>
    <definedName name="hPriceRange_1" localSheetId="7">[9]Цена!#REF!</definedName>
    <definedName name="hPriceRange_1" localSheetId="6">[9]Цена!#REF!</definedName>
    <definedName name="hPriceRange_1">[9]Цена!#REF!</definedName>
    <definedName name="i" localSheetId="7">#REF!</definedName>
    <definedName name="i" localSheetId="6">#REF!</definedName>
    <definedName name="i">#REF!</definedName>
    <definedName name="idPriceColumn" localSheetId="7">[8]Лист1!#REF!</definedName>
    <definedName name="idPriceColumn" localSheetId="6">[8]Лист1!#REF!</definedName>
    <definedName name="idPriceColumn">[8]Лист1!#REF!</definedName>
    <definedName name="idPriceColumn_1" localSheetId="7">[9]Цена!#REF!</definedName>
    <definedName name="idPriceColumn_1" localSheetId="6">[9]Цена!#REF!</definedName>
    <definedName name="idPriceColumn_1">[9]Цена!#REF!</definedName>
    <definedName name="iii" localSheetId="7">#REF!</definedName>
    <definedName name="iii" localSheetId="6">#REF!</definedName>
    <definedName name="iii">#REF!</definedName>
    <definedName name="iiiii" localSheetId="7">#REF!</definedName>
    <definedName name="iiiii" localSheetId="6">#REF!</definedName>
    <definedName name="iiiii">#REF!</definedName>
    <definedName name="Importation_Cost" localSheetId="7">#REF!</definedName>
    <definedName name="Importation_Cost" localSheetId="3">#REF!</definedName>
    <definedName name="Importation_Cost" localSheetId="6">#REF!</definedName>
    <definedName name="Importation_Cost">#REF!</definedName>
    <definedName name="infl" localSheetId="7">[17]ПДР!#REF!</definedName>
    <definedName name="infl" localSheetId="6">[17]ПДР!#REF!</definedName>
    <definedName name="infl">[17]ПДР!#REF!</definedName>
    <definedName name="Itog" localSheetId="7">#REF!</definedName>
    <definedName name="Itog" localSheetId="3">#REF!</definedName>
    <definedName name="Itog" localSheetId="6">#REF!</definedName>
    <definedName name="Itog" localSheetId="2">#REF!</definedName>
    <definedName name="Itog">#REF!</definedName>
    <definedName name="Itog_1" localSheetId="7">#REF!</definedName>
    <definedName name="Itog_1" localSheetId="6">#REF!</definedName>
    <definedName name="Itog_1">#REF!</definedName>
    <definedName name="j" localSheetId="3" hidden="1">{#N/A,#N/A,TRUE,"Смета на пасс. обор. №1"}</definedName>
    <definedName name="j" localSheetId="1" hidden="1">{#N/A,#N/A,TRUE,"Смета на пасс. обор. №1"}</definedName>
    <definedName name="j" localSheetId="2" hidden="1">{#N/A,#N/A,TRUE,"Смета на пасс. обор. №1"}</definedName>
    <definedName name="j" hidden="1">{#N/A,#N/A,TRUE,"Смета на пасс. обор. №1"}</definedName>
    <definedName name="j_1" localSheetId="3" hidden="1">{#N/A,#N/A,TRUE,"Смета на пасс. обор. №1"}</definedName>
    <definedName name="j_1" localSheetId="1" hidden="1">{#N/A,#N/A,TRUE,"Смета на пасс. обор. №1"}</definedName>
    <definedName name="j_1" localSheetId="2" hidden="1">{#N/A,#N/A,TRUE,"Смета на пасс. обор. №1"}</definedName>
    <definedName name="j_1" hidden="1">{#N/A,#N/A,TRUE,"Смета на пасс. обор. №1"}</definedName>
    <definedName name="jkjhggh" localSheetId="7">#REF!</definedName>
    <definedName name="jkjhggh" localSheetId="6">#REF!</definedName>
    <definedName name="jkjhggh">#REF!</definedName>
    <definedName name="kkkkk" localSheetId="7">#REF!</definedName>
    <definedName name="kkkkk" localSheetId="6">#REF!</definedName>
    <definedName name="kkkkk">#REF!</definedName>
    <definedName name="Koeffcb" localSheetId="7">#REF!</definedName>
    <definedName name="Koeffcb" localSheetId="3">#REF!</definedName>
    <definedName name="Koeffcb" localSheetId="6">#REF!</definedName>
    <definedName name="Koeffcb">#REF!</definedName>
    <definedName name="kp" localSheetId="7">[17]ПДР!#REF!</definedName>
    <definedName name="kp" localSheetId="6">[17]ПДР!#REF!</definedName>
    <definedName name="kp">[17]ПДР!#REF!</definedName>
    <definedName name="KPlan" localSheetId="7">#REF!</definedName>
    <definedName name="KPlan" localSheetId="3">#REF!</definedName>
    <definedName name="KPlan" localSheetId="6">#REF!</definedName>
    <definedName name="KPlan">#REF!</definedName>
    <definedName name="l" localSheetId="7">#REF!</definedName>
    <definedName name="l" localSheetId="6">#REF!</definedName>
    <definedName name="l">#REF!</definedName>
    <definedName name="language" localSheetId="7">#REF!</definedName>
    <definedName name="language" localSheetId="6">#REF!</definedName>
    <definedName name="language">#REF!</definedName>
    <definedName name="lfd" localSheetId="1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lfd" localSheetId="2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lfd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ljujhunb" localSheetId="7">[14]топография!#REF!</definedName>
    <definedName name="ljujhunb" localSheetId="6">[14]топография!#REF!</definedName>
    <definedName name="ljujhunb">[14]топография!#REF!</definedName>
    <definedName name="ll" localSheetId="1" hidden="1">{#N/A,#N/A,TRUE,"Смета на пасс. обор. №1"}</definedName>
    <definedName name="ll" localSheetId="2" hidden="1">{#N/A,#N/A,TRUE,"Смета на пасс. обор. №1"}</definedName>
    <definedName name="ll" hidden="1">{#N/A,#N/A,TRUE,"Смета на пасс. обор. №1"}</definedName>
    <definedName name="lp">[18]Panduit!$E$4</definedName>
    <definedName name="m" localSheetId="7">[19]Microsoft!#REF!</definedName>
    <definedName name="m" localSheetId="3">[19]Microsoft!#REF!</definedName>
    <definedName name="m" localSheetId="6">[19]Microsoft!#REF!</definedName>
    <definedName name="m" localSheetId="2">[19]Microsoft!#REF!</definedName>
    <definedName name="m">[19]Microsoft!#REF!</definedName>
    <definedName name="MATER" localSheetId="7">[15]Спецификация!#REF!</definedName>
    <definedName name="MATER" localSheetId="6">[15]Спецификация!#REF!</definedName>
    <definedName name="MATER">[15]Спецификация!#REF!</definedName>
    <definedName name="mm" localSheetId="7">[19]Microsoft!#REF!</definedName>
    <definedName name="mm" localSheetId="6">[19]Microsoft!#REF!</definedName>
    <definedName name="mm">[19]Microsoft!#REF!</definedName>
    <definedName name="mmm" localSheetId="7">[19]Microsoft!#REF!</definedName>
    <definedName name="mmm" localSheetId="6">[19]Microsoft!#REF!</definedName>
    <definedName name="mmm">[19]Microsoft!#REF!</definedName>
    <definedName name="n" localSheetId="7">#REF!</definedName>
    <definedName name="n" localSheetId="6">#REF!</definedName>
    <definedName name="n">#REF!</definedName>
    <definedName name="n_1" localSheetId="1">{"","одинz","дваz","триz","четыреz","пятьz","шестьz","семьz","восемьz","девятьz"}</definedName>
    <definedName name="n_1" localSheetId="2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">{"";1;"двадцатьz";"тридцатьz";"сорокz";"пятьдесятz";"шестьдесятz";"семьдесятz";"восемьдесятz";"девяностоz"}</definedName>
    <definedName name="n_3" localSheetId="2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">{"","стоz","двестиz","тристаz","четырестаz","пятьсотz","шестьсотz","семьсотz","восемьсотz","девятьсотz"}</definedName>
    <definedName name="n_4" localSheetId="2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">{"","однаz","двеz","триz","четыреz","пятьz","шестьz","семьz","восемьz","девятьz"}</definedName>
    <definedName name="n_5" localSheetId="2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">IF('ПЗ к НМЦ'!n_3=1,'ПЗ к НМЦ'!n_2,'ПЗ к НМЦ'!n_3&amp;'ПЗ к НМЦ'!n_1)</definedName>
    <definedName name="n0x" localSheetId="2">IF(Протокол!n_3=1,Протокол!n_2,Протокол!n_3&amp;Протокол!n_1)</definedName>
    <definedName name="n0x">IF(n_3=1,n_2,n_3&amp;n_1)</definedName>
    <definedName name="n1x" localSheetId="1">IF('ПЗ к НМЦ'!n_3=1,'ПЗ к НМЦ'!n_2,'ПЗ к НМЦ'!n_3&amp;'ПЗ к НМЦ'!n_5)</definedName>
    <definedName name="n1x" localSheetId="2">IF(Протокол!n_3=1,Протокол!n_2,Протокол!n_3&amp;Протокол!n_5)</definedName>
    <definedName name="n1x">IF(n_3=1,n_2,n_3&amp;n_5)</definedName>
    <definedName name="Nalog" localSheetId="7">#REF!</definedName>
    <definedName name="Nalog" localSheetId="6">#REF!</definedName>
    <definedName name="Nalog">#REF!</definedName>
    <definedName name="name" localSheetId="7">#REF!</definedName>
    <definedName name="name" localSheetId="6">#REF!</definedName>
    <definedName name="name">#REF!</definedName>
    <definedName name="ngh" localSheetId="7">[4]топография!#REF!</definedName>
    <definedName name="ngh" localSheetId="6">[4]топография!#REF!</definedName>
    <definedName name="ngh">[4]топография!#REF!</definedName>
    <definedName name="njk" localSheetId="1" hidden="1">{"IMRAK42x8x8",#N/A,TRUE,"IMRAK 1400 42U 800X800";"IMRAK32x6x6",#N/A,TRUE,"IMRAK 1400 32U 600x600";"IMRAK42x12x8",#N/A,TRUE,"IMRAK 1400 42U 1200x800";"IMRAK15x6x4",#N/A,TRUE,"IMRAK 400 15U FRONT SECTION"}</definedName>
    <definedName name="njk" localSheetId="2" hidden="1">{"IMRAK42x8x8",#N/A,TRUE,"IMRAK 1400 42U 800X800";"IMRAK32x6x6",#N/A,TRUE,"IMRAK 1400 32U 600x600";"IMRAK42x12x8",#N/A,TRUE,"IMRAK 1400 42U 1200x800";"IMRAK15x6x4",#N/A,TRUE,"IMRAK 400 15U FRONT SECTION"}</definedName>
    <definedName name="njk" hidden="1">{"IMRAK42x8x8",#N/A,TRUE,"IMRAK 1400 42U 800X800";"IMRAK32x6x6",#N/A,TRUE,"IMRAK 1400 32U 600x600";"IMRAK42x12x8",#N/A,TRUE,"IMRAK 1400 42U 1200x800";"IMRAK15x6x4",#N/A,TRUE,"IMRAK 400 15U FRONT SECTION"}</definedName>
    <definedName name="NumColJournal" localSheetId="7">#REF!</definedName>
    <definedName name="NumColJournal" localSheetId="6">#REF!</definedName>
    <definedName name="NumColJournal">#REF!</definedName>
    <definedName name="o" localSheetId="7">#REF!</definedName>
    <definedName name="o" localSheetId="6">#REF!</definedName>
    <definedName name="o">#REF!</definedName>
    <definedName name="OELName" localSheetId="7">[8]Лист1!#REF!</definedName>
    <definedName name="OELName" localSheetId="6">[8]Лист1!#REF!</definedName>
    <definedName name="OELName">[8]Лист1!#REF!</definedName>
    <definedName name="OELName_1" localSheetId="7">[9]Обновление!#REF!</definedName>
    <definedName name="OELName_1" localSheetId="6">[9]Обновление!#REF!</definedName>
    <definedName name="OELName_1">[9]Обновление!#REF!</definedName>
    <definedName name="OPLName" localSheetId="7">[8]Лист1!#REF!</definedName>
    <definedName name="OPLName" localSheetId="6">[8]Лист1!#REF!</definedName>
    <definedName name="OPLName">[8]Лист1!#REF!</definedName>
    <definedName name="OPLName_1" localSheetId="7">[9]Обновление!#REF!</definedName>
    <definedName name="OPLName_1" localSheetId="6">[9]Обновление!#REF!</definedName>
    <definedName name="OPLName_1">[9]Обновление!#REF!</definedName>
    <definedName name="oppp" localSheetId="7">#REF!</definedName>
    <definedName name="oppp" localSheetId="6">#REF!</definedName>
    <definedName name="oppp">#REF!</definedName>
    <definedName name="p" localSheetId="3" hidden="1">{#N/A,#N/A,TRUE,"Смета на пасс. обор. №1"}</definedName>
    <definedName name="p" localSheetId="1" hidden="1">{#N/A,#N/A,TRUE,"Смета на пасс. обор. №1"}</definedName>
    <definedName name="p" localSheetId="2" hidden="1">{#N/A,#N/A,TRUE,"Смета на пасс. обор. №1"}</definedName>
    <definedName name="p" hidden="1">{#N/A,#N/A,TRUE,"Смета на пасс. обор. №1"}</definedName>
    <definedName name="p_1" localSheetId="3" hidden="1">{#N/A,#N/A,TRUE,"Смета на пасс. обор. №1"}</definedName>
    <definedName name="p_1" localSheetId="1" hidden="1">{#N/A,#N/A,TRUE,"Смета на пасс. обор. №1"}</definedName>
    <definedName name="p_1" localSheetId="2" hidden="1">{#N/A,#N/A,TRUE,"Смета на пасс. обор. №1"}</definedName>
    <definedName name="p_1" hidden="1">{#N/A,#N/A,TRUE,"Смета на пасс. обор. №1"}</definedName>
    <definedName name="pp" localSheetId="7">#REF!</definedName>
    <definedName name="pp" localSheetId="6">#REF!</definedName>
    <definedName name="pp">#REF!</definedName>
    <definedName name="ppp" localSheetId="7">#REF!</definedName>
    <definedName name="ppp" localSheetId="3">#REF!</definedName>
    <definedName name="ppp" localSheetId="6">#REF!</definedName>
    <definedName name="ppp">#REF!</definedName>
    <definedName name="pr" localSheetId="7">[15]Спецификация!#REF!</definedName>
    <definedName name="pr" localSheetId="6">[15]Спецификация!#REF!</definedName>
    <definedName name="pr">[15]Спецификация!#REF!</definedName>
    <definedName name="PriceRange" localSheetId="7">[8]Лист1!#REF!</definedName>
    <definedName name="PriceRange" localSheetId="6">[8]Лист1!#REF!</definedName>
    <definedName name="PriceRange">[8]Лист1!#REF!</definedName>
    <definedName name="PriceRange_1" localSheetId="7">[9]Цена!#REF!</definedName>
    <definedName name="PriceRange_1" localSheetId="6">[9]Цена!#REF!</definedName>
    <definedName name="PriceRange_1">[9]Цена!#REF!</definedName>
    <definedName name="Profit" localSheetId="7">[11]Lucent!#REF!</definedName>
    <definedName name="Profit" localSheetId="3">[11]Lucent!#REF!</definedName>
    <definedName name="Profit" localSheetId="6">[11]Lucent!#REF!</definedName>
    <definedName name="Profit">[11]Lucent!#REF!</definedName>
    <definedName name="profit2" localSheetId="7">[11]Lucent!#REF!</definedName>
    <definedName name="profit2" localSheetId="3">[11]Lucent!#REF!</definedName>
    <definedName name="profit2" localSheetId="6">[11]Lucent!#REF!</definedName>
    <definedName name="profit2">[11]Lucent!#REF!</definedName>
    <definedName name="ProfitLucent">1.65</definedName>
    <definedName name="PROJ" localSheetId="7">[15]Спецификация!#REF!</definedName>
    <definedName name="PROJ" localSheetId="3">[15]Спецификация!#REF!</definedName>
    <definedName name="PROJ" localSheetId="6">[15]Спецификация!#REF!</definedName>
    <definedName name="PROJ">[15]Спецификация!#REF!</definedName>
    <definedName name="propis" localSheetId="7">#REF!</definedName>
    <definedName name="propis" localSheetId="6">#REF!</definedName>
    <definedName name="propis">#REF!</definedName>
    <definedName name="q" localSheetId="7">#REF!</definedName>
    <definedName name="q" localSheetId="3">#REF!</definedName>
    <definedName name="q" localSheetId="6">#REF!</definedName>
    <definedName name="q">#REF!</definedName>
    <definedName name="qqq" localSheetId="3" hidden="1">{#N/A,#N/A,TRUE,"Смета на пасс. обор. №1"}</definedName>
    <definedName name="qqq" localSheetId="1" hidden="1">{#N/A,#N/A,TRUE,"Смета на пасс. обор. №1"}</definedName>
    <definedName name="qqq" localSheetId="2" hidden="1">{#N/A,#N/A,TRUE,"Смета на пасс. обор. №1"}</definedName>
    <definedName name="qqq" hidden="1">{#N/A,#N/A,TRUE,"Смета на пасс. обор. №1"}</definedName>
    <definedName name="qqq_1" localSheetId="3" hidden="1">{#N/A,#N/A,TRUE,"Смета на пасс. обор. №1"}</definedName>
    <definedName name="qqq_1" localSheetId="1" hidden="1">{#N/A,#N/A,TRUE,"Смета на пасс. обор. №1"}</definedName>
    <definedName name="qqq_1" localSheetId="2" hidden="1">{#N/A,#N/A,TRUE,"Смета на пасс. обор. №1"}</definedName>
    <definedName name="qqq_1" hidden="1">{#N/A,#N/A,TRUE,"Смета на пасс. обор. №1"}</definedName>
    <definedName name="qqqqqqq" localSheetId="7">[20]топография!#REF!</definedName>
    <definedName name="qqqqqqq" localSheetId="6">[20]топография!#REF!</definedName>
    <definedName name="qqqqqqq">[20]топография!#REF!</definedName>
    <definedName name="qqqqqqqqqqqqqqqqqqqqqqqqqqqqqqqqqqq" localSheetId="7">#REF!</definedName>
    <definedName name="qqqqqqqqqqqqqqqqqqqqqqqqqqqqqqqqqqq" localSheetId="6">#REF!</definedName>
    <definedName name="qqqqqqqqqqqqqqqqqqqqqqqqqqqqqqqqqqq">#REF!</definedName>
    <definedName name="QT_Type">"QT-2L"</definedName>
    <definedName name="qwer" localSheetId="7">#REF!</definedName>
    <definedName name="qwer" localSheetId="3">#REF!</definedName>
    <definedName name="qwer" localSheetId="6">#REF!</definedName>
    <definedName name="qwer">#REF!</definedName>
    <definedName name="R_Lst" localSheetId="7">#REF!</definedName>
    <definedName name="R_Lst" localSheetId="3">#REF!</definedName>
    <definedName name="R_Lst" localSheetId="6">#REF!</definedName>
    <definedName name="R_Lst">#REF!</definedName>
    <definedName name="R_Net" localSheetId="7">#REF!</definedName>
    <definedName name="R_Net" localSheetId="3">#REF!</definedName>
    <definedName name="R_Net" localSheetId="6">#REF!</definedName>
    <definedName name="R_Net">#REF!</definedName>
    <definedName name="Rate" localSheetId="7">#REF!</definedName>
    <definedName name="Rate" localSheetId="3">#REF!</definedName>
    <definedName name="Rate" localSheetId="6">#REF!</definedName>
    <definedName name="Rate">#REF!</definedName>
    <definedName name="rehl" localSheetId="7">#REF!</definedName>
    <definedName name="rehl" localSheetId="6">#REF!</definedName>
    <definedName name="rehl">#REF!</definedName>
    <definedName name="rf" localSheetId="7">#REF!</definedName>
    <definedName name="rf" localSheetId="6">#REF!</definedName>
    <definedName name="rf">#REF!</definedName>
    <definedName name="Rit">[21]УКП!$H$3</definedName>
    <definedName name="rr" localSheetId="7">'[22]Пример расчета'!#REF!</definedName>
    <definedName name="rr" localSheetId="6">'[22]Пример расчета'!#REF!</definedName>
    <definedName name="rr">'[22]Пример расчета'!#REF!</definedName>
    <definedName name="rty" localSheetId="7">#REF!</definedName>
    <definedName name="rty" localSheetId="3">#REF!</definedName>
    <definedName name="rty" localSheetId="6">#REF!</definedName>
    <definedName name="rty">#REF!</definedName>
    <definedName name="rtyrty" localSheetId="7">#REF!</definedName>
    <definedName name="rtyrty" localSheetId="6">#REF!</definedName>
    <definedName name="rtyrty">#REF!</definedName>
    <definedName name="sd" localSheetId="7">#REF!</definedName>
    <definedName name="sd" localSheetId="3">#REF!</definedName>
    <definedName name="sd" localSheetId="6">#REF!</definedName>
    <definedName name="sd">#REF!</definedName>
    <definedName name="SD_DC" localSheetId="7">#REF!</definedName>
    <definedName name="SD_DC" localSheetId="6">#REF!</definedName>
    <definedName name="SD_DC">#REF!</definedName>
    <definedName name="sdd" localSheetId="7">[4]топография!#REF!</definedName>
    <definedName name="sdd" localSheetId="6">[4]топография!#REF!</definedName>
    <definedName name="sdd">[4]топография!#REF!</definedName>
    <definedName name="sddsdaD" localSheetId="7">[14]топография!#REF!</definedName>
    <definedName name="sddsdaD" localSheetId="6">[14]топография!#REF!</definedName>
    <definedName name="sddsdaD">[14]топография!#REF!</definedName>
    <definedName name="SDDsfd" localSheetId="7">#REF!</definedName>
    <definedName name="SDDsfd" localSheetId="6">#REF!</definedName>
    <definedName name="SDDsfd">#REF!</definedName>
    <definedName name="SDSA" localSheetId="7">#REF!</definedName>
    <definedName name="SDSA" localSheetId="6">#REF!</definedName>
    <definedName name="SDSA">#REF!</definedName>
    <definedName name="seli" localSheetId="7">[12]топография!#REF!</definedName>
    <definedName name="seli" localSheetId="6">[12]топография!#REF!</definedName>
    <definedName name="seli">[12]топография!#REF!</definedName>
    <definedName name="SF_SFs" localSheetId="7">#REF!</definedName>
    <definedName name="SF_SFs" localSheetId="6">#REF!</definedName>
    <definedName name="SF_SFs">#REF!</definedName>
    <definedName name="SM" localSheetId="7">#REF!</definedName>
    <definedName name="sm" localSheetId="3">#REF!</definedName>
    <definedName name="SM" localSheetId="6">#REF!</definedName>
    <definedName name="SM">#REF!</definedName>
    <definedName name="SM_SM" localSheetId="7">#REF!</definedName>
    <definedName name="SM_SM" localSheetId="3">#REF!</definedName>
    <definedName name="SM_SM" localSheetId="6">#REF!</definedName>
    <definedName name="SM_SM">#REF!</definedName>
    <definedName name="SM_STO" localSheetId="7">#REF!</definedName>
    <definedName name="SM_STO" localSheetId="3">#REF!</definedName>
    <definedName name="SM_STO" localSheetId="6">#REF!</definedName>
    <definedName name="SM_STO" localSheetId="2">#REF!</definedName>
    <definedName name="SM_STO">#REF!</definedName>
    <definedName name="SM_STO_1" localSheetId="7">'[23]СМЕТА проект'!#REF!</definedName>
    <definedName name="SM_STO_1" localSheetId="6">'[23]СМЕТА проект'!#REF!</definedName>
    <definedName name="SM_STO_1" localSheetId="2">'[23]СМЕТА проект'!#REF!</definedName>
    <definedName name="SM_STO_1">'[23]СМЕТА проект'!#REF!</definedName>
    <definedName name="SM_STO1" localSheetId="7">#REF!</definedName>
    <definedName name="SM_STO1" localSheetId="3">#REF!</definedName>
    <definedName name="SM_STO1" localSheetId="6">#REF!</definedName>
    <definedName name="SM_STO1" localSheetId="2">#REF!</definedName>
    <definedName name="SM_STO1">#REF!</definedName>
    <definedName name="SM_STO1_1" localSheetId="7">#REF!</definedName>
    <definedName name="SM_STO1_1" localSheetId="6">#REF!</definedName>
    <definedName name="SM_STO1_1">#REF!</definedName>
    <definedName name="SM_STO1_1_1" localSheetId="7">#REF!</definedName>
    <definedName name="SM_STO1_1_1" localSheetId="6">#REF!</definedName>
    <definedName name="SM_STO1_1_1">#REF!</definedName>
    <definedName name="SM_STO2" localSheetId="7">#REF!</definedName>
    <definedName name="SM_STO2" localSheetId="3">#REF!</definedName>
    <definedName name="SM_STO2" localSheetId="6">#REF!</definedName>
    <definedName name="SM_STO2">#REF!</definedName>
    <definedName name="SM_STO2_1" localSheetId="7">#REF!</definedName>
    <definedName name="SM_STO2_1" localSheetId="6">#REF!</definedName>
    <definedName name="SM_STO2_1">#REF!</definedName>
    <definedName name="SM_STO3" localSheetId="7">#REF!</definedName>
    <definedName name="SM_STO3" localSheetId="3">#REF!</definedName>
    <definedName name="SM_STO3" localSheetId="6">#REF!</definedName>
    <definedName name="SM_STO3">#REF!</definedName>
    <definedName name="SM_STO3_1" localSheetId="7">#REF!</definedName>
    <definedName name="SM_STO3_1" localSheetId="6">#REF!</definedName>
    <definedName name="SM_STO3_1">#REF!</definedName>
    <definedName name="Smmmmmmmmmmmmmmm" localSheetId="7">#REF!</definedName>
    <definedName name="Smmmmmmmmmmmmmmm" localSheetId="3">#REF!</definedName>
    <definedName name="Smmmmmmmmmmmmmmm" localSheetId="6">#REF!</definedName>
    <definedName name="Smmmmmmmmmmmmmmm">#REF!</definedName>
    <definedName name="standard_raks" localSheetId="1" hidden="1">{"IMRAK42x8x8",#N/A,TRUE,"IMRAK 1400 42U 800X800";"IMRAK32x6x6",#N/A,TRUE,"IMRAK 1400 32U 600x600";"IMRAK42x12x8",#N/A,TRUE,"IMRAK 1400 42U 1200x800";"IMRAK15x6x4",#N/A,TRUE,"IMRAK 400 15U FRONT SECTION"}</definedName>
    <definedName name="standard_raks" localSheetId="2" hidden="1">{"IMRAK42x8x8",#N/A,TRUE,"IMRAK 1400 42U 800X800";"IMRAK32x6x6",#N/A,TRUE,"IMRAK 1400 32U 600x600";"IMRAK42x12x8",#N/A,TRUE,"IMRAK 1400 42U 1200x800";"IMRAK15x6x4",#N/A,TRUE,"IMRAK 400 15U FRONT SECTION"}</definedName>
    <definedName name="standard_raks" hidden="1">{"IMRAK42x8x8",#N/A,TRUE,"IMRAK 1400 42U 800X800";"IMRAK32x6x6",#N/A,TRUE,"IMRAK 1400 32U 600x600";"IMRAK42x12x8",#N/A,TRUE,"IMRAK 1400 42U 1200x800";"IMRAK15x6x4",#N/A,TRUE,"IMRAK 400 15U FRONT SECTION"}</definedName>
    <definedName name="Status" localSheetId="7">#REF!</definedName>
    <definedName name="Status" localSheetId="6">#REF!</definedName>
    <definedName name="Status">#REF!</definedName>
    <definedName name="SU_5" localSheetId="7">#REF!</definedName>
    <definedName name="SU_5" localSheetId="6">#REF!</definedName>
    <definedName name="SU_5">#REF!</definedName>
    <definedName name="SUM_" localSheetId="7">#REF!</definedName>
    <definedName name="SUM_" localSheetId="3">#REF!</definedName>
    <definedName name="SUM_" localSheetId="6">#REF!</definedName>
    <definedName name="SUM_" localSheetId="2">#REF!</definedName>
    <definedName name="SUM_">#REF!</definedName>
    <definedName name="SUM__1" localSheetId="7">#REF!</definedName>
    <definedName name="SUM__1" localSheetId="6">#REF!</definedName>
    <definedName name="SUM__1">#REF!</definedName>
    <definedName name="SUM_1" localSheetId="7">#REF!</definedName>
    <definedName name="SUM_1" localSheetId="3">#REF!</definedName>
    <definedName name="SUM_1" localSheetId="6">#REF!</definedName>
    <definedName name="SUM_1">#REF!</definedName>
    <definedName name="SUM_1_1" localSheetId="7">#REF!</definedName>
    <definedName name="SUM_1_1" localSheetId="6">#REF!</definedName>
    <definedName name="SUM_1_1">#REF!</definedName>
    <definedName name="SUM_1_1_1" localSheetId="7">#REF!</definedName>
    <definedName name="SUM_1_1_1" localSheetId="6">#REF!</definedName>
    <definedName name="SUM_1_1_1">#REF!</definedName>
    <definedName name="sum_2" localSheetId="7">#REF!</definedName>
    <definedName name="sum_2" localSheetId="3">#REF!</definedName>
    <definedName name="sum_2" localSheetId="6">#REF!</definedName>
    <definedName name="sum_2">#REF!</definedName>
    <definedName name="SUM_3" localSheetId="7">#REF!</definedName>
    <definedName name="SUM_3" localSheetId="3">#REF!</definedName>
    <definedName name="SUM_3" localSheetId="6">#REF!</definedName>
    <definedName name="SUM_3">#REF!</definedName>
    <definedName name="SUM_3_1" localSheetId="7">#REF!</definedName>
    <definedName name="SUM_3_1" localSheetId="6">#REF!</definedName>
    <definedName name="SUM_3_1">#REF!</definedName>
    <definedName name="sum_4" localSheetId="7">#REF!</definedName>
    <definedName name="sum_4" localSheetId="3">#REF!</definedName>
    <definedName name="sum_4" localSheetId="6">#REF!</definedName>
    <definedName name="sum_4">#REF!</definedName>
    <definedName name="SV" localSheetId="7">#REF!</definedName>
    <definedName name="SV" localSheetId="3">#REF!</definedName>
    <definedName name="SV" localSheetId="6">#REF!</definedName>
    <definedName name="SV">#REF!</definedName>
    <definedName name="SV_25" localSheetId="7">#REF!</definedName>
    <definedName name="SV_25" localSheetId="6">#REF!</definedName>
    <definedName name="SV_25">#REF!</definedName>
    <definedName name="SV_STO" localSheetId="7">#REF!</definedName>
    <definedName name="SV_STO" localSheetId="3">#REF!</definedName>
    <definedName name="SV_STO" localSheetId="6">#REF!</definedName>
    <definedName name="SV_STO">#REF!</definedName>
    <definedName name="t" localSheetId="7">#REF!</definedName>
    <definedName name="t" localSheetId="6">#REF!</definedName>
    <definedName name="t">#REF!</definedName>
    <definedName name="Time_diff" localSheetId="7">#REF!</definedName>
    <definedName name="Time_diff" localSheetId="6">#REF!</definedName>
    <definedName name="Time_diff">#REF!</definedName>
    <definedName name="Times" localSheetId="7">#REF!</definedName>
    <definedName name="Times" localSheetId="3">#REF!</definedName>
    <definedName name="Times" localSheetId="6">#REF!</definedName>
    <definedName name="Times">#REF!</definedName>
    <definedName name="Times_1" localSheetId="7">#REF!</definedName>
    <definedName name="Times_1" localSheetId="3">#REF!</definedName>
    <definedName name="Times_1" localSheetId="6">#REF!</definedName>
    <definedName name="Times_1">#REF!</definedName>
    <definedName name="Times_10" localSheetId="7">#REF!</definedName>
    <definedName name="Times_10" localSheetId="3">#REF!</definedName>
    <definedName name="Times_10" localSheetId="6">#REF!</definedName>
    <definedName name="Times_10">#REF!</definedName>
    <definedName name="Times_11" localSheetId="7">#REF!</definedName>
    <definedName name="Times_11" localSheetId="3">#REF!</definedName>
    <definedName name="Times_11" localSheetId="6">#REF!</definedName>
    <definedName name="Times_11">#REF!</definedName>
    <definedName name="Times_12" localSheetId="7">#REF!</definedName>
    <definedName name="Times_12" localSheetId="3">#REF!</definedName>
    <definedName name="Times_12" localSheetId="6">#REF!</definedName>
    <definedName name="Times_12">#REF!</definedName>
    <definedName name="Times_13" localSheetId="7">#REF!</definedName>
    <definedName name="Times_13" localSheetId="3">#REF!</definedName>
    <definedName name="Times_13" localSheetId="6">#REF!</definedName>
    <definedName name="Times_13">#REF!</definedName>
    <definedName name="Times_14" localSheetId="7">#REF!</definedName>
    <definedName name="Times_14" localSheetId="3">#REF!</definedName>
    <definedName name="Times_14" localSheetId="6">#REF!</definedName>
    <definedName name="Times_14">#REF!</definedName>
    <definedName name="Times_15" localSheetId="7">#REF!</definedName>
    <definedName name="Times_15" localSheetId="3">#REF!</definedName>
    <definedName name="Times_15" localSheetId="6">#REF!</definedName>
    <definedName name="Times_15">#REF!</definedName>
    <definedName name="Times_16" localSheetId="7">#REF!</definedName>
    <definedName name="Times_16" localSheetId="3">#REF!</definedName>
    <definedName name="Times_16" localSheetId="6">#REF!</definedName>
    <definedName name="Times_16">#REF!</definedName>
    <definedName name="Times_17" localSheetId="7">#REF!</definedName>
    <definedName name="Times_17" localSheetId="3">#REF!</definedName>
    <definedName name="Times_17" localSheetId="6">#REF!</definedName>
    <definedName name="Times_17">#REF!</definedName>
    <definedName name="Times_18" localSheetId="7">#REF!</definedName>
    <definedName name="Times_18" localSheetId="3">#REF!</definedName>
    <definedName name="Times_18" localSheetId="6">#REF!</definedName>
    <definedName name="Times_18">#REF!</definedName>
    <definedName name="Times_19" localSheetId="7">#REF!</definedName>
    <definedName name="Times_19" localSheetId="3">#REF!</definedName>
    <definedName name="Times_19" localSheetId="6">#REF!</definedName>
    <definedName name="Times_19">#REF!</definedName>
    <definedName name="Times_2" localSheetId="7">#REF!</definedName>
    <definedName name="Times_2" localSheetId="3">#REF!</definedName>
    <definedName name="Times_2" localSheetId="6">#REF!</definedName>
    <definedName name="Times_2">#REF!</definedName>
    <definedName name="Times_20" localSheetId="7">#REF!</definedName>
    <definedName name="Times_20" localSheetId="3">#REF!</definedName>
    <definedName name="Times_20" localSheetId="6">#REF!</definedName>
    <definedName name="Times_20">#REF!</definedName>
    <definedName name="Times_21" localSheetId="7">#REF!</definedName>
    <definedName name="Times_21" localSheetId="3">#REF!</definedName>
    <definedName name="Times_21" localSheetId="6">#REF!</definedName>
    <definedName name="Times_21">#REF!</definedName>
    <definedName name="Times_22" localSheetId="7">#REF!</definedName>
    <definedName name="Times_22" localSheetId="3">#REF!</definedName>
    <definedName name="Times_22" localSheetId="6">#REF!</definedName>
    <definedName name="Times_22">#REF!</definedName>
    <definedName name="Times_49" localSheetId="7">#REF!</definedName>
    <definedName name="Times_49" localSheetId="3">#REF!</definedName>
    <definedName name="Times_49" localSheetId="6">#REF!</definedName>
    <definedName name="Times_49">#REF!</definedName>
    <definedName name="Times_5" localSheetId="7">#REF!</definedName>
    <definedName name="Times_5" localSheetId="3">#REF!</definedName>
    <definedName name="Times_5" localSheetId="6">#REF!</definedName>
    <definedName name="Times_5">#REF!</definedName>
    <definedName name="Times_50" localSheetId="7">#REF!</definedName>
    <definedName name="Times_50" localSheetId="3">#REF!</definedName>
    <definedName name="Times_50" localSheetId="6">#REF!</definedName>
    <definedName name="Times_50">#REF!</definedName>
    <definedName name="Times_51" localSheetId="7">#REF!</definedName>
    <definedName name="Times_51" localSheetId="3">#REF!</definedName>
    <definedName name="Times_51" localSheetId="6">#REF!</definedName>
    <definedName name="Times_51">#REF!</definedName>
    <definedName name="Times_52" localSheetId="7">#REF!</definedName>
    <definedName name="Times_52" localSheetId="3">#REF!</definedName>
    <definedName name="Times_52" localSheetId="6">#REF!</definedName>
    <definedName name="Times_52">#REF!</definedName>
    <definedName name="Times_53" localSheetId="7">#REF!</definedName>
    <definedName name="Times_53" localSheetId="3">#REF!</definedName>
    <definedName name="Times_53" localSheetId="6">#REF!</definedName>
    <definedName name="Times_53">#REF!</definedName>
    <definedName name="Times_54" localSheetId="7">#REF!</definedName>
    <definedName name="Times_54" localSheetId="3">#REF!</definedName>
    <definedName name="Times_54" localSheetId="6">#REF!</definedName>
    <definedName name="Times_54">#REF!</definedName>
    <definedName name="Times_6" localSheetId="7">#REF!</definedName>
    <definedName name="Times_6" localSheetId="3">#REF!</definedName>
    <definedName name="Times_6" localSheetId="6">#REF!</definedName>
    <definedName name="Times_6">#REF!</definedName>
    <definedName name="Times_7" localSheetId="7">#REF!</definedName>
    <definedName name="Times_7" localSheetId="3">#REF!</definedName>
    <definedName name="Times_7" localSheetId="6">#REF!</definedName>
    <definedName name="Times_7">#REF!</definedName>
    <definedName name="Times_8" localSheetId="7">#REF!</definedName>
    <definedName name="Times_8" localSheetId="3">#REF!</definedName>
    <definedName name="Times_8" localSheetId="6">#REF!</definedName>
    <definedName name="Times_8">#REF!</definedName>
    <definedName name="Times_9" localSheetId="7">#REF!</definedName>
    <definedName name="Times_9" localSheetId="3">#REF!</definedName>
    <definedName name="Times_9" localSheetId="6">#REF!</definedName>
    <definedName name="Times_9">#REF!</definedName>
    <definedName name="tyu" localSheetId="7">#REF!</definedName>
    <definedName name="tyu" localSheetId="3">#REF!</definedName>
    <definedName name="tyu" localSheetId="6">#REF!</definedName>
    <definedName name="tyu">#REF!</definedName>
    <definedName name="U_Lst" localSheetId="7">#REF!</definedName>
    <definedName name="U_Lst" localSheetId="3">#REF!</definedName>
    <definedName name="U_Lst" localSheetId="6">#REF!</definedName>
    <definedName name="U_Lst">#REF!</definedName>
    <definedName name="U_Net" localSheetId="7">#REF!</definedName>
    <definedName name="U_Net" localSheetId="3">#REF!</definedName>
    <definedName name="U_Net" localSheetId="6">#REF!</definedName>
    <definedName name="U_Net">#REF!</definedName>
    <definedName name="ujl" localSheetId="7">#REF!</definedName>
    <definedName name="ujl" localSheetId="6">#REF!</definedName>
    <definedName name="ujl">#REF!</definedName>
    <definedName name="USA" localSheetId="7">[24]Шкаф!#REF!</definedName>
    <definedName name="USA" localSheetId="6">[24]Шкаф!#REF!</definedName>
    <definedName name="USA">[24]Шкаф!#REF!</definedName>
    <definedName name="USA_1" localSheetId="7">#REF!</definedName>
    <definedName name="USA_1" localSheetId="6">#REF!</definedName>
    <definedName name="USA_1">#REF!</definedName>
    <definedName name="usd" localSheetId="7">#REF!</definedName>
    <definedName name="usd" localSheetId="6">#REF!</definedName>
    <definedName name="usd">#REF!</definedName>
    <definedName name="v" localSheetId="7">#REF!</definedName>
    <definedName name="v" localSheetId="6">#REF!</definedName>
    <definedName name="v">#REF!</definedName>
    <definedName name="vhjk" localSheetId="7">[5]топография!#REF!</definedName>
    <definedName name="vhjk" localSheetId="6">[5]топография!#REF!</definedName>
    <definedName name="vhjk">[5]топография!#REF!</definedName>
    <definedName name="vsego" localSheetId="7">#REF!</definedName>
    <definedName name="vsego" localSheetId="6">#REF!</definedName>
    <definedName name="vsego">#REF!</definedName>
    <definedName name="w" localSheetId="7">#REF!</definedName>
    <definedName name="w" localSheetId="3">#REF!</definedName>
    <definedName name="w" localSheetId="6">#REF!</definedName>
    <definedName name="w">#REF!</definedName>
    <definedName name="we" localSheetId="3" hidden="1">{#N/A,#N/A,TRUE,"Смета на пасс. обор. №1"}</definedName>
    <definedName name="we" localSheetId="1" hidden="1">{#N/A,#N/A,TRUE,"Смета на пасс. обор. №1"}</definedName>
    <definedName name="we" localSheetId="2" hidden="1">{#N/A,#N/A,TRUE,"Смета на пасс. обор. №1"}</definedName>
    <definedName name="we" hidden="1">{#N/A,#N/A,TRUE,"Смета на пасс. обор. №1"}</definedName>
    <definedName name="we_1" localSheetId="3" hidden="1">{#N/A,#N/A,TRUE,"Смета на пасс. обор. №1"}</definedName>
    <definedName name="we_1" localSheetId="1" hidden="1">{#N/A,#N/A,TRUE,"Смета на пасс. обор. №1"}</definedName>
    <definedName name="we_1" localSheetId="2" hidden="1">{#N/A,#N/A,TRUE,"Смета на пасс. обор. №1"}</definedName>
    <definedName name="we_1" hidden="1">{#N/A,#N/A,TRUE,"Смета на пасс. обор. №1"}</definedName>
    <definedName name="wer" localSheetId="7">#REF!</definedName>
    <definedName name="wer" localSheetId="3">#REF!</definedName>
    <definedName name="wer" localSheetId="6">#REF!</definedName>
    <definedName name="wer">#REF!</definedName>
    <definedName name="WORK" localSheetId="7">[15]Спецификация!#REF!</definedName>
    <definedName name="WORK" localSheetId="3">[15]Спецификация!#REF!</definedName>
    <definedName name="WORK" localSheetId="6">[15]Спецификация!#REF!</definedName>
    <definedName name="WORK">[15]Спецификация!#REF!</definedName>
    <definedName name="wrn.1." localSheetId="3" hidden="1">{#N/A,#N/A,FALSE,"Шаблон_Спец1"}</definedName>
    <definedName name="wrn.1." localSheetId="1" hidden="1">{#N/A,#N/A,FALSE,"Шаблон_Спец1"}</definedName>
    <definedName name="wrn.1." localSheetId="2" hidden="1">{#N/A,#N/A,FALSE,"Шаблон_Спец1"}</definedName>
    <definedName name="wrn.1." hidden="1">{#N/A,#N/A,FALSE,"Шаблон_Спец1"}</definedName>
    <definedName name="wrn.sp2344." localSheetId="3" hidden="1">{#N/A,#N/A,TRUE,"Смета на пасс. обор. №1"}</definedName>
    <definedName name="wrn.sp2344." localSheetId="1" hidden="1">{#N/A,#N/A,TRUE,"Смета на пасс. обор. №1"}</definedName>
    <definedName name="wrn.sp2344." localSheetId="2" hidden="1">{#N/A,#N/A,TRUE,"Смета на пасс. обор. №1"}</definedName>
    <definedName name="wrn.sp2344." hidden="1">{#N/A,#N/A,TRUE,"Смета на пасс. обор. №1"}</definedName>
    <definedName name="wrn.sp2344._1" localSheetId="3" hidden="1">{#N/A,#N/A,TRUE,"Смета на пасс. обор. №1"}</definedName>
    <definedName name="wrn.sp2344._1" localSheetId="1" hidden="1">{#N/A,#N/A,TRUE,"Смета на пасс. обор. №1"}</definedName>
    <definedName name="wrn.sp2344._1" localSheetId="2" hidden="1">{#N/A,#N/A,TRUE,"Смета на пасс. обор. №1"}</definedName>
    <definedName name="wrn.sp2344._1" hidden="1">{#N/A,#N/A,TRUE,"Смета на пасс. обор. №1"}</definedName>
    <definedName name="wrn.sp2345" localSheetId="3" hidden="1">{#N/A,#N/A,TRUE,"Смета на пасс. обор. №1"}</definedName>
    <definedName name="wrn.sp2345" localSheetId="1" hidden="1">{#N/A,#N/A,TRUE,"Смета на пасс. обор. №1"}</definedName>
    <definedName name="wrn.sp2345" localSheetId="2" hidden="1">{#N/A,#N/A,TRUE,"Смета на пасс. обор. №1"}</definedName>
    <definedName name="wrn.sp2345" hidden="1">{#N/A,#N/A,TRUE,"Смета на пасс. обор. №1"}</definedName>
    <definedName name="wrn.sp2345_1" localSheetId="3" hidden="1">{#N/A,#N/A,TRUE,"Смета на пасс. обор. №1"}</definedName>
    <definedName name="wrn.sp2345_1" localSheetId="1" hidden="1">{#N/A,#N/A,TRUE,"Смета на пасс. обор. №1"}</definedName>
    <definedName name="wrn.sp2345_1" localSheetId="2" hidden="1">{#N/A,#N/A,TRUE,"Смета на пасс. обор. №1"}</definedName>
    <definedName name="wrn.sp2345_1" hidden="1">{#N/A,#N/A,TRUE,"Смета на пасс. обор. №1"}</definedName>
    <definedName name="wrn.STANDARD._.RACKS." localSheetId="1" hidden="1">{"IMRAK42x8x8",#N/A,TRUE,"IMRAK 1400 42U 800X800";"IMRAK32x6x6",#N/A,TRUE,"IMRAK 1400 32U 600x600";"IMRAK42x12x8",#N/A,TRUE,"IMRAK 1400 42U 1200x800";"IMRAK15x6x4",#N/A,TRUE,"IMRAK 400 15U FRONT SECTION"}</definedName>
    <definedName name="wrn.STANDARD._.RACKS." localSheetId="2" hidden="1">{"IMRAK42x8x8",#N/A,TRUE,"IMRAK 1400 42U 800X800";"IMRAK32x6x6",#N/A,TRUE,"IMRAK 1400 32U 600x600";"IMRAK42x12x8",#N/A,TRUE,"IMRAK 1400 42U 1200x800";"IMRAK15x6x4",#N/A,TRUE,"IMRAK 400 15U FRONT SECTION"}</definedName>
    <definedName name="wrn.STANDARD._.RACKS." hidden="1">{"IMRAK42x8x8",#N/A,TRUE,"IMRAK 1400 42U 800X800";"IMRAK32x6x6",#N/A,TRUE,"IMRAK 1400 32U 600x600";"IMRAK42x12x8",#N/A,TRUE,"IMRAK 1400 42U 1200x800";"IMRAK15x6x4",#N/A,TRUE,"IMRAK 400 15U FRONT SECTION"}</definedName>
    <definedName name="wrn.Wys1." localSheetId="1" hidden="1">{#N/A,#N/A,FALSE,"Приложение к справке"}</definedName>
    <definedName name="wrn.Wys1." localSheetId="2" hidden="1">{#N/A,#N/A,FALSE,"Приложение к справке"}</definedName>
    <definedName name="wrn.Wys1." hidden="1">{#N/A,#N/A,FALSE,"Приложение к справке"}</definedName>
    <definedName name="wrn.Wys2" localSheetId="1" hidden="1">{#N/A,#N/A,FALSE,"Приложение к справке"}</definedName>
    <definedName name="wrn.Wys2" localSheetId="2" hidden="1">{#N/A,#N/A,FALSE,"Приложение к справке"}</definedName>
    <definedName name="wrn.Wys2" hidden="1">{#N/A,#N/A,FALSE,"Приложение к справке"}</definedName>
    <definedName name="wrn.Общая._.спецификация." localSheetId="1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wrn.Общая._.спецификация." localSheetId="2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wrn.Общая._.спецификация.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wrn.Основная._.спецификация." localSheetId="1" hidden="1">{#N/A,#N/A,FALSE,"КЦ15-1";#N/A,#N/A,FALSE,"КЦ14-1";#N/A,#N/A,FALSE,"КЦ13-1";#N/A,#N/A,FALSE,"КЦ12-1";#N/A,#N/A,FALSE,"КЦ11-1";#N/A,#N/A,FALSE,"КЦ11-2";#N/A,#N/A,FALSE,"КЦ10-1";#N/A,#N/A,FALSE,"КЦ9-1";#N/A,#N/A,FALSE,"КЦ8-1";#N/A,#N/A,FALSE,"КЦ7-1";#N/A,#N/A,FALSE,"КЦ6-1";#N/A,#N/A,FALSE,"КЦ5-1";#N/A,#N/A,FALSE,"КЦ4-1";#N/A,#N/A,FALSE,"КЦ3-1";#N/A,#N/A,FALSE,"КЦ2-1";#N/A,#N/A,FALSE,"КЦ2-2";#N/A,#N/A,FALSE,"КЦ1-1";#N/A,#N/A,FALSE,"КЦ0-2";#N/A,#N/A,FALSE,"КЦ0-1";#N/A,#N/A,FALSE,"Переход";#N/A,#N/A,FALSE,"Инструмент";#N/A,#N/A,FALSE,"Приборы";#N/A,#N/A,FALSE,"КЦП-1"}</definedName>
    <definedName name="wrn.Основная._.спецификация." localSheetId="2" hidden="1">{#N/A,#N/A,FALSE,"КЦ15-1";#N/A,#N/A,FALSE,"КЦ14-1";#N/A,#N/A,FALSE,"КЦ13-1";#N/A,#N/A,FALSE,"КЦ12-1";#N/A,#N/A,FALSE,"КЦ11-1";#N/A,#N/A,FALSE,"КЦ11-2";#N/A,#N/A,FALSE,"КЦ10-1";#N/A,#N/A,FALSE,"КЦ9-1";#N/A,#N/A,FALSE,"КЦ8-1";#N/A,#N/A,FALSE,"КЦ7-1";#N/A,#N/A,FALSE,"КЦ6-1";#N/A,#N/A,FALSE,"КЦ5-1";#N/A,#N/A,FALSE,"КЦ4-1";#N/A,#N/A,FALSE,"КЦ3-1";#N/A,#N/A,FALSE,"КЦ2-1";#N/A,#N/A,FALSE,"КЦ2-2";#N/A,#N/A,FALSE,"КЦ1-1";#N/A,#N/A,FALSE,"КЦ0-2";#N/A,#N/A,FALSE,"КЦ0-1";#N/A,#N/A,FALSE,"Переход";#N/A,#N/A,FALSE,"Инструмент";#N/A,#N/A,FALSE,"Приборы";#N/A,#N/A,FALSE,"КЦП-1"}</definedName>
    <definedName name="wrn.Основная._.спецификация." hidden="1">{#N/A,#N/A,FALSE,"КЦ15-1";#N/A,#N/A,FALSE,"КЦ14-1";#N/A,#N/A,FALSE,"КЦ13-1";#N/A,#N/A,FALSE,"КЦ12-1";#N/A,#N/A,FALSE,"КЦ11-1";#N/A,#N/A,FALSE,"КЦ11-2";#N/A,#N/A,FALSE,"КЦ10-1";#N/A,#N/A,FALSE,"КЦ9-1";#N/A,#N/A,FALSE,"КЦ8-1";#N/A,#N/A,FALSE,"КЦ7-1";#N/A,#N/A,FALSE,"КЦ6-1";#N/A,#N/A,FALSE,"КЦ5-1";#N/A,#N/A,FALSE,"КЦ4-1";#N/A,#N/A,FALSE,"КЦ3-1";#N/A,#N/A,FALSE,"КЦ2-1";#N/A,#N/A,FALSE,"КЦ2-2";#N/A,#N/A,FALSE,"КЦ1-1";#N/A,#N/A,FALSE,"КЦ0-2";#N/A,#N/A,FALSE,"КЦ0-1";#N/A,#N/A,FALSE,"Переход";#N/A,#N/A,FALSE,"Инструмент";#N/A,#N/A,FALSE,"Приборы";#N/A,#N/A,FALSE,"КЦП-1"}</definedName>
    <definedName name="wrn.Спецификации." localSheetId="1" hidden="1">{#N/A,#N/A,TRUE,"КЦ11Аб";#N/A,#N/A,TRUE,"КЦ11Тл";#N/A,#N/A,TRUE,"КЦ12Тл";#N/A,#N/A,TRUE,"КЦ13Тл";#N/A,#N/A,TRUE,"КЦ14Тл";#N/A,#N/A,TRUE,"КЦ21Тл";#N/A,#N/A,TRUE,"КЦ22Тл";#N/A,#N/A,TRUE,"КЦ31Тл";#N/A,#N/A,TRUE,"КЦ32Тл";#N/A,#N/A,TRUE,"КЦ11Тн";#N/A,#N/A,TRUE,"Инструмент";#N/A,#N/A,TRUE,"Приборы"}</definedName>
    <definedName name="wrn.Спецификации." localSheetId="2" hidden="1">{#N/A,#N/A,TRUE,"КЦ11Аб";#N/A,#N/A,TRUE,"КЦ11Тл";#N/A,#N/A,TRUE,"КЦ12Тл";#N/A,#N/A,TRUE,"КЦ13Тл";#N/A,#N/A,TRUE,"КЦ14Тл";#N/A,#N/A,TRUE,"КЦ21Тл";#N/A,#N/A,TRUE,"КЦ22Тл";#N/A,#N/A,TRUE,"КЦ31Тл";#N/A,#N/A,TRUE,"КЦ32Тл";#N/A,#N/A,TRUE,"КЦ11Тн";#N/A,#N/A,TRUE,"Инструмент";#N/A,#N/A,TRUE,"Приборы"}</definedName>
    <definedName name="wrn.Спецификации." hidden="1">{#N/A,#N/A,TRUE,"КЦ11Аб";#N/A,#N/A,TRUE,"КЦ11Тл";#N/A,#N/A,TRUE,"КЦ12Тл";#N/A,#N/A,TRUE,"КЦ13Тл";#N/A,#N/A,TRUE,"КЦ14Тл";#N/A,#N/A,TRUE,"КЦ21Тл";#N/A,#N/A,TRUE,"КЦ22Тл";#N/A,#N/A,TRUE,"КЦ31Тл";#N/A,#N/A,TRUE,"КЦ32Тл";#N/A,#N/A,TRUE,"КЦ11Тн";#N/A,#N/A,TRUE,"Инструмент";#N/A,#N/A,TRUE,"Приборы"}</definedName>
    <definedName name="ww" localSheetId="7">#REF!</definedName>
    <definedName name="ww" localSheetId="3">#REF!</definedName>
    <definedName name="ww" localSheetId="6">#REF!</definedName>
    <definedName name="ww">#REF!</definedName>
    <definedName name="x" localSheetId="7">#REF!</definedName>
    <definedName name="x" localSheetId="6">#REF!</definedName>
    <definedName name="x">#REF!</definedName>
    <definedName name="xh" localSheetId="7">#REF!</definedName>
    <definedName name="xh" localSheetId="6">#REF!</definedName>
    <definedName name="xh">#REF!</definedName>
    <definedName name="xxx" localSheetId="1" hidden="1">{"IMRAK42x8x8",#N/A,TRUE,"IMRAK 1400 42U 800X800";"IMRAK32x6x6",#N/A,TRUE,"IMRAK 1400 32U 600x600";"IMRAK42x12x8",#N/A,TRUE,"IMRAK 1400 42U 1200x800";"IMRAK15x6x4",#N/A,TRUE,"IMRAK 400 15U FRONT SECTION"}</definedName>
    <definedName name="xxx" localSheetId="2" hidden="1">{"IMRAK42x8x8",#N/A,TRUE,"IMRAK 1400 42U 800X800";"IMRAK32x6x6",#N/A,TRUE,"IMRAK 1400 32U 600x600";"IMRAK42x12x8",#N/A,TRUE,"IMRAK 1400 42U 1200x800";"IMRAK15x6x4",#N/A,TRUE,"IMRAK 400 15U FRONT SECTION"}</definedName>
    <definedName name="xxx" hidden="1">{"IMRAK42x8x8",#N/A,TRUE,"IMRAK 1400 42U 800X800";"IMRAK32x6x6",#N/A,TRUE,"IMRAK 1400 32U 600x600";"IMRAK42x12x8",#N/A,TRUE,"IMRAK 1400 42U 1200x800";"IMRAK15x6x4",#N/A,TRUE,"IMRAK 400 15U FRONT SECTION"}</definedName>
    <definedName name="y" localSheetId="7">#REF!</definedName>
    <definedName name="y" localSheetId="6">#REF!</definedName>
    <definedName name="y">#REF!</definedName>
    <definedName name="Yamaha_26" localSheetId="7">#REF!</definedName>
    <definedName name="Yamaha_26" localSheetId="6">#REF!</definedName>
    <definedName name="Yamaha_26">#REF!</definedName>
    <definedName name="yui" localSheetId="7">#REF!</definedName>
    <definedName name="yui" localSheetId="3">#REF!</definedName>
    <definedName name="yui" localSheetId="6">#REF!</definedName>
    <definedName name="yui">#REF!</definedName>
    <definedName name="yyy" localSheetId="7">#REF!</definedName>
    <definedName name="yyy" localSheetId="6">#REF!</definedName>
    <definedName name="yyy">#REF!</definedName>
    <definedName name="ZAK1" localSheetId="7">#REF!</definedName>
    <definedName name="ZAK1" localSheetId="3">#REF!</definedName>
    <definedName name="ZAK1" localSheetId="6">#REF!</definedName>
    <definedName name="ZAK1">#REF!</definedName>
    <definedName name="ZAK1_1" localSheetId="7">#REF!</definedName>
    <definedName name="ZAK1_1" localSheetId="6">#REF!</definedName>
    <definedName name="ZAK1_1">#REF!</definedName>
    <definedName name="ZAK2" localSheetId="7">#REF!</definedName>
    <definedName name="ZAK2" localSheetId="3">#REF!</definedName>
    <definedName name="ZAK2" localSheetId="6">#REF!</definedName>
    <definedName name="ZAK2">#REF!</definedName>
    <definedName name="ZAK2_1" localSheetId="7">#REF!</definedName>
    <definedName name="ZAK2_1" localSheetId="6">#REF!</definedName>
    <definedName name="ZAK2_1">#REF!</definedName>
    <definedName name="zak3" localSheetId="7">#REF!</definedName>
    <definedName name="zak3" localSheetId="6">#REF!</definedName>
    <definedName name="zak3">#REF!</definedName>
    <definedName name="zxdc" localSheetId="7">#REF!</definedName>
    <definedName name="zxdc" localSheetId="6">#REF!</definedName>
    <definedName name="zxdc">#REF!</definedName>
    <definedName name="zzzz" localSheetId="7">#REF!</definedName>
    <definedName name="zzzz" localSheetId="3">#REF!</definedName>
    <definedName name="zzzz" localSheetId="6">#REF!</definedName>
    <definedName name="zzzz">#REF!</definedName>
    <definedName name="а" localSheetId="3" hidden="1">{#N/A,#N/A,TRUE,"Смета на пасс. обор. №1"}</definedName>
    <definedName name="а" localSheetId="1" hidden="1">{#N/A,#N/A,TRUE,"Смета на пасс. обор. №1"}</definedName>
    <definedName name="а" localSheetId="2" hidden="1">{#N/A,#N/A,TRUE,"Смета на пасс. обор. №1"}</definedName>
    <definedName name="а" hidden="1">{#N/A,#N/A,TRUE,"Смета на пасс. обор. №1"}</definedName>
    <definedName name="а_1" localSheetId="3" hidden="1">{#N/A,#N/A,TRUE,"Смета на пасс. обор. №1"}</definedName>
    <definedName name="а_1" localSheetId="1" hidden="1">{#N/A,#N/A,TRUE,"Смета на пасс. обор. №1"}</definedName>
    <definedName name="а_1" localSheetId="2" hidden="1">{#N/A,#N/A,TRUE,"Смета на пасс. обор. №1"}</definedName>
    <definedName name="а_1" hidden="1">{#N/A,#N/A,TRUE,"Смета на пасс. обор. №1"}</definedName>
    <definedName name="а1" localSheetId="7">#REF!</definedName>
    <definedName name="а1" localSheetId="3">#REF!</definedName>
    <definedName name="а1" localSheetId="6">#REF!</definedName>
    <definedName name="а1" localSheetId="2">#REF!</definedName>
    <definedName name="а1">#REF!</definedName>
    <definedName name="А15" localSheetId="7">#REF!</definedName>
    <definedName name="А15" localSheetId="6">#REF!</definedName>
    <definedName name="А15">#REF!</definedName>
    <definedName name="А2" localSheetId="7">#REF!</definedName>
    <definedName name="А2" localSheetId="3">#REF!</definedName>
    <definedName name="А2" localSheetId="6">#REF!</definedName>
    <definedName name="А2">#REF!</definedName>
    <definedName name="А34" localSheetId="7">#REF!</definedName>
    <definedName name="А34" localSheetId="6">#REF!</definedName>
    <definedName name="А34">#REF!</definedName>
    <definedName name="а35" localSheetId="7">#REF!</definedName>
    <definedName name="а35" localSheetId="6">#REF!</definedName>
    <definedName name="а35">#REF!</definedName>
    <definedName name="а36" localSheetId="7">#REF!</definedName>
    <definedName name="а36" localSheetId="3">#REF!</definedName>
    <definedName name="а36" localSheetId="6">#REF!</definedName>
    <definedName name="а36">#REF!</definedName>
    <definedName name="а36_1" localSheetId="7">#REF!</definedName>
    <definedName name="а36_1" localSheetId="6">#REF!</definedName>
    <definedName name="а36_1">#REF!</definedName>
    <definedName name="аа" localSheetId="7">[6]топография!#REF!</definedName>
    <definedName name="аа" localSheetId="3">#REF!</definedName>
    <definedName name="аа" localSheetId="6">[6]топография!#REF!</definedName>
    <definedName name="аа" localSheetId="2">[12]топография!#REF!</definedName>
    <definedName name="аа">[6]топография!#REF!</definedName>
    <definedName name="ааа" localSheetId="3">#REF!</definedName>
    <definedName name="ааа" localSheetId="1" hidden="1">{#N/A,#N/A,FALSE,"Приложение к справке"}</definedName>
    <definedName name="ааа" localSheetId="2" hidden="1">{#N/A,#N/A,FALSE,"Приложение к справке"}</definedName>
    <definedName name="ааа" hidden="1">{#N/A,#N/A,FALSE,"Приложение к справке"}</definedName>
    <definedName name="аааа" localSheetId="7">#REF!</definedName>
    <definedName name="аааа" localSheetId="6">#REF!</definedName>
    <definedName name="аааа">#REF!</definedName>
    <definedName name="ааааа" localSheetId="7">#REF!</definedName>
    <definedName name="ааааа" localSheetId="6">#REF!</definedName>
    <definedName name="ааааа">#REF!</definedName>
    <definedName name="аааааа" localSheetId="7">#REF!</definedName>
    <definedName name="аааааа" localSheetId="6">#REF!</definedName>
    <definedName name="аааааа">#REF!</definedName>
    <definedName name="ааааааа" localSheetId="7">#REF!</definedName>
    <definedName name="ааааааа" localSheetId="6">#REF!</definedName>
    <definedName name="ааааааа">#REF!</definedName>
    <definedName name="аб" localSheetId="7">#REF!</definedName>
    <definedName name="аб" localSheetId="6">#REF!</definedName>
    <definedName name="аб">#REF!</definedName>
    <definedName name="ав" localSheetId="7">#REF!</definedName>
    <definedName name="ав" localSheetId="3">#REF!</definedName>
    <definedName name="ав" localSheetId="6">#REF!</definedName>
    <definedName name="ав" localSheetId="2">#REF!</definedName>
    <definedName name="ав">#REF!</definedName>
    <definedName name="ав_1" localSheetId="7">#REF!</definedName>
    <definedName name="ав_1" localSheetId="6">#REF!</definedName>
    <definedName name="ав_1">#REF!</definedName>
    <definedName name="авввввввввввввввввввв" localSheetId="7">#REF!</definedName>
    <definedName name="авввввввввввввввввввв" localSheetId="6">#REF!</definedName>
    <definedName name="авввввввввввввввввввв">#REF!</definedName>
    <definedName name="авпявап" localSheetId="7">#REF!</definedName>
    <definedName name="авпявап" localSheetId="6">#REF!</definedName>
    <definedName name="авпявап">#REF!</definedName>
    <definedName name="авпяпав" localSheetId="7">#REF!</definedName>
    <definedName name="авпяпав" localSheetId="6">#REF!</definedName>
    <definedName name="авпяпав">#REF!</definedName>
    <definedName name="авРВп" localSheetId="7">#REF!</definedName>
    <definedName name="авРВп" localSheetId="6">#REF!</definedName>
    <definedName name="авРВп">#REF!</definedName>
    <definedName name="авс" localSheetId="7">#REF!</definedName>
    <definedName name="авс" localSheetId="3">#REF!</definedName>
    <definedName name="авс" localSheetId="6">#REF!</definedName>
    <definedName name="авс">#REF!</definedName>
    <definedName name="автом" localSheetId="7">#REF!</definedName>
    <definedName name="автом" localSheetId="6">#REF!</definedName>
    <definedName name="автом">#REF!</definedName>
    <definedName name="аглвг" localSheetId="7">#REF!</definedName>
    <definedName name="аглвг" localSheetId="6">#REF!</definedName>
    <definedName name="аглвг">#REF!</definedName>
    <definedName name="админ" localSheetId="7">#REF!</definedName>
    <definedName name="админ" localSheetId="6">#REF!</definedName>
    <definedName name="админ">#REF!</definedName>
    <definedName name="аднг" localSheetId="7">#REF!</definedName>
    <definedName name="аднг" localSheetId="6">#REF!</definedName>
    <definedName name="аднг">#REF!</definedName>
    <definedName name="адоад" localSheetId="7">#REF!</definedName>
    <definedName name="адоад" localSheetId="6">#REF!</definedName>
    <definedName name="адоад">#REF!</definedName>
    <definedName name="адожд" localSheetId="7">#REF!</definedName>
    <definedName name="адожд" localSheetId="6">#REF!</definedName>
    <definedName name="адожд">#REF!</definedName>
    <definedName name="Азб" localSheetId="7">#REF!</definedName>
    <definedName name="Азб" localSheetId="3">#REF!</definedName>
    <definedName name="Азб" localSheetId="6">#REF!</definedName>
    <definedName name="Азб">#REF!</definedName>
    <definedName name="АКСТ" localSheetId="3">'[25]Лист опроса'!$B$22</definedName>
    <definedName name="АКСТ">'[26]Лист опроса'!$B$22</definedName>
    <definedName name="ало" localSheetId="7">#REF!</definedName>
    <definedName name="ало" localSheetId="6">#REF!</definedName>
    <definedName name="ало">#REF!</definedName>
    <definedName name="Алтайский_край" localSheetId="7">#REF!</definedName>
    <definedName name="Алтайский_край" localSheetId="6">#REF!</definedName>
    <definedName name="Алтайский_край">#REF!</definedName>
    <definedName name="Алтайский_край_1" localSheetId="7">#REF!</definedName>
    <definedName name="Алтайский_край_1" localSheetId="6">#REF!</definedName>
    <definedName name="Алтайский_край_1">#REF!</definedName>
    <definedName name="Амурская_область" localSheetId="7">#REF!</definedName>
    <definedName name="Амурская_область" localSheetId="6">#REF!</definedName>
    <definedName name="Амурская_область">#REF!</definedName>
    <definedName name="Амурская_область_1" localSheetId="7">#REF!</definedName>
    <definedName name="Амурская_область_1" localSheetId="6">#REF!</definedName>
    <definedName name="Амурская_область_1">#REF!</definedName>
    <definedName name="ангданга" localSheetId="7">#REF!</definedName>
    <definedName name="ангданга" localSheetId="6">#REF!</definedName>
    <definedName name="ангданга">#REF!</definedName>
    <definedName name="ангщ" localSheetId="7">#REF!</definedName>
    <definedName name="ангщ" localSheetId="6">#REF!</definedName>
    <definedName name="ангщ">#REF!</definedName>
    <definedName name="анд" localSheetId="7">#REF!</definedName>
    <definedName name="анд" localSheetId="6">#REF!</definedName>
    <definedName name="анд">#REF!</definedName>
    <definedName name="анол" localSheetId="7">#REF!</definedName>
    <definedName name="анол" localSheetId="6">#REF!</definedName>
    <definedName name="анол">#REF!</definedName>
    <definedName name="анрл" localSheetId="7">[4]топография!#REF!</definedName>
    <definedName name="анрл" localSheetId="6">[4]топография!#REF!</definedName>
    <definedName name="анрл">[4]топография!#REF!</definedName>
    <definedName name="аода" localSheetId="7">#REF!</definedName>
    <definedName name="аода" localSheetId="6">#REF!</definedName>
    <definedName name="аода">#REF!</definedName>
    <definedName name="аодадо" localSheetId="7">#REF!</definedName>
    <definedName name="аодадо" localSheetId="6">#REF!</definedName>
    <definedName name="аодадо">#REF!</definedName>
    <definedName name="аодра" localSheetId="7">#REF!</definedName>
    <definedName name="аодра" localSheetId="6">#REF!</definedName>
    <definedName name="аодра">#REF!</definedName>
    <definedName name="аол" localSheetId="7">[4]топография!#REF!</definedName>
    <definedName name="аол" localSheetId="6">[4]топография!#REF!</definedName>
    <definedName name="аол">[4]топография!#REF!</definedName>
    <definedName name="аолрмб">[27]Вспомогательный!$D$77</definedName>
    <definedName name="аопы" localSheetId="7">#REF!</definedName>
    <definedName name="аопы" localSheetId="6">#REF!</definedName>
    <definedName name="аопы">#REF!</definedName>
    <definedName name="аопыао" localSheetId="7">#REF!</definedName>
    <definedName name="аопыао" localSheetId="6">#REF!</definedName>
    <definedName name="аопыао">#REF!</definedName>
    <definedName name="аоыао" localSheetId="7">#REF!</definedName>
    <definedName name="аоыао" localSheetId="6">#REF!</definedName>
    <definedName name="аоыао">#REF!</definedName>
    <definedName name="ап" localSheetId="3">#REF!</definedName>
    <definedName name="ап" localSheetId="1" hidden="1">{#N/A,#N/A,TRUE,"Смета на пасс. обор. №1"}</definedName>
    <definedName name="ап" localSheetId="2" hidden="1">{#N/A,#N/A,TRUE,"Смета на пасс. обор. №1"}</definedName>
    <definedName name="ап" hidden="1">{#N/A,#N/A,TRUE,"Смета на пасс. обор. №1"}</definedName>
    <definedName name="ап_1" localSheetId="3" hidden="1">{#N/A,#N/A,TRUE,"Смета на пасс. обор. №1"}</definedName>
    <definedName name="ап_1" localSheetId="1" hidden="1">{#N/A,#N/A,TRUE,"Смета на пасс. обор. №1"}</definedName>
    <definedName name="ап_1" localSheetId="2" hidden="1">{#N/A,#N/A,TRUE,"Смета на пасс. обор. №1"}</definedName>
    <definedName name="ап_1" hidden="1">{#N/A,#N/A,TRUE,"Смета на пасс. обор. №1"}</definedName>
    <definedName name="ап12" localSheetId="7">#REF!</definedName>
    <definedName name="ап12" localSheetId="6">#REF!</definedName>
    <definedName name="ап12">#REF!</definedName>
    <definedName name="апоап" localSheetId="7">#REF!</definedName>
    <definedName name="апоап" localSheetId="6">#REF!</definedName>
    <definedName name="апоап">#REF!</definedName>
    <definedName name="аповоп" localSheetId="7">#REF!</definedName>
    <definedName name="аповоп" localSheetId="6">#REF!</definedName>
    <definedName name="аповоп">#REF!</definedName>
    <definedName name="апопр" localSheetId="7">#REF!</definedName>
    <definedName name="апопр" localSheetId="6">#REF!</definedName>
    <definedName name="апопр">#REF!</definedName>
    <definedName name="апорапо" localSheetId="7">#REF!</definedName>
    <definedName name="апорапо" localSheetId="6">#REF!</definedName>
    <definedName name="апорапо">#REF!</definedName>
    <definedName name="апотиа" localSheetId="7">#REF!</definedName>
    <definedName name="апотиа" localSheetId="6">#REF!</definedName>
    <definedName name="апотиа">#REF!</definedName>
    <definedName name="апоыа" localSheetId="7">#REF!</definedName>
    <definedName name="апоыа" localSheetId="6">#REF!</definedName>
    <definedName name="апоыа">#REF!</definedName>
    <definedName name="апоыаоп" localSheetId="7">#REF!</definedName>
    <definedName name="апоыаоп" localSheetId="6">#REF!</definedName>
    <definedName name="апоыаоп">#REF!</definedName>
    <definedName name="апоыапо" localSheetId="7">#REF!</definedName>
    <definedName name="апоыапо" localSheetId="6">#REF!</definedName>
    <definedName name="апоыапо">#REF!</definedName>
    <definedName name="апоыоо" localSheetId="7">#REF!</definedName>
    <definedName name="апоыоо" localSheetId="6">#REF!</definedName>
    <definedName name="апоыоо">#REF!</definedName>
    <definedName name="апр" localSheetId="3" hidden="1">{#N/A,#N/A,TRUE,"Смета на пасс. обор. №1"}</definedName>
    <definedName name="апр" localSheetId="1" hidden="1">{#N/A,#N/A,TRUE,"Смета на пасс. обор. №1"}</definedName>
    <definedName name="апр" localSheetId="2" hidden="1">{#N/A,#N/A,TRUE,"Смета на пасс. обор. №1"}</definedName>
    <definedName name="апр" hidden="1">{#N/A,#N/A,TRUE,"Смета на пасс. обор. №1"}</definedName>
    <definedName name="апр_1" localSheetId="3" hidden="1">{#N/A,#N/A,TRUE,"Смета на пасс. обор. №1"}</definedName>
    <definedName name="апр_1" localSheetId="1" hidden="1">{#N/A,#N/A,TRUE,"Смета на пасс. обор. №1"}</definedName>
    <definedName name="апр_1" localSheetId="2" hidden="1">{#N/A,#N/A,TRUE,"Смета на пасс. обор. №1"}</definedName>
    <definedName name="апр_1" hidden="1">{#N/A,#N/A,TRUE,"Смета на пасс. обор. №1"}</definedName>
    <definedName name="аправи" localSheetId="7">#REF!</definedName>
    <definedName name="аправи" localSheetId="6">#REF!</definedName>
    <definedName name="аправи">#REF!</definedName>
    <definedName name="апрапр" localSheetId="7">#REF!</definedName>
    <definedName name="апрапр" localSheetId="6">#REF!</definedName>
    <definedName name="апрапр">#REF!</definedName>
    <definedName name="апрво" localSheetId="7">#REF!</definedName>
    <definedName name="апрво" localSheetId="6">#REF!</definedName>
    <definedName name="апрво">#REF!</definedName>
    <definedName name="апрыа" localSheetId="7">#REF!</definedName>
    <definedName name="апрыа" localSheetId="6">#REF!</definedName>
    <definedName name="апрыа">#REF!</definedName>
    <definedName name="апрыапр" localSheetId="7">[4]топография!#REF!</definedName>
    <definedName name="апрыапр" localSheetId="6">[4]топография!#REF!</definedName>
    <definedName name="апрыапр">[4]топография!#REF!</definedName>
    <definedName name="апыо" localSheetId="7">#REF!</definedName>
    <definedName name="апыо" localSheetId="6">#REF!</definedName>
    <definedName name="апыо">#REF!</definedName>
    <definedName name="апырр" localSheetId="7">#REF!</definedName>
    <definedName name="апырр" localSheetId="6">#REF!</definedName>
    <definedName name="апырр">#REF!</definedName>
    <definedName name="араера" localSheetId="7">#REF!</definedName>
    <definedName name="араера" localSheetId="6">#REF!</definedName>
    <definedName name="араера">#REF!</definedName>
    <definedName name="арбь" localSheetId="7">#REF!</definedName>
    <definedName name="арбь" localSheetId="6">#REF!</definedName>
    <definedName name="арбь">#REF!</definedName>
    <definedName name="арл" localSheetId="7">#REF!</definedName>
    <definedName name="арл" localSheetId="6">#REF!</definedName>
    <definedName name="арл">#REF!</definedName>
    <definedName name="арла" localSheetId="7">[4]топография!#REF!</definedName>
    <definedName name="арла" localSheetId="6">[4]топография!#REF!</definedName>
    <definedName name="арла">[4]топография!#REF!</definedName>
    <definedName name="аро" localSheetId="7">#REF!</definedName>
    <definedName name="аро" localSheetId="6">#REF!</definedName>
    <definedName name="аро">#REF!</definedName>
    <definedName name="ародар" localSheetId="7">#REF!</definedName>
    <definedName name="ародар" localSheetId="6">#REF!</definedName>
    <definedName name="ародар">#REF!</definedName>
    <definedName name="ародард" localSheetId="7">[4]топография!#REF!</definedName>
    <definedName name="ародард" localSheetId="6">[4]топография!#REF!</definedName>
    <definedName name="ародард">[4]топография!#REF!</definedName>
    <definedName name="ародарод" localSheetId="7">#REF!</definedName>
    <definedName name="ародарод" localSheetId="6">#REF!</definedName>
    <definedName name="ародарод">#REF!</definedName>
    <definedName name="ародра" localSheetId="7">#REF!</definedName>
    <definedName name="ародра" localSheetId="6">#REF!</definedName>
    <definedName name="ародра">#REF!</definedName>
    <definedName name="арол" localSheetId="7">#REF!</definedName>
    <definedName name="арол" localSheetId="6">#REF!</definedName>
    <definedName name="арол">#REF!</definedName>
    <definedName name="аролаол" localSheetId="7">#REF!</definedName>
    <definedName name="аролаол" localSheetId="6">#REF!</definedName>
    <definedName name="аролаол">#REF!</definedName>
    <definedName name="арпа" localSheetId="7">#REF!</definedName>
    <definedName name="арпа" localSheetId="6">#REF!</definedName>
    <definedName name="арпа">#REF!</definedName>
    <definedName name="Архангельская_область" localSheetId="7">#REF!</definedName>
    <definedName name="Архангельская_область" localSheetId="6">#REF!</definedName>
    <definedName name="Архангельская_область">#REF!</definedName>
    <definedName name="Архангельская_область_1" localSheetId="7">#REF!</definedName>
    <definedName name="Архангельская_область_1" localSheetId="6">#REF!</definedName>
    <definedName name="Архангельская_область_1">#REF!</definedName>
    <definedName name="арьдбра" localSheetId="7">[4]топография!#REF!</definedName>
    <definedName name="арьдбра" localSheetId="6">[4]топография!#REF!</definedName>
    <definedName name="арьдбра">[4]топография!#REF!</definedName>
    <definedName name="астр" localSheetId="7">#REF!</definedName>
    <definedName name="астр" localSheetId="3">#REF!</definedName>
    <definedName name="астр" localSheetId="6">#REF!</definedName>
    <definedName name="астр">#REF!</definedName>
    <definedName name="Астраханская_область" localSheetId="7">#REF!</definedName>
    <definedName name="Астраханская_область" localSheetId="6">#REF!</definedName>
    <definedName name="Астраханская_область">#REF!</definedName>
    <definedName name="Астрахань" localSheetId="7">#REF!</definedName>
    <definedName name="Астрахань" localSheetId="3">#REF!</definedName>
    <definedName name="Астрахань" localSheetId="6">#REF!</definedName>
    <definedName name="Астрахань">#REF!</definedName>
    <definedName name="Астрахань_1" localSheetId="7">#REF!</definedName>
    <definedName name="Астрахань_1" localSheetId="3">#REF!</definedName>
    <definedName name="Астрахань_1" localSheetId="6">#REF!</definedName>
    <definedName name="Астрахань_1">#REF!</definedName>
    <definedName name="Астрахань_2" localSheetId="7">#REF!</definedName>
    <definedName name="Астрахань_2" localSheetId="3">#REF!</definedName>
    <definedName name="Астрахань_2" localSheetId="6">#REF!</definedName>
    <definedName name="Астрахань_2">#REF!</definedName>
    <definedName name="Астрахань_22" localSheetId="7">#REF!</definedName>
    <definedName name="Астрахань_22" localSheetId="3">#REF!</definedName>
    <definedName name="Астрахань_22" localSheetId="6">#REF!</definedName>
    <definedName name="Астрахань_22">#REF!</definedName>
    <definedName name="Астрахань_49" localSheetId="7">#REF!</definedName>
    <definedName name="Астрахань_49" localSheetId="3">#REF!</definedName>
    <definedName name="Астрахань_49" localSheetId="6">#REF!</definedName>
    <definedName name="Астрахань_49">#REF!</definedName>
    <definedName name="Астрахань_5" localSheetId="7">#REF!</definedName>
    <definedName name="Астрахань_5" localSheetId="3">#REF!</definedName>
    <definedName name="Астрахань_5" localSheetId="6">#REF!</definedName>
    <definedName name="Астрахань_5">#REF!</definedName>
    <definedName name="Астрахань_50" localSheetId="7">#REF!</definedName>
    <definedName name="Астрахань_50" localSheetId="3">#REF!</definedName>
    <definedName name="Астрахань_50" localSheetId="6">#REF!</definedName>
    <definedName name="Астрахань_50">#REF!</definedName>
    <definedName name="Астрахань_51" localSheetId="7">#REF!</definedName>
    <definedName name="Астрахань_51" localSheetId="3">#REF!</definedName>
    <definedName name="Астрахань_51" localSheetId="6">#REF!</definedName>
    <definedName name="Астрахань_51">#REF!</definedName>
    <definedName name="Астрахань_52" localSheetId="7">#REF!</definedName>
    <definedName name="Астрахань_52" localSheetId="3">#REF!</definedName>
    <definedName name="Астрахань_52" localSheetId="6">#REF!</definedName>
    <definedName name="Астрахань_52">#REF!</definedName>
    <definedName name="Астрахань_53" localSheetId="7">#REF!</definedName>
    <definedName name="Астрахань_53" localSheetId="3">#REF!</definedName>
    <definedName name="Астрахань_53" localSheetId="6">#REF!</definedName>
    <definedName name="Астрахань_53">#REF!</definedName>
    <definedName name="Астрахань_54" localSheetId="7">#REF!</definedName>
    <definedName name="Астрахань_54" localSheetId="3">#REF!</definedName>
    <definedName name="Астрахань_54" localSheetId="6">#REF!</definedName>
    <definedName name="Астрахань_54">#REF!</definedName>
    <definedName name="АСУТП" localSheetId="7">#REF!</definedName>
    <definedName name="АСУТП" localSheetId="6">#REF!</definedName>
    <definedName name="АСУТП">#REF!</definedName>
    <definedName name="АСУТП2" localSheetId="7">#REF!</definedName>
    <definedName name="АСУТП2" localSheetId="3">#REF!</definedName>
    <definedName name="АСУТП2" localSheetId="6">#REF!</definedName>
    <definedName name="АСУТП2">#REF!</definedName>
    <definedName name="АСУТП2_1" localSheetId="7">#REF!</definedName>
    <definedName name="АСУТП2_1" localSheetId="3">#REF!</definedName>
    <definedName name="АСУТП2_1" localSheetId="6">#REF!</definedName>
    <definedName name="АСУТП2_1">#REF!</definedName>
    <definedName name="АСУТП2_2" localSheetId="7">#REF!</definedName>
    <definedName name="АСУТП2_2" localSheetId="3">#REF!</definedName>
    <definedName name="АСУТП2_2" localSheetId="6">#REF!</definedName>
    <definedName name="АСУТП2_2">#REF!</definedName>
    <definedName name="АСУТП2_22" localSheetId="7">#REF!</definedName>
    <definedName name="АСУТП2_22" localSheetId="3">#REF!</definedName>
    <definedName name="АСУТП2_22" localSheetId="6">#REF!</definedName>
    <definedName name="АСУТП2_22">#REF!</definedName>
    <definedName name="АСУТП2_49" localSheetId="7">#REF!</definedName>
    <definedName name="АСУТП2_49" localSheetId="3">#REF!</definedName>
    <definedName name="АСУТП2_49" localSheetId="6">#REF!</definedName>
    <definedName name="АСУТП2_49">#REF!</definedName>
    <definedName name="АСУТП2_5" localSheetId="7">#REF!</definedName>
    <definedName name="АСУТП2_5" localSheetId="3">#REF!</definedName>
    <definedName name="АСУТП2_5" localSheetId="6">#REF!</definedName>
    <definedName name="АСУТП2_5">#REF!</definedName>
    <definedName name="АСУТП2_50" localSheetId="7">#REF!</definedName>
    <definedName name="АСУТП2_50" localSheetId="3">#REF!</definedName>
    <definedName name="АСУТП2_50" localSheetId="6">#REF!</definedName>
    <definedName name="АСУТП2_50">#REF!</definedName>
    <definedName name="АСУТП2_51" localSheetId="7">#REF!</definedName>
    <definedName name="АСУТП2_51" localSheetId="3">#REF!</definedName>
    <definedName name="АСУТП2_51" localSheetId="6">#REF!</definedName>
    <definedName name="АСУТП2_51">#REF!</definedName>
    <definedName name="АСУТП2_52" localSheetId="7">#REF!</definedName>
    <definedName name="АСУТП2_52" localSheetId="3">#REF!</definedName>
    <definedName name="АСУТП2_52" localSheetId="6">#REF!</definedName>
    <definedName name="АСУТП2_52">#REF!</definedName>
    <definedName name="АСУТП2_53" localSheetId="7">#REF!</definedName>
    <definedName name="АСУТП2_53" localSheetId="3">#REF!</definedName>
    <definedName name="АСУТП2_53" localSheetId="6">#REF!</definedName>
    <definedName name="АСУТП2_53">#REF!</definedName>
    <definedName name="АСУТП2_54" localSheetId="7">#REF!</definedName>
    <definedName name="АСУТП2_54" localSheetId="3">#REF!</definedName>
    <definedName name="АСУТП2_54" localSheetId="6">#REF!</definedName>
    <definedName name="АСУТП2_54">#REF!</definedName>
    <definedName name="АСУТПАстрахань" localSheetId="7">#REF!</definedName>
    <definedName name="АСУТПАстрахань" localSheetId="3">#REF!</definedName>
    <definedName name="АСУТПАстрахань" localSheetId="6">#REF!</definedName>
    <definedName name="АСУТПАстрахань">#REF!</definedName>
    <definedName name="АСУТПАстрахань_1" localSheetId="7">#REF!</definedName>
    <definedName name="АСУТПАстрахань_1" localSheetId="3">#REF!</definedName>
    <definedName name="АСУТПАстрахань_1" localSheetId="6">#REF!</definedName>
    <definedName name="АСУТПАстрахань_1">#REF!</definedName>
    <definedName name="АСУТПАстрахань_2" localSheetId="7">#REF!</definedName>
    <definedName name="АСУТПАстрахань_2" localSheetId="3">#REF!</definedName>
    <definedName name="АСУТПАстрахань_2" localSheetId="6">#REF!</definedName>
    <definedName name="АСУТПАстрахань_2">#REF!</definedName>
    <definedName name="АСУТПАстрахань_22" localSheetId="7">#REF!</definedName>
    <definedName name="АСУТПАстрахань_22" localSheetId="3">#REF!</definedName>
    <definedName name="АСУТПАстрахань_22" localSheetId="6">#REF!</definedName>
    <definedName name="АСУТПАстрахань_22">#REF!</definedName>
    <definedName name="АСУТПАстрахань_49" localSheetId="7">#REF!</definedName>
    <definedName name="АСУТПАстрахань_49" localSheetId="3">#REF!</definedName>
    <definedName name="АСУТПАстрахань_49" localSheetId="6">#REF!</definedName>
    <definedName name="АСУТПАстрахань_49">#REF!</definedName>
    <definedName name="АСУТПАстрахань_5" localSheetId="7">#REF!</definedName>
    <definedName name="АСУТПАстрахань_5" localSheetId="3">#REF!</definedName>
    <definedName name="АСУТПАстрахань_5" localSheetId="6">#REF!</definedName>
    <definedName name="АСУТПАстрахань_5">#REF!</definedName>
    <definedName name="АСУТПАстрахань_50" localSheetId="7">#REF!</definedName>
    <definedName name="АСУТПАстрахань_50" localSheetId="3">#REF!</definedName>
    <definedName name="АСУТПАстрахань_50" localSheetId="6">#REF!</definedName>
    <definedName name="АСУТПАстрахань_50">#REF!</definedName>
    <definedName name="АСУТПАстрахань_51" localSheetId="7">#REF!</definedName>
    <definedName name="АСУТПАстрахань_51" localSheetId="3">#REF!</definedName>
    <definedName name="АСУТПАстрахань_51" localSheetId="6">#REF!</definedName>
    <definedName name="АСУТПАстрахань_51">#REF!</definedName>
    <definedName name="АСУТПАстрахань_52" localSheetId="7">#REF!</definedName>
    <definedName name="АСУТПАстрахань_52" localSheetId="3">#REF!</definedName>
    <definedName name="АСУТПАстрахань_52" localSheetId="6">#REF!</definedName>
    <definedName name="АСУТПАстрахань_52">#REF!</definedName>
    <definedName name="АСУТПАстрахань_53" localSheetId="7">#REF!</definedName>
    <definedName name="АСУТПАстрахань_53" localSheetId="3">#REF!</definedName>
    <definedName name="АСУТПАстрахань_53" localSheetId="6">#REF!</definedName>
    <definedName name="АСУТПАстрахань_53">#REF!</definedName>
    <definedName name="АСУТПАстрахань_54" localSheetId="7">#REF!</definedName>
    <definedName name="АСУТПАстрахань_54" localSheetId="3">#REF!</definedName>
    <definedName name="АСУТПАстрахань_54" localSheetId="6">#REF!</definedName>
    <definedName name="АСУТПАстрахань_54">#REF!</definedName>
    <definedName name="АСУТПН.Новгород" localSheetId="7">#REF!</definedName>
    <definedName name="АСУТПН.Новгород" localSheetId="3">#REF!</definedName>
    <definedName name="АСУТПН.Новгород" localSheetId="6">#REF!</definedName>
    <definedName name="АСУТПН.Новгород">#REF!</definedName>
    <definedName name="АСУТПН.Новгород_1" localSheetId="7">#REF!</definedName>
    <definedName name="АСУТПН.Новгород_1" localSheetId="3">#REF!</definedName>
    <definedName name="АСУТПН.Новгород_1" localSheetId="6">#REF!</definedName>
    <definedName name="АСУТПН.Новгород_1">#REF!</definedName>
    <definedName name="АСУТПН.Новгород_2" localSheetId="7">#REF!</definedName>
    <definedName name="АСУТПН.Новгород_2" localSheetId="3">#REF!</definedName>
    <definedName name="АСУТПН.Новгород_2" localSheetId="6">#REF!</definedName>
    <definedName name="АСУТПН.Новгород_2">#REF!</definedName>
    <definedName name="АСУТПН.Новгород_22" localSheetId="7">#REF!</definedName>
    <definedName name="АСУТПН.Новгород_22" localSheetId="3">#REF!</definedName>
    <definedName name="АСУТПН.Новгород_22" localSheetId="6">#REF!</definedName>
    <definedName name="АСУТПН.Новгород_22">#REF!</definedName>
    <definedName name="АСУТПН.Новгород_49" localSheetId="7">#REF!</definedName>
    <definedName name="АСУТПН.Новгород_49" localSheetId="3">#REF!</definedName>
    <definedName name="АСУТПН.Новгород_49" localSheetId="6">#REF!</definedName>
    <definedName name="АСУТПН.Новгород_49">#REF!</definedName>
    <definedName name="АСУТПН.Новгород_5" localSheetId="7">#REF!</definedName>
    <definedName name="АСУТПН.Новгород_5" localSheetId="3">#REF!</definedName>
    <definedName name="АСУТПН.Новгород_5" localSheetId="6">#REF!</definedName>
    <definedName name="АСУТПН.Новгород_5">#REF!</definedName>
    <definedName name="АСУТПН.Новгород_50" localSheetId="7">#REF!</definedName>
    <definedName name="АСУТПН.Новгород_50" localSheetId="3">#REF!</definedName>
    <definedName name="АСУТПН.Новгород_50" localSheetId="6">#REF!</definedName>
    <definedName name="АСУТПН.Новгород_50">#REF!</definedName>
    <definedName name="АСУТПН.Новгород_51" localSheetId="7">#REF!</definedName>
    <definedName name="АСУТПН.Новгород_51" localSheetId="3">#REF!</definedName>
    <definedName name="АСУТПН.Новгород_51" localSheetId="6">#REF!</definedName>
    <definedName name="АСУТПН.Новгород_51">#REF!</definedName>
    <definedName name="АСУТПН.Новгород_52" localSheetId="7">#REF!</definedName>
    <definedName name="АСУТПН.Новгород_52" localSheetId="3">#REF!</definedName>
    <definedName name="АСУТПН.Новгород_52" localSheetId="6">#REF!</definedName>
    <definedName name="АСУТПН.Новгород_52">#REF!</definedName>
    <definedName name="АСУТПН.Новгород_53" localSheetId="7">#REF!</definedName>
    <definedName name="АСУТПН.Новгород_53" localSheetId="3">#REF!</definedName>
    <definedName name="АСУТПН.Новгород_53" localSheetId="6">#REF!</definedName>
    <definedName name="АСУТПН.Новгород_53">#REF!</definedName>
    <definedName name="АСУТПН.Новгород_54" localSheetId="7">#REF!</definedName>
    <definedName name="АСУТПН.Новгород_54" localSheetId="3">#REF!</definedName>
    <definedName name="АСУТПН.Новгород_54" localSheetId="6">#REF!</definedName>
    <definedName name="АСУТПН.Новгород_54">#REF!</definedName>
    <definedName name="АСУТПСтаврополь" localSheetId="7">#REF!</definedName>
    <definedName name="АСУТПСтаврополь" localSheetId="3">#REF!</definedName>
    <definedName name="АСУТПСтаврополь" localSheetId="6">#REF!</definedName>
    <definedName name="АСУТПСтаврополь">#REF!</definedName>
    <definedName name="АСУТПСтаврополь_1" localSheetId="7">#REF!</definedName>
    <definedName name="АСУТПСтаврополь_1" localSheetId="3">#REF!</definedName>
    <definedName name="АСУТПСтаврополь_1" localSheetId="6">#REF!</definedName>
    <definedName name="АСУТПСтаврополь_1">#REF!</definedName>
    <definedName name="АСУТПСтаврополь_2" localSheetId="7">#REF!</definedName>
    <definedName name="АСУТПСтаврополь_2" localSheetId="3">#REF!</definedName>
    <definedName name="АСУТПСтаврополь_2" localSheetId="6">#REF!</definedName>
    <definedName name="АСУТПСтаврополь_2">#REF!</definedName>
    <definedName name="АСУТПСтаврополь_22" localSheetId="7">#REF!</definedName>
    <definedName name="АСУТПСтаврополь_22" localSheetId="3">#REF!</definedName>
    <definedName name="АСУТПСтаврополь_22" localSheetId="6">#REF!</definedName>
    <definedName name="АСУТПСтаврополь_22">#REF!</definedName>
    <definedName name="АСУТПСтаврополь_49" localSheetId="7">#REF!</definedName>
    <definedName name="АСУТПСтаврополь_49" localSheetId="3">#REF!</definedName>
    <definedName name="АСУТПСтаврополь_49" localSheetId="6">#REF!</definedName>
    <definedName name="АСУТПСтаврополь_49">#REF!</definedName>
    <definedName name="АСУТПСтаврополь_5" localSheetId="7">#REF!</definedName>
    <definedName name="АСУТПСтаврополь_5" localSheetId="3">#REF!</definedName>
    <definedName name="АСУТПСтаврополь_5" localSheetId="6">#REF!</definedName>
    <definedName name="АСУТПСтаврополь_5">#REF!</definedName>
    <definedName name="АСУТПСтаврополь_50" localSheetId="7">#REF!</definedName>
    <definedName name="АСУТПСтаврополь_50" localSheetId="3">#REF!</definedName>
    <definedName name="АСУТПСтаврополь_50" localSheetId="6">#REF!</definedName>
    <definedName name="АСУТПСтаврополь_50">#REF!</definedName>
    <definedName name="АСУТПСтаврополь_51" localSheetId="7">#REF!</definedName>
    <definedName name="АСУТПСтаврополь_51" localSheetId="3">#REF!</definedName>
    <definedName name="АСУТПСтаврополь_51" localSheetId="6">#REF!</definedName>
    <definedName name="АСУТПСтаврополь_51">#REF!</definedName>
    <definedName name="АСУТПСтаврополь_52" localSheetId="7">#REF!</definedName>
    <definedName name="АСУТПСтаврополь_52" localSheetId="3">#REF!</definedName>
    <definedName name="АСУТПСтаврополь_52" localSheetId="6">#REF!</definedName>
    <definedName name="АСУТПСтаврополь_52">#REF!</definedName>
    <definedName name="АСУТПСтаврополь_53" localSheetId="7">#REF!</definedName>
    <definedName name="АСУТПСтаврополь_53" localSheetId="3">#REF!</definedName>
    <definedName name="АСУТПСтаврополь_53" localSheetId="6">#REF!</definedName>
    <definedName name="АСУТПСтаврополь_53">#REF!</definedName>
    <definedName name="АСУТПСтаврополь_54" localSheetId="7">#REF!</definedName>
    <definedName name="АСУТПСтаврополь_54" localSheetId="3">#REF!</definedName>
    <definedName name="АСУТПСтаврополь_54" localSheetId="6">#REF!</definedName>
    <definedName name="АСУТПСтаврополь_54">#REF!</definedName>
    <definedName name="АФС" localSheetId="7">[6]топография!#REF!</definedName>
    <definedName name="АФС" localSheetId="3">[7]топография!#REF!</definedName>
    <definedName name="АФС" localSheetId="6">[6]топография!#REF!</definedName>
    <definedName name="АФС">[6]топография!#REF!</definedName>
    <definedName name="ацуацу" localSheetId="7">#REF!</definedName>
    <definedName name="ацуацу" localSheetId="6">#REF!</definedName>
    <definedName name="ацуацу">#REF!</definedName>
    <definedName name="ачпо" localSheetId="7">[14]топография!#REF!</definedName>
    <definedName name="ачпо" localSheetId="6">[14]топография!#REF!</definedName>
    <definedName name="ачпо">[14]топография!#REF!</definedName>
    <definedName name="аыв" localSheetId="7">#REF!</definedName>
    <definedName name="аыв" localSheetId="6">#REF!</definedName>
    <definedName name="аыв">#REF!</definedName>
    <definedName name="аыоап" localSheetId="7">#REF!</definedName>
    <definedName name="аыоап" localSheetId="6">#REF!</definedName>
    <definedName name="аыоап">#REF!</definedName>
    <definedName name="аыоапо" localSheetId="7">#REF!</definedName>
    <definedName name="аыоапо" localSheetId="6">#REF!</definedName>
    <definedName name="аыоапо">#REF!</definedName>
    <definedName name="аыопыао" localSheetId="7">#REF!</definedName>
    <definedName name="аыопыао" localSheetId="6">#REF!</definedName>
    <definedName name="аыопыао">#REF!</definedName>
    <definedName name="аыпр" localSheetId="7">[5]топография!#REF!</definedName>
    <definedName name="аыпр" localSheetId="6">[5]топография!#REF!</definedName>
    <definedName name="аыпр">[5]топография!#REF!</definedName>
    <definedName name="аыпрыпр" localSheetId="7">#REF!</definedName>
    <definedName name="аыпрыпр" localSheetId="6">#REF!</definedName>
    <definedName name="аыпрыпр">#REF!</definedName>
    <definedName name="аыыпо" localSheetId="7">[4]топография!#REF!</definedName>
    <definedName name="аыыпо" localSheetId="6">[4]топография!#REF!</definedName>
    <definedName name="аыыпо">[4]топография!#REF!</definedName>
    <definedName name="б" localSheetId="3" hidden="1">{#N/A,#N/A,TRUE,"Смета на пасс. обор. №1"}</definedName>
    <definedName name="б" localSheetId="1" hidden="1">{#N/A,#N/A,TRUE,"Смета на пасс. обор. №1"}</definedName>
    <definedName name="б" localSheetId="2" hidden="1">{#N/A,#N/A,TRUE,"Смета на пасс. обор. №1"}</definedName>
    <definedName name="б" hidden="1">{#N/A,#N/A,TRUE,"Смета на пасс. обор. №1"}</definedName>
    <definedName name="б_1" localSheetId="3" hidden="1">{#N/A,#N/A,TRUE,"Смета на пасс. обор. №1"}</definedName>
    <definedName name="б_1" localSheetId="1" hidden="1">{#N/A,#N/A,TRUE,"Смета на пасс. обор. №1"}</definedName>
    <definedName name="б_1" localSheetId="2" hidden="1">{#N/A,#N/A,TRUE,"Смета на пасс. обор. №1"}</definedName>
    <definedName name="б_1" hidden="1">{#N/A,#N/A,TRUE,"Смета на пасс. обор. №1"}</definedName>
    <definedName name="бабабла" localSheetId="3" hidden="1">{#N/A,#N/A,TRUE,"Смета на пасс. обор. №1"}</definedName>
    <definedName name="бабабла" localSheetId="1" hidden="1">{#N/A,#N/A,TRUE,"Смета на пасс. обор. №1"}</definedName>
    <definedName name="бабабла" localSheetId="2" hidden="1">{#N/A,#N/A,TRUE,"Смета на пасс. обор. №1"}</definedName>
    <definedName name="бабабла" hidden="1">{#N/A,#N/A,TRUE,"Смета на пасс. обор. №1"}</definedName>
    <definedName name="бабабла_1" localSheetId="3" hidden="1">{#N/A,#N/A,TRUE,"Смета на пасс. обор. №1"}</definedName>
    <definedName name="бабабла_1" localSheetId="1" hidden="1">{#N/A,#N/A,TRUE,"Смета на пасс. обор. №1"}</definedName>
    <definedName name="бабабла_1" localSheetId="2" hidden="1">{#N/A,#N/A,TRUE,"Смета на пасс. обор. №1"}</definedName>
    <definedName name="бабабла_1" hidden="1">{#N/A,#N/A,TRUE,"Смета на пасс. обор. №1"}</definedName>
    <definedName name="_xlnm.Database" localSheetId="2">'[28]ПС 110 кВ (доп)'!$B$1:$F$18</definedName>
    <definedName name="_xlnm.Database">'[28]ПС 110 кВ (доп)'!$B$1:$F$18</definedName>
    <definedName name="БАК2" localSheetId="7">#REF!</definedName>
    <definedName name="БАК2" localSheetId="6">#REF!</definedName>
    <definedName name="БАК2">#REF!</definedName>
    <definedName name="бббб" localSheetId="1" hidden="1">{#N/A,#N/A,TRUE,"Смета на пасс. обор. №1"}</definedName>
    <definedName name="бббб" localSheetId="2" hidden="1">{#N/A,#N/A,TRUE,"Смета на пасс. обор. №1"}</definedName>
    <definedName name="бббб" hidden="1">{#N/A,#N/A,TRUE,"Смета на пасс. обор. №1"}</definedName>
    <definedName name="Белгородская_область" localSheetId="7">#REF!</definedName>
    <definedName name="Белгородская_область" localSheetId="6">#REF!</definedName>
    <definedName name="Белгородская_область">#REF!</definedName>
    <definedName name="Бланк_сметы" localSheetId="7">#REF!</definedName>
    <definedName name="Бланк_сметы" localSheetId="3">#REF!</definedName>
    <definedName name="Бланк_сметы" localSheetId="6">#REF!</definedName>
    <definedName name="Бланк_сметы">#REF!</definedName>
    <definedName name="бол" localSheetId="3" hidden="1">{#N/A,#N/A,TRUE,"Смета на пасс. обор. №1"}</definedName>
    <definedName name="бол" localSheetId="1" hidden="1">{#N/A,#N/A,TRUE,"Смета на пасс. обор. №1"}</definedName>
    <definedName name="бол" localSheetId="2" hidden="1">{#N/A,#N/A,TRUE,"Смета на пасс. обор. №1"}</definedName>
    <definedName name="бол" hidden="1">{#N/A,#N/A,TRUE,"Смета на пасс. обор. №1"}</definedName>
    <definedName name="бол_1" localSheetId="3" hidden="1">{#N/A,#N/A,TRUE,"Смета на пасс. обор. №1"}</definedName>
    <definedName name="бол_1" localSheetId="1" hidden="1">{#N/A,#N/A,TRUE,"Смета на пасс. обор. №1"}</definedName>
    <definedName name="бол_1" localSheetId="2" hidden="1">{#N/A,#N/A,TRUE,"Смета на пасс. обор. №1"}</definedName>
    <definedName name="бол_1" hidden="1">{#N/A,#N/A,TRUE,"Смета на пасс. обор. №1"}</definedName>
    <definedName name="бпрбь" localSheetId="7">#REF!</definedName>
    <definedName name="бпрбь" localSheetId="6">#REF!</definedName>
    <definedName name="бпрбь">#REF!</definedName>
    <definedName name="Брянская_область" localSheetId="7">#REF!</definedName>
    <definedName name="Брянская_область" localSheetId="6">#REF!</definedName>
    <definedName name="Брянская_область">#REF!</definedName>
    <definedName name="БСИР" localSheetId="7">#REF!</definedName>
    <definedName name="БСИР" localSheetId="3">#REF!</definedName>
    <definedName name="БСИР" localSheetId="6">#REF!</definedName>
    <definedName name="БСИР">#REF!</definedName>
    <definedName name="Буровой_понтон" localSheetId="7">#REF!</definedName>
    <definedName name="Буровой_понтон" localSheetId="6">#REF!</definedName>
    <definedName name="Буровой_понтон">#REF!</definedName>
    <definedName name="в" localSheetId="3">#REF!</definedName>
    <definedName name="в" localSheetId="1" hidden="1">{#N/A,#N/A,TRUE,"Смета на пасс. обор. №1"}</definedName>
    <definedName name="в" localSheetId="2" hidden="1">{#N/A,#N/A,TRUE,"Смета на пасс. обор. №1"}</definedName>
    <definedName name="в" hidden="1">{#N/A,#N/A,TRUE,"Смета на пасс. обор. №1"}</definedName>
    <definedName name="в_1" localSheetId="3" hidden="1">{#N/A,#N/A,TRUE,"Смета на пасс. обор. №1"}</definedName>
    <definedName name="в_1" localSheetId="1" hidden="1">{#N/A,#N/A,TRUE,"Смета на пасс. обор. №1"}</definedName>
    <definedName name="в_1" localSheetId="2" hidden="1">{#N/A,#N/A,TRUE,"Смета на пасс. обор. №1"}</definedName>
    <definedName name="в_1" hidden="1">{#N/A,#N/A,TRUE,"Смета на пасс. обор. №1"}</definedName>
    <definedName name="В5" localSheetId="7">#REF!</definedName>
    <definedName name="В5" localSheetId="6">#REF!</definedName>
    <definedName name="В5">#REF!</definedName>
    <definedName name="ва" localSheetId="7">#REF!</definedName>
    <definedName name="ва" localSheetId="3">#REF!</definedName>
    <definedName name="ва" localSheetId="6">#REF!</definedName>
    <definedName name="ва">#REF!</definedName>
    <definedName name="ва3" localSheetId="7">#REF!</definedName>
    <definedName name="ва3" localSheetId="6">#REF!</definedName>
    <definedName name="ва3">#REF!</definedName>
    <definedName name="вав" localSheetId="7">[13]топография!#REF!</definedName>
    <definedName name="вав" localSheetId="6">[13]топография!#REF!</definedName>
    <definedName name="вав">[13]топография!#REF!</definedName>
    <definedName name="вава" localSheetId="7">#REF!</definedName>
    <definedName name="вава" localSheetId="6">#REF!</definedName>
    <definedName name="вава">#REF!</definedName>
    <definedName name="вавввввввввввввв" localSheetId="7">#REF!</definedName>
    <definedName name="вавввввввввввввв" localSheetId="6">#REF!</definedName>
    <definedName name="вавввввввввввввв">#REF!</definedName>
    <definedName name="ВАЛ_" localSheetId="7">#REF!</definedName>
    <definedName name="ВАЛ_" localSheetId="6">#REF!</definedName>
    <definedName name="ВАЛ_">#REF!</definedName>
    <definedName name="ВАЛ_1" localSheetId="7">#REF!</definedName>
    <definedName name="ВАЛ_1" localSheetId="6">#REF!</definedName>
    <definedName name="ВАЛ_1">#REF!</definedName>
    <definedName name="ВАЛ_4" localSheetId="7">#REF!</definedName>
    <definedName name="ВАЛ_4" localSheetId="6">#REF!</definedName>
    <definedName name="ВАЛ_4">#REF!</definedName>
    <definedName name="Валаам" localSheetId="7">#REF!</definedName>
    <definedName name="Валаам" localSheetId="6">#REF!</definedName>
    <definedName name="Валаам">#REF!</definedName>
    <definedName name="вангл" localSheetId="7">#REF!</definedName>
    <definedName name="вангл" localSheetId="6">#REF!</definedName>
    <definedName name="вангл">#REF!</definedName>
    <definedName name="ванлр" localSheetId="7">#REF!</definedName>
    <definedName name="ванлр" localSheetId="6">#REF!</definedName>
    <definedName name="ванлр">#REF!</definedName>
    <definedName name="ванол" localSheetId="7">[5]топография!#REF!</definedName>
    <definedName name="ванол" localSheetId="6">[5]топография!#REF!</definedName>
    <definedName name="ванол">[5]топография!#REF!</definedName>
    <definedName name="вао" localSheetId="7">#REF!</definedName>
    <definedName name="вао" localSheetId="6">#REF!</definedName>
    <definedName name="вао">#REF!</definedName>
    <definedName name="вап" localSheetId="3" hidden="1">{#N/A,#N/A,TRUE,"Смета на пасс. обор. №1"}</definedName>
    <definedName name="вап" localSheetId="1" hidden="1">{#N/A,#N/A,TRUE,"Смета на пасс. обор. №1"}</definedName>
    <definedName name="вап" localSheetId="2" hidden="1">{#N/A,#N/A,TRUE,"Смета на пасс. обор. №1"}</definedName>
    <definedName name="вап" hidden="1">{#N/A,#N/A,TRUE,"Смета на пасс. обор. №1"}</definedName>
    <definedName name="вап_1" localSheetId="3" hidden="1">{#N/A,#N/A,TRUE,"Смета на пасс. обор. №1"}</definedName>
    <definedName name="вап_1" localSheetId="1" hidden="1">{#N/A,#N/A,TRUE,"Смета на пасс. обор. №1"}</definedName>
    <definedName name="вап_1" localSheetId="2" hidden="1">{#N/A,#N/A,TRUE,"Смета на пасс. обор. №1"}</definedName>
    <definedName name="вап_1" hidden="1">{#N/A,#N/A,TRUE,"Смета на пасс. обор. №1"}</definedName>
    <definedName name="вапапо" localSheetId="3" hidden="1">{#N/A,#N/A,TRUE,"Смета на пасс. обор. №1"}</definedName>
    <definedName name="вапапо" localSheetId="1" hidden="1">{#N/A,#N/A,TRUE,"Смета на пасс. обор. №1"}</definedName>
    <definedName name="вапапо" localSheetId="2" hidden="1">{#N/A,#N/A,TRUE,"Смета на пасс. обор. №1"}</definedName>
    <definedName name="вапапо" hidden="1">{#N/A,#N/A,TRUE,"Смета на пасс. обор. №1"}</definedName>
    <definedName name="вапапо_1" localSheetId="3" hidden="1">{#N/A,#N/A,TRUE,"Смета на пасс. обор. №1"}</definedName>
    <definedName name="вапапо_1" localSheetId="1" hidden="1">{#N/A,#N/A,TRUE,"Смета на пасс. обор. №1"}</definedName>
    <definedName name="вапапо_1" localSheetId="2" hidden="1">{#N/A,#N/A,TRUE,"Смета на пасс. обор. №1"}</definedName>
    <definedName name="вапапо_1" hidden="1">{#N/A,#N/A,TRUE,"Смета на пасс. обор. №1"}</definedName>
    <definedName name="вапвя" localSheetId="7">#REF!</definedName>
    <definedName name="вапвя" localSheetId="6">#REF!</definedName>
    <definedName name="вапвя">#REF!</definedName>
    <definedName name="вапр" localSheetId="7">#REF!</definedName>
    <definedName name="вапр" localSheetId="6">#REF!</definedName>
    <definedName name="вапр">#REF!</definedName>
    <definedName name="вапяп" localSheetId="7">#REF!</definedName>
    <definedName name="вапяп" localSheetId="6">#REF!</definedName>
    <definedName name="вапяп">#REF!</definedName>
    <definedName name="вар" localSheetId="7">[4]топография!#REF!</definedName>
    <definedName name="вар" localSheetId="6">[4]топография!#REF!</definedName>
    <definedName name="вар">[4]топография!#REF!</definedName>
    <definedName name="варо" localSheetId="7">#REF!</definedName>
    <definedName name="варо" localSheetId="6">#REF!</definedName>
    <definedName name="варо">#REF!</definedName>
    <definedName name="вафывффффффф" localSheetId="7">#REF!</definedName>
    <definedName name="вафывффффффф" localSheetId="6">#REF!</definedName>
    <definedName name="вафывффффффф">#REF!</definedName>
    <definedName name="ваы" localSheetId="7">#REF!</definedName>
    <definedName name="ваы" localSheetId="6">#REF!</definedName>
    <definedName name="ваы">#REF!</definedName>
    <definedName name="вв" localSheetId="7">[6]топография!#REF!</definedName>
    <definedName name="вв" localSheetId="3">[12]топография!#REF!</definedName>
    <definedName name="вв" localSheetId="6">[6]топография!#REF!</definedName>
    <definedName name="вв">[6]топография!#REF!</definedName>
    <definedName name="ввв" localSheetId="7">#REF!</definedName>
    <definedName name="ввв" localSheetId="3">#REF!</definedName>
    <definedName name="ввв" localSheetId="6">#REF!</definedName>
    <definedName name="ввв" localSheetId="2">#REF!</definedName>
    <definedName name="ввв">#REF!</definedName>
    <definedName name="вввв" localSheetId="7">#REF!</definedName>
    <definedName name="вввв" localSheetId="6">#REF!</definedName>
    <definedName name="вввв">#REF!</definedName>
    <definedName name="вввп" localSheetId="7">#REF!</definedName>
    <definedName name="вввп" localSheetId="6">#REF!</definedName>
    <definedName name="вввп">#REF!</definedName>
    <definedName name="ввод" localSheetId="7">#REF!</definedName>
    <definedName name="ввод" localSheetId="3">#REF!</definedName>
    <definedName name="ввод" localSheetId="6">#REF!</definedName>
    <definedName name="ввод">#REF!</definedName>
    <definedName name="ввод_1" localSheetId="7">#REF!</definedName>
    <definedName name="ввод_1" localSheetId="3">#REF!</definedName>
    <definedName name="ввод_1" localSheetId="6">#REF!</definedName>
    <definedName name="ввод_1">#REF!</definedName>
    <definedName name="ввод_49" localSheetId="7">#REF!</definedName>
    <definedName name="ввод_49" localSheetId="3">#REF!</definedName>
    <definedName name="ввод_49" localSheetId="6">#REF!</definedName>
    <definedName name="ввод_49">#REF!</definedName>
    <definedName name="ввод_50" localSheetId="7">#REF!</definedName>
    <definedName name="ввод_50" localSheetId="3">#REF!</definedName>
    <definedName name="ввод_50" localSheetId="6">#REF!</definedName>
    <definedName name="ввод_50">#REF!</definedName>
    <definedName name="ввод_51" localSheetId="7">#REF!</definedName>
    <definedName name="ввод_51" localSheetId="3">#REF!</definedName>
    <definedName name="ввод_51" localSheetId="6">#REF!</definedName>
    <definedName name="ввод_51">#REF!</definedName>
    <definedName name="ввод_52" localSheetId="7">#REF!</definedName>
    <definedName name="ввод_52" localSheetId="3">#REF!</definedName>
    <definedName name="ввод_52" localSheetId="6">#REF!</definedName>
    <definedName name="ввод_52">#REF!</definedName>
    <definedName name="ввод_53" localSheetId="7">#REF!</definedName>
    <definedName name="ввод_53" localSheetId="3">#REF!</definedName>
    <definedName name="ввод_53" localSheetId="6">#REF!</definedName>
    <definedName name="ввод_53">#REF!</definedName>
    <definedName name="ввод_54" localSheetId="7">#REF!</definedName>
    <definedName name="ввод_54" localSheetId="3">#REF!</definedName>
    <definedName name="ввод_54" localSheetId="6">#REF!</definedName>
    <definedName name="ввод_54">#REF!</definedName>
    <definedName name="вген" localSheetId="7">#REF!</definedName>
    <definedName name="вген" localSheetId="6">#REF!</definedName>
    <definedName name="вген">#REF!</definedName>
    <definedName name="вглльа" localSheetId="7">#REF!</definedName>
    <definedName name="вглльа" localSheetId="6">#REF!</definedName>
    <definedName name="вглльа">#REF!</definedName>
    <definedName name="ве" localSheetId="7">#REF!</definedName>
    <definedName name="ве" localSheetId="6">#REF!</definedName>
    <definedName name="ве">#REF!</definedName>
    <definedName name="ведущий" localSheetId="7">#REF!</definedName>
    <definedName name="ведущий" localSheetId="6">#REF!</definedName>
    <definedName name="ведущий">#REF!</definedName>
    <definedName name="венл" localSheetId="7">#REF!</definedName>
    <definedName name="венл" localSheetId="6">#REF!</definedName>
    <definedName name="венл">#REF!</definedName>
    <definedName name="вено" localSheetId="7">#REF!</definedName>
    <definedName name="вено" localSheetId="6">#REF!</definedName>
    <definedName name="вено">#REF!</definedName>
    <definedName name="веноевн" localSheetId="7">#REF!</definedName>
    <definedName name="веноевн" localSheetId="6">#REF!</definedName>
    <definedName name="веноевн">#REF!</definedName>
    <definedName name="венолвенп" localSheetId="7">#REF!</definedName>
    <definedName name="венолвенп" localSheetId="6">#REF!</definedName>
    <definedName name="венолвенп">#REF!</definedName>
    <definedName name="веноь" localSheetId="7">#REF!</definedName>
    <definedName name="веноь" localSheetId="6">#REF!</definedName>
    <definedName name="веноь">#REF!</definedName>
    <definedName name="венрол" localSheetId="7">#REF!</definedName>
    <definedName name="венрол" localSheetId="6">#REF!</definedName>
    <definedName name="венрол">#REF!</definedName>
    <definedName name="венш" localSheetId="7">#REF!</definedName>
    <definedName name="венш" localSheetId="6">#REF!</definedName>
    <definedName name="венш">#REF!</definedName>
    <definedName name="вео" localSheetId="7">#REF!</definedName>
    <definedName name="вео" localSheetId="6">#REF!</definedName>
    <definedName name="вео">#REF!</definedName>
    <definedName name="веше" localSheetId="7">#REF!</definedName>
    <definedName name="веше" localSheetId="6">#REF!</definedName>
    <definedName name="веше">#REF!</definedName>
    <definedName name="вика" localSheetId="7">#REF!</definedName>
    <definedName name="вика" localSheetId="3">#REF!</definedName>
    <definedName name="вика" localSheetId="6">#REF!</definedName>
    <definedName name="вика">#REF!</definedName>
    <definedName name="вирваы" localSheetId="7">#REF!</definedName>
    <definedName name="вирваы" localSheetId="6">#REF!</definedName>
    <definedName name="вирваы">#REF!</definedName>
    <definedName name="вкпвп" localSheetId="7">#REF!</definedName>
    <definedName name="вкпвп" localSheetId="6">#REF!</definedName>
    <definedName name="вкпвп">#REF!</definedName>
    <definedName name="Владимирская_область" localSheetId="7">#REF!</definedName>
    <definedName name="Владимирская_область" localSheetId="6">#REF!</definedName>
    <definedName name="Владимирская_область">#REF!</definedName>
    <definedName name="влнг" localSheetId="7">[4]топография!#REF!</definedName>
    <definedName name="влнг" localSheetId="6">[4]топография!#REF!</definedName>
    <definedName name="влнг">[4]топография!#REF!</definedName>
    <definedName name="внеове" localSheetId="7">#REF!</definedName>
    <definedName name="внеове" localSheetId="6">#REF!</definedName>
    <definedName name="внеове">#REF!</definedName>
    <definedName name="внеое" localSheetId="7">#REF!</definedName>
    <definedName name="внеое" localSheetId="6">#REF!</definedName>
    <definedName name="внеое">#REF!</definedName>
    <definedName name="внлг" localSheetId="7">#REF!</definedName>
    <definedName name="внлг" localSheetId="6">#REF!</definedName>
    <definedName name="внлг">#REF!</definedName>
    <definedName name="внорьп" localSheetId="7">#REF!</definedName>
    <definedName name="внорьп" localSheetId="6">#REF!</definedName>
    <definedName name="внорьп">#REF!</definedName>
    <definedName name="внр" localSheetId="7">#REF!</definedName>
    <definedName name="внр" localSheetId="6">#REF!</definedName>
    <definedName name="внр">#REF!</definedName>
    <definedName name="Внут_Т" localSheetId="7">#REF!</definedName>
    <definedName name="Внут_Т" localSheetId="3">#REF!</definedName>
    <definedName name="Внут_Т" localSheetId="6">#REF!</definedName>
    <definedName name="Внут_Т">#REF!</definedName>
    <definedName name="вов" localSheetId="7">#REF!</definedName>
    <definedName name="вов" localSheetId="6">#REF!</definedName>
    <definedName name="вов">#REF!</definedName>
    <definedName name="вое" localSheetId="7">#REF!</definedName>
    <definedName name="вое" localSheetId="6">#REF!</definedName>
    <definedName name="вое">#REF!</definedName>
    <definedName name="Волгоградская_область" localSheetId="7">#REF!</definedName>
    <definedName name="Волгоградская_область" localSheetId="6">#REF!</definedName>
    <definedName name="Волгоградская_область">#REF!</definedName>
    <definedName name="Вологодская_область" localSheetId="7">#REF!</definedName>
    <definedName name="Вологодская_область" localSheetId="6">#REF!</definedName>
    <definedName name="Вологодская_область">#REF!</definedName>
    <definedName name="Вологодская_область_1" localSheetId="7">#REF!</definedName>
    <definedName name="Вологодская_область_1" localSheetId="6">#REF!</definedName>
    <definedName name="Вологодская_область_1">#REF!</definedName>
    <definedName name="воп" localSheetId="7">[14]топография!#REF!</definedName>
    <definedName name="воп" localSheetId="6">[14]топография!#REF!</definedName>
    <definedName name="воп">[14]топография!#REF!</definedName>
    <definedName name="вопрв" localSheetId="7">#REF!</definedName>
    <definedName name="вопрв" localSheetId="6">#REF!</definedName>
    <definedName name="вопрв">#REF!</definedName>
    <definedName name="вопров" localSheetId="7">#REF!</definedName>
    <definedName name="вопров" localSheetId="6">#REF!</definedName>
    <definedName name="вопров">#REF!</definedName>
    <definedName name="Воронежская_область" localSheetId="7">#REF!</definedName>
    <definedName name="Воронежская_область" localSheetId="6">#REF!</definedName>
    <definedName name="Воронежская_область">#REF!</definedName>
    <definedName name="Вп" localSheetId="7">#REF!</definedName>
    <definedName name="Вп" localSheetId="6">#REF!</definedName>
    <definedName name="Вп">#REF!</definedName>
    <definedName name="впа" localSheetId="7">#REF!</definedName>
    <definedName name="впа" localSheetId="6">#REF!</definedName>
    <definedName name="впа">#REF!</definedName>
    <definedName name="впо" localSheetId="7">#REF!</definedName>
    <definedName name="впо" localSheetId="6">#REF!</definedName>
    <definedName name="впо">#REF!</definedName>
    <definedName name="впоп" localSheetId="7">[14]топография!#REF!</definedName>
    <definedName name="впоп" localSheetId="6">[14]топография!#REF!</definedName>
    <definedName name="впоп">[14]топография!#REF!</definedName>
    <definedName name="впор" localSheetId="7">#REF!</definedName>
    <definedName name="впор" localSheetId="6">#REF!</definedName>
    <definedName name="впор">#REF!</definedName>
    <definedName name="впр" localSheetId="7">#REF!</definedName>
    <definedName name="впр" localSheetId="6">#REF!</definedName>
    <definedName name="впр">#REF!</definedName>
    <definedName name="впрвпр" localSheetId="7">#REF!</definedName>
    <definedName name="впрвпр" localSheetId="6">#REF!</definedName>
    <definedName name="впрвпр">#REF!</definedName>
    <definedName name="впрл" localSheetId="7">#REF!</definedName>
    <definedName name="впрл" localSheetId="6">#REF!</definedName>
    <definedName name="впрл">#REF!</definedName>
    <definedName name="впрлвпр" localSheetId="7">#REF!</definedName>
    <definedName name="впрлвпр" localSheetId="6">#REF!</definedName>
    <definedName name="впрлвпр">#REF!</definedName>
    <definedName name="впрлпр" localSheetId="7">#REF!</definedName>
    <definedName name="впрлпр" localSheetId="6">#REF!</definedName>
    <definedName name="впрлпр">#REF!</definedName>
    <definedName name="впрлрпл" localSheetId="7">#REF!</definedName>
    <definedName name="впрлрпл" localSheetId="6">#REF!</definedName>
    <definedName name="впрлрпл">#REF!</definedName>
    <definedName name="впро" localSheetId="7">#REF!</definedName>
    <definedName name="впро" localSheetId="6">#REF!</definedName>
    <definedName name="впро">#REF!</definedName>
    <definedName name="впров" localSheetId="7">#REF!</definedName>
    <definedName name="впров" localSheetId="6">#REF!</definedName>
    <definedName name="впров">#REF!</definedName>
    <definedName name="впрь" localSheetId="7">#REF!</definedName>
    <definedName name="впрь" localSheetId="6">#REF!</definedName>
    <definedName name="впрь">#REF!</definedName>
    <definedName name="впрьвп" localSheetId="7">#REF!</definedName>
    <definedName name="впрьвп" localSheetId="6">#REF!</definedName>
    <definedName name="впрьвп">#REF!</definedName>
    <definedName name="впрьрь" localSheetId="7">#REF!</definedName>
    <definedName name="впрьрь" localSheetId="6">#REF!</definedName>
    <definedName name="впрьрь">#REF!</definedName>
    <definedName name="вр" localSheetId="7">#REF!</definedName>
    <definedName name="вр" localSheetId="6">#REF!</definedName>
    <definedName name="вр">#REF!</definedName>
    <definedName name="вравар" localSheetId="7">#REF!</definedName>
    <definedName name="вравар" localSheetId="3">#REF!</definedName>
    <definedName name="вравар" localSheetId="6">#REF!</definedName>
    <definedName name="вравар" localSheetId="2">#REF!</definedName>
    <definedName name="вравар">#REF!</definedName>
    <definedName name="Времен">[29]Коэфф!$B$2</definedName>
    <definedName name="вро" localSheetId="7">#REF!</definedName>
    <definedName name="вро" localSheetId="6">#REF!</definedName>
    <definedName name="вро">#REF!</definedName>
    <definedName name="вров" localSheetId="7">#REF!</definedName>
    <definedName name="вров" localSheetId="6">#REF!</definedName>
    <definedName name="вров">#REF!</definedName>
    <definedName name="вровап" localSheetId="7">#REF!</definedName>
    <definedName name="вровап" localSheetId="6">#REF!</definedName>
    <definedName name="вровап">#REF!</definedName>
    <definedName name="врп" localSheetId="7">#REF!</definedName>
    <definedName name="врп" localSheetId="6">#REF!</definedName>
    <definedName name="врп">#REF!</definedName>
    <definedName name="врплнл" localSheetId="7">#REF!</definedName>
    <definedName name="врплнл" localSheetId="6">#REF!</definedName>
    <definedName name="врплнл">#REF!</definedName>
    <definedName name="врпов" localSheetId="7">#REF!</definedName>
    <definedName name="врпов" localSheetId="6">#REF!</definedName>
    <definedName name="врпов">#REF!</definedName>
    <definedName name="врповор" localSheetId="7">#REF!</definedName>
    <definedName name="врповор" localSheetId="6">#REF!</definedName>
    <definedName name="врповор">#REF!</definedName>
    <definedName name="врпьт" localSheetId="7">[4]топография!#REF!</definedName>
    <definedName name="врпьт" localSheetId="6">[4]топография!#REF!</definedName>
    <definedName name="врпьт">[4]топография!#REF!</definedName>
    <definedName name="врь" localSheetId="7">[14]топография!#REF!</definedName>
    <definedName name="врь" localSheetId="6">[14]топография!#REF!</definedName>
    <definedName name="врь">[14]топография!#REF!</definedName>
    <definedName name="врьпврь" localSheetId="7">#REF!</definedName>
    <definedName name="врьпврь" localSheetId="6">#REF!</definedName>
    <definedName name="врьпврь">#REF!</definedName>
    <definedName name="ВСЕГО" localSheetId="7">#REF!</definedName>
    <definedName name="ВСЕГО" localSheetId="3">#REF!</definedName>
    <definedName name="ВСЕГО" localSheetId="6">#REF!</definedName>
    <definedName name="ВСЕГО">#REF!</definedName>
    <definedName name="Всего_по_смете" localSheetId="7">#REF!</definedName>
    <definedName name="Всего_по_смете" localSheetId="6">#REF!</definedName>
    <definedName name="Всего_по_смете">#REF!</definedName>
    <definedName name="ВсегоРучБур" localSheetId="2">[30]СмРучБур!$J$40</definedName>
    <definedName name="ВсегоРучБур">[31]СмРучБур!$J$40</definedName>
    <definedName name="ВсегоШурфов" localSheetId="7">#REF!</definedName>
    <definedName name="ВсегоШурфов" localSheetId="6">#REF!</definedName>
    <definedName name="ВсегоШурфов" localSheetId="2">#REF!</definedName>
    <definedName name="ВсегоШурфов">#REF!</definedName>
    <definedName name="Вспом" localSheetId="7">#REF!</definedName>
    <definedName name="Вспом" localSheetId="3">#REF!</definedName>
    <definedName name="Вспом" localSheetId="6">#REF!</definedName>
    <definedName name="Вспом">#REF!</definedName>
    <definedName name="Вспомогательные_работы" localSheetId="7">#REF!</definedName>
    <definedName name="Вспомогательные_работы" localSheetId="6">#REF!</definedName>
    <definedName name="Вспомогательные_работы">#REF!</definedName>
    <definedName name="ВТ" localSheetId="7">#REF!</definedName>
    <definedName name="ВТ" localSheetId="6">#REF!</definedName>
    <definedName name="ВТ">#REF!</definedName>
    <definedName name="втор_кат" localSheetId="7">#REF!</definedName>
    <definedName name="втор_кат" localSheetId="6">#REF!</definedName>
    <definedName name="втор_кат">#REF!</definedName>
    <definedName name="Вторич" localSheetId="7">#REF!</definedName>
    <definedName name="Вторич" localSheetId="6">#REF!</definedName>
    <definedName name="Вторич">#REF!</definedName>
    <definedName name="второй" localSheetId="7">#REF!</definedName>
    <definedName name="второй" localSheetId="6">#REF!</definedName>
    <definedName name="второй">#REF!</definedName>
    <definedName name="втратар" localSheetId="7">#REF!</definedName>
    <definedName name="втратар" localSheetId="6">#REF!</definedName>
    <definedName name="втратар">#REF!</definedName>
    <definedName name="ВЫЕЗД_всего">[32]РасчетКомандир1!$M$1:$M$65536</definedName>
    <definedName name="ВЫЕЗД_всего_1">[32]РасчетКомандир2!$O$1:$O$65536</definedName>
    <definedName name="ВЫЕЗД_период">[32]РасчетКомандир1!$E$1:$E$65536</definedName>
    <definedName name="ВЫЕЗД_период_1">[32]РасчетКомандир2!$E$1:$E$65536</definedName>
    <definedName name="выеуекп" localSheetId="7">#REF!</definedName>
    <definedName name="выеуекп" localSheetId="6">#REF!</definedName>
    <definedName name="выеуекп">#REF!</definedName>
    <definedName name="выфвы" localSheetId="7">[17]ПДР!#REF!</definedName>
    <definedName name="выфвы" localSheetId="6">[17]ПДР!#REF!</definedName>
    <definedName name="выфвы">[17]ПДР!#REF!</definedName>
    <definedName name="Вычислительная_техника" localSheetId="7">[24]Коэфф1.!#REF!</definedName>
    <definedName name="Вычислительная_техника" localSheetId="6">[24]Коэфф1.!#REF!</definedName>
    <definedName name="Вычислительная_техника">[24]Коэфф1.!#REF!</definedName>
    <definedName name="Вычислительная_техника_1" localSheetId="7">#REF!</definedName>
    <definedName name="Вычислительная_техника_1" localSheetId="6">#REF!</definedName>
    <definedName name="Вычислительная_техника_1">#REF!</definedName>
    <definedName name="выы" localSheetId="7">#REF!</definedName>
    <definedName name="выы" localSheetId="6">#REF!</definedName>
    <definedName name="выы">#REF!</definedName>
    <definedName name="г" localSheetId="7">#REF!</definedName>
    <definedName name="г" localSheetId="6">#REF!</definedName>
    <definedName name="г">#REF!</definedName>
    <definedName name="г76шл7лш7" localSheetId="1" hidden="1">{#N/A,#N/A,TRUE,"Смета на пасс. обор. №1"}</definedName>
    <definedName name="г76шл7лш7" localSheetId="2" hidden="1">{#N/A,#N/A,TRUE,"Смета на пасс. обор. №1"}</definedName>
    <definedName name="г76шл7лш7" hidden="1">{#N/A,#N/A,TRUE,"Смета на пасс. обор. №1"}</definedName>
    <definedName name="Гаафик" localSheetId="1" hidden="1">{#N/A,#N/A,FALSE,"Приложение к справке"}</definedName>
    <definedName name="Гаафик" localSheetId="2" hidden="1">{#N/A,#N/A,FALSE,"Приложение к справке"}</definedName>
    <definedName name="Гаафик" hidden="1">{#N/A,#N/A,FALSE,"Приложение к справке"}</definedName>
    <definedName name="ГАП" localSheetId="7">#REF!</definedName>
    <definedName name="ГАП" localSheetId="6">#REF!</definedName>
    <definedName name="ГАП">#REF!</definedName>
    <definedName name="ггггггггггггггггггггггггггггггггггггггггггггггг" localSheetId="7">[6]топография!#REF!</definedName>
    <definedName name="ггггггггггггггггггггггггггггггггггггггггггггггг" localSheetId="3">[33]топография!#REF!</definedName>
    <definedName name="ггггггггггггггггггггггггггггггггггггггггггггггг" localSheetId="6">[6]топография!#REF!</definedName>
    <definedName name="ггггггггггггггггггггггггггггггггггггггггггггггг" localSheetId="2">[33]топография!#REF!</definedName>
    <definedName name="ггггггггггггггггггггггггггггггггггггггггггггггг">[6]топография!#REF!</definedName>
    <definedName name="гегмо" localSheetId="7">#REF!</definedName>
    <definedName name="гегмо" localSheetId="6">#REF!</definedName>
    <definedName name="гегмо">#REF!</definedName>
    <definedName name="гелог" localSheetId="7">#REF!</definedName>
    <definedName name="гелог" localSheetId="3">#REF!</definedName>
    <definedName name="гелог" localSheetId="6">#REF!</definedName>
    <definedName name="гелог" localSheetId="2">#REF!</definedName>
    <definedName name="гелог">#REF!</definedName>
    <definedName name="гео" localSheetId="7">#REF!</definedName>
    <definedName name="гео" localSheetId="3">#REF!</definedName>
    <definedName name="гео" localSheetId="6">#REF!</definedName>
    <definedName name="гео">#REF!</definedName>
    <definedName name="геог" localSheetId="7">#REF!</definedName>
    <definedName name="геог" localSheetId="6">#REF!</definedName>
    <definedName name="геог">#REF!</definedName>
    <definedName name="геодез1">[34]геолог!$L$81</definedName>
    <definedName name="геодезия" localSheetId="7">#REF!</definedName>
    <definedName name="геодезия" localSheetId="6">#REF!</definedName>
    <definedName name="геодезия">#REF!</definedName>
    <definedName name="геол" localSheetId="7">[35]Смета!#REF!</definedName>
    <definedName name="геол" localSheetId="6">[35]Смета!#REF!</definedName>
    <definedName name="геол">[35]Смета!#REF!</definedName>
    <definedName name="геол.1" localSheetId="7">#REF!</definedName>
    <definedName name="геол.1" localSheetId="3">#REF!</definedName>
    <definedName name="геол.1" localSheetId="6">#REF!</definedName>
    <definedName name="геол.1" localSheetId="2">#REF!</definedName>
    <definedName name="геол.1">#REF!</definedName>
    <definedName name="геол_1" localSheetId="7">[36]Смета!#REF!</definedName>
    <definedName name="геол_1" localSheetId="6">[36]Смета!#REF!</definedName>
    <definedName name="геол_1">[36]Смета!#REF!</definedName>
    <definedName name="геол_2" localSheetId="7">[37]Смета!#REF!</definedName>
    <definedName name="геол_2" localSheetId="6">[37]Смета!#REF!</definedName>
    <definedName name="геол_2">[37]Смета!#REF!</definedName>
    <definedName name="Геол_Лазаревск" localSheetId="7">[6]топография!#REF!</definedName>
    <definedName name="Геол_Лазаревск" localSheetId="3">[16]топография!#REF!</definedName>
    <definedName name="Геол_Лазаревск" localSheetId="6">[6]топография!#REF!</definedName>
    <definedName name="Геол_Лазаревск">[6]топография!#REF!</definedName>
    <definedName name="геол1" localSheetId="7">#REF!</definedName>
    <definedName name="геол1" localSheetId="3">#REF!</definedName>
    <definedName name="геол1" localSheetId="6">#REF!</definedName>
    <definedName name="геол1" localSheetId="2">#REF!</definedName>
    <definedName name="геол1">#REF!</definedName>
    <definedName name="геология" localSheetId="3">#REF!</definedName>
    <definedName name="Геология" localSheetId="1" hidden="1">{#N/A,#N/A,TRUE,"Смета на пасс. обор. №1"}</definedName>
    <definedName name="Геология" localSheetId="2" hidden="1">{#N/A,#N/A,TRUE,"Смета на пасс. обор. №1"}</definedName>
    <definedName name="Геология" hidden="1">{#N/A,#N/A,TRUE,"Смета на пасс. обор. №1"}</definedName>
    <definedName name="геоф" localSheetId="7">#REF!</definedName>
    <definedName name="геоф" localSheetId="3">#REF!</definedName>
    <definedName name="геоф" localSheetId="6">#REF!</definedName>
    <definedName name="геоф">#REF!</definedName>
    <definedName name="Геофиз" localSheetId="7">#REF!</definedName>
    <definedName name="Геофиз" localSheetId="3">#REF!</definedName>
    <definedName name="Геофиз" localSheetId="6">#REF!</definedName>
    <definedName name="Геофиз">#REF!</definedName>
    <definedName name="геофизика" localSheetId="7">#REF!</definedName>
    <definedName name="геофизика" localSheetId="3">#REF!</definedName>
    <definedName name="геофизика" localSheetId="6">#REF!</definedName>
    <definedName name="геофизика">#REF!</definedName>
    <definedName name="гид" localSheetId="7">[38]Смета!#REF!</definedName>
    <definedName name="гид" localSheetId="6">[38]Смета!#REF!</definedName>
    <definedName name="гид">[38]Смета!#REF!</definedName>
    <definedName name="гид_1" localSheetId="7">[39]Смета!#REF!</definedName>
    <definedName name="гид_1" localSheetId="6">[39]Смета!#REF!</definedName>
    <definedName name="гид_1">[39]Смета!#REF!</definedName>
    <definedName name="гид_2" localSheetId="7">[40]Смета!#REF!</definedName>
    <definedName name="гид_2" localSheetId="6">[40]Смета!#REF!</definedName>
    <definedName name="гид_2">[40]Смета!#REF!</definedName>
    <definedName name="Гидр" localSheetId="7">[41]топография!#REF!</definedName>
    <definedName name="Гидр" localSheetId="6">[41]топография!#REF!</definedName>
    <definedName name="Гидр">[41]топография!#REF!</definedName>
    <definedName name="Гидро" localSheetId="7">[6]топография!#REF!</definedName>
    <definedName name="Гидро" localSheetId="3">[42]топография!#REF!</definedName>
    <definedName name="Гидро" localSheetId="6">[6]топография!#REF!</definedName>
    <definedName name="Гидро">[6]топография!#REF!</definedName>
    <definedName name="гидро1" localSheetId="7">#REF!</definedName>
    <definedName name="гидро1" localSheetId="3">#REF!</definedName>
    <definedName name="гидро1" localSheetId="6">#REF!</definedName>
    <definedName name="гидро1" localSheetId="2">#REF!</definedName>
    <definedName name="гидро1">#REF!</definedName>
    <definedName name="гидро1_1" localSheetId="7">#REF!</definedName>
    <definedName name="гидро1_1" localSheetId="6">#REF!</definedName>
    <definedName name="гидро1_1">#REF!</definedName>
    <definedName name="гидрол" localSheetId="7">#REF!</definedName>
    <definedName name="гидрол" localSheetId="3">#REF!</definedName>
    <definedName name="гидрол" localSheetId="6">#REF!</definedName>
    <definedName name="гидрол">#REF!</definedName>
    <definedName name="Гидролог" localSheetId="7">#REF!</definedName>
    <definedName name="Гидролог" localSheetId="3">#REF!</definedName>
    <definedName name="Гидролог" localSheetId="6">#REF!</definedName>
    <definedName name="Гидролог">#REF!</definedName>
    <definedName name="гидролог_1" localSheetId="7">#REF!</definedName>
    <definedName name="гидролог_1" localSheetId="6">#REF!</definedName>
    <definedName name="гидролог_1">#REF!</definedName>
    <definedName name="Гидрология_7.03.08" localSheetId="7">[6]топография!#REF!</definedName>
    <definedName name="Гидрология_7.03.08" localSheetId="3">[14]топография!#REF!</definedName>
    <definedName name="Гидрология_7.03.08" localSheetId="6">[6]топография!#REF!</definedName>
    <definedName name="Гидрология_7.03.08">[6]топография!#REF!</definedName>
    <definedName name="ГИП" localSheetId="7">#REF!</definedName>
    <definedName name="ГИП" localSheetId="3">#REF!</definedName>
    <definedName name="ГИП" localSheetId="6">#REF!</definedName>
    <definedName name="ГИП" localSheetId="2">#REF!</definedName>
    <definedName name="ГИП">#REF!</definedName>
    <definedName name="ГИП_1" localSheetId="7">#REF!</definedName>
    <definedName name="ГИП_1" localSheetId="6">#REF!</definedName>
    <definedName name="ГИП_1">#REF!</definedName>
    <definedName name="глгш" localSheetId="7">#REF!</definedName>
    <definedName name="глгш" localSheetId="6">#REF!</definedName>
    <definedName name="глгш">#REF!</definedName>
    <definedName name="глрп" localSheetId="7">#REF!</definedName>
    <definedName name="глрп" localSheetId="6">#REF!</definedName>
    <definedName name="глрп">#REF!</definedName>
    <definedName name="гном" localSheetId="7">#REF!</definedName>
    <definedName name="гном" localSheetId="6">#REF!</definedName>
    <definedName name="гном">#REF!</definedName>
    <definedName name="гор" localSheetId="7">#REF!</definedName>
    <definedName name="гор" localSheetId="6">#REF!</definedName>
    <definedName name="гор">#REF!</definedName>
    <definedName name="город" localSheetId="7">#REF!</definedName>
    <definedName name="город" localSheetId="3">#REF!</definedName>
    <definedName name="город" localSheetId="6">#REF!</definedName>
    <definedName name="город">#REF!</definedName>
    <definedName name="город_49" localSheetId="7">#REF!</definedName>
    <definedName name="город_49" localSheetId="3">#REF!</definedName>
    <definedName name="город_49" localSheetId="6">#REF!</definedName>
    <definedName name="город_49">#REF!</definedName>
    <definedName name="город_50" localSheetId="7">#REF!</definedName>
    <definedName name="город_50" localSheetId="3">#REF!</definedName>
    <definedName name="город_50" localSheetId="6">#REF!</definedName>
    <definedName name="город_50">#REF!</definedName>
    <definedName name="город_51" localSheetId="7">#REF!</definedName>
    <definedName name="город_51" localSheetId="3">#REF!</definedName>
    <definedName name="город_51" localSheetId="6">#REF!</definedName>
    <definedName name="город_51">#REF!</definedName>
    <definedName name="город_52" localSheetId="7">#REF!</definedName>
    <definedName name="город_52" localSheetId="3">#REF!</definedName>
    <definedName name="город_52" localSheetId="6">#REF!</definedName>
    <definedName name="город_52">#REF!</definedName>
    <definedName name="город_53" localSheetId="7">#REF!</definedName>
    <definedName name="город_53" localSheetId="3">#REF!</definedName>
    <definedName name="город_53" localSheetId="6">#REF!</definedName>
    <definedName name="город_53">#REF!</definedName>
    <definedName name="город_54" localSheetId="7">#REF!</definedName>
    <definedName name="город_54" localSheetId="3">#REF!</definedName>
    <definedName name="город_54" localSheetId="6">#REF!</definedName>
    <definedName name="город_54">#REF!</definedName>
    <definedName name="гпдш" localSheetId="7">#REF!</definedName>
    <definedName name="гпдш" localSheetId="6">#REF!</definedName>
    <definedName name="гпдш">#REF!</definedName>
    <definedName name="гпшд" localSheetId="7">#REF!</definedName>
    <definedName name="гпшд" localSheetId="6">#REF!</definedName>
    <definedName name="гпшд">#REF!</definedName>
    <definedName name="ГРП" localSheetId="7">#REF!</definedName>
    <definedName name="ГРП" localSheetId="3">#REF!</definedName>
    <definedName name="ГРП" localSheetId="6">#REF!</definedName>
    <definedName name="ГРП">#REF!</definedName>
    <definedName name="ГРП1" localSheetId="7">#REF!</definedName>
    <definedName name="ГРП1" localSheetId="3">#REF!</definedName>
    <definedName name="ГРП1" localSheetId="6">#REF!</definedName>
    <definedName name="ГРП1">#REF!</definedName>
    <definedName name="ГС_Итог.БИМ.ВетикальныеСтроки2020" localSheetId="7">#REF!</definedName>
    <definedName name="ГС_Итог.БИМ.ВетикальныеСтроки2020" localSheetId="6">#REF!</definedName>
    <definedName name="ГС_Итог.БИМ.ВетикальныеСтроки2020">#REF!</definedName>
    <definedName name="ГС_Коэффициенты2020" localSheetId="7">#REF!:#REF!</definedName>
    <definedName name="ГС_Коэффициенты2020" localSheetId="6">#REF!:#REF!</definedName>
    <definedName name="ГС_Коэффициенты2020">#REF!:#REF!</definedName>
    <definedName name="ГС_Разделы" localSheetId="7">#REF!:#REF!</definedName>
    <definedName name="ГС_Разделы" localSheetId="6">#REF!:#REF!</definedName>
    <definedName name="ГС_Разделы">#REF!:#REF!</definedName>
    <definedName name="ГС_Строки\ТипСтроки_Позиция" localSheetId="7">#REF!:#REF!</definedName>
    <definedName name="ГС_Строки\ТипСтроки_Позиция" localSheetId="6">#REF!:#REF!</definedName>
    <definedName name="ГС_Строки\ТипСтроки_Позиция">#REF!:#REF!</definedName>
    <definedName name="гш" localSheetId="7">#REF!</definedName>
    <definedName name="гш" localSheetId="6">#REF!</definedName>
    <definedName name="гш">#REF!</definedName>
    <definedName name="гшд" localSheetId="7">#REF!</definedName>
    <definedName name="гшд" localSheetId="6">#REF!</definedName>
    <definedName name="гшд">#REF!</definedName>
    <definedName name="гшн" localSheetId="7">#REF!</definedName>
    <definedName name="гшн" localSheetId="6">#REF!</definedName>
    <definedName name="гшн">#REF!</definedName>
    <definedName name="гшпшщ" localSheetId="7">[43]топография!#REF!</definedName>
    <definedName name="гшпшщ" localSheetId="6">[43]топография!#REF!</definedName>
    <definedName name="гшпшщ">[43]топография!#REF!</definedName>
    <definedName name="гшшг">NA()</definedName>
    <definedName name="Д" localSheetId="7">#REF!</definedName>
    <definedName name="Д" localSheetId="6">#REF!</definedName>
    <definedName name="Д">#REF!</definedName>
    <definedName name="д1" localSheetId="7">#REF!</definedName>
    <definedName name="д1" localSheetId="3">#REF!</definedName>
    <definedName name="д1" localSheetId="6">#REF!</definedName>
    <definedName name="д1">#REF!</definedName>
    <definedName name="д10" localSheetId="7">#REF!</definedName>
    <definedName name="д10" localSheetId="3">#REF!</definedName>
    <definedName name="д10" localSheetId="6">#REF!</definedName>
    <definedName name="д10">#REF!</definedName>
    <definedName name="д2" localSheetId="7">#REF!</definedName>
    <definedName name="д2" localSheetId="3">#REF!</definedName>
    <definedName name="д2" localSheetId="6">#REF!</definedName>
    <definedName name="д2">#REF!</definedName>
    <definedName name="д3" localSheetId="7">#REF!</definedName>
    <definedName name="д3" localSheetId="3">#REF!</definedName>
    <definedName name="д3" localSheetId="6">#REF!</definedName>
    <definedName name="д3">#REF!</definedName>
    <definedName name="д4" localSheetId="7">#REF!</definedName>
    <definedName name="д4" localSheetId="3">#REF!</definedName>
    <definedName name="д4" localSheetId="6">#REF!</definedName>
    <definedName name="д4">#REF!</definedName>
    <definedName name="д5" localSheetId="7">#REF!</definedName>
    <definedName name="д5" localSheetId="3">#REF!</definedName>
    <definedName name="д5" localSheetId="6">#REF!</definedName>
    <definedName name="д5">#REF!</definedName>
    <definedName name="д6" localSheetId="7">#REF!</definedName>
    <definedName name="д6" localSheetId="3">#REF!</definedName>
    <definedName name="д6" localSheetId="6">#REF!</definedName>
    <definedName name="д6">#REF!</definedName>
    <definedName name="д7" localSheetId="7">#REF!</definedName>
    <definedName name="д7" localSheetId="3">#REF!</definedName>
    <definedName name="д7" localSheetId="6">#REF!</definedName>
    <definedName name="д7">#REF!</definedName>
    <definedName name="д8" localSheetId="7">#REF!</definedName>
    <definedName name="д8" localSheetId="3">#REF!</definedName>
    <definedName name="д8" localSheetId="6">#REF!</definedName>
    <definedName name="д8">#REF!</definedName>
    <definedName name="д9" localSheetId="7">#REF!</definedName>
    <definedName name="д9" localSheetId="3">#REF!</definedName>
    <definedName name="д9" localSheetId="6">#REF!</definedName>
    <definedName name="д9">#REF!</definedName>
    <definedName name="дан" localSheetId="7">#REF!</definedName>
    <definedName name="дан" localSheetId="6">#REF!</definedName>
    <definedName name="дан">#REF!</definedName>
    <definedName name="Дата_изменения_группы_строек" localSheetId="7">#REF!</definedName>
    <definedName name="Дата_изменения_группы_строек" localSheetId="6">#REF!</definedName>
    <definedName name="Дата_изменения_группы_строек">#REF!</definedName>
    <definedName name="Дата_изменения_локальной_сметы" localSheetId="7">#REF!</definedName>
    <definedName name="Дата_изменения_локальной_сметы" localSheetId="6">#REF!</definedName>
    <definedName name="Дата_изменения_локальной_сметы">#REF!</definedName>
    <definedName name="Дата_изменения_объекта" localSheetId="7">#REF!</definedName>
    <definedName name="Дата_изменения_объекта" localSheetId="6">#REF!</definedName>
    <definedName name="Дата_изменения_объекта">#REF!</definedName>
    <definedName name="Дата_изменения_объектной_сметы" localSheetId="7">#REF!</definedName>
    <definedName name="Дата_изменения_объектной_сметы" localSheetId="6">#REF!</definedName>
    <definedName name="Дата_изменения_объектной_сметы">#REF!</definedName>
    <definedName name="Дата_изменения_очереди" localSheetId="7">#REF!</definedName>
    <definedName name="Дата_изменения_очереди" localSheetId="6">#REF!</definedName>
    <definedName name="Дата_изменения_очереди">#REF!</definedName>
    <definedName name="Дата_изменения_пускового_комплекса" localSheetId="7">#REF!</definedName>
    <definedName name="Дата_изменения_пускового_комплекса" localSheetId="6">#REF!</definedName>
    <definedName name="Дата_изменения_пускового_комплекса">#REF!</definedName>
    <definedName name="Дата_изменения_сводного_сметного_расчета" localSheetId="7">#REF!</definedName>
    <definedName name="Дата_изменения_сводного_сметного_расчета" localSheetId="6">#REF!</definedName>
    <definedName name="Дата_изменения_сводного_сметного_расчета">#REF!</definedName>
    <definedName name="Дата_изменения_стройки" localSheetId="7">#REF!</definedName>
    <definedName name="Дата_изменения_стройки" localSheetId="6">#REF!</definedName>
    <definedName name="Дата_изменения_стройки">#REF!</definedName>
    <definedName name="Дата_создания_группы_строек" localSheetId="7">#REF!</definedName>
    <definedName name="Дата_создания_группы_строек" localSheetId="6">#REF!</definedName>
    <definedName name="Дата_создания_группы_строек">#REF!</definedName>
    <definedName name="Дата_создания_локальной_сметы" localSheetId="7">#REF!</definedName>
    <definedName name="Дата_создания_локальной_сметы" localSheetId="6">#REF!</definedName>
    <definedName name="Дата_создания_локальной_сметы">#REF!</definedName>
    <definedName name="Дата_создания_объекта" localSheetId="7">#REF!</definedName>
    <definedName name="Дата_создания_объекта" localSheetId="6">#REF!</definedName>
    <definedName name="Дата_создания_объекта">#REF!</definedName>
    <definedName name="Дата_создания_объектной_сметы" localSheetId="7">#REF!</definedName>
    <definedName name="Дата_создания_объектной_сметы" localSheetId="6">#REF!</definedName>
    <definedName name="Дата_создания_объектной_сметы">#REF!</definedName>
    <definedName name="Дата_создания_очереди" localSheetId="7">#REF!</definedName>
    <definedName name="Дата_создания_очереди" localSheetId="6">#REF!</definedName>
    <definedName name="Дата_создания_очереди">#REF!</definedName>
    <definedName name="Дата_создания_пускового_комплекса" localSheetId="7">#REF!</definedName>
    <definedName name="Дата_создания_пускового_комплекса" localSheetId="6">#REF!</definedName>
    <definedName name="Дата_создания_пускового_комплекса">#REF!</definedName>
    <definedName name="Дата_создания_сводного_сметного_расчета" localSheetId="7">#REF!</definedName>
    <definedName name="Дата_создания_сводного_сметного_расчета" localSheetId="6">#REF!</definedName>
    <definedName name="Дата_создания_сводного_сметного_расчета">#REF!</definedName>
    <definedName name="Дата_создания_стройки" localSheetId="7">#REF!</definedName>
    <definedName name="Дата_создания_стройки" localSheetId="6">#REF!</definedName>
    <definedName name="Дата_создания_стройки">#REF!</definedName>
    <definedName name="дд" localSheetId="7">[44]Смета!#REF!</definedName>
    <definedName name="дд" localSheetId="6">[44]Смета!#REF!</definedName>
    <definedName name="дд">[44]Смета!#REF!</definedName>
    <definedName name="ддддд" localSheetId="7">#REF!</definedName>
    <definedName name="ддддд" localSheetId="3">#REF!</definedName>
    <definedName name="ддддд" localSheetId="6">#REF!</definedName>
    <definedName name="ддддд" localSheetId="2">#REF!</definedName>
    <definedName name="ддддд">#REF!</definedName>
    <definedName name="Дельта">[45]DATA!$B$4</definedName>
    <definedName name="десятый" localSheetId="7">#REF!</definedName>
    <definedName name="десятый" localSheetId="6">#REF!</definedName>
    <definedName name="десятый">#REF!</definedName>
    <definedName name="Дефлятор" localSheetId="7">#REF!</definedName>
    <definedName name="Дефлятор" localSheetId="3">#REF!</definedName>
    <definedName name="Дефлятор" localSheetId="6">#REF!</definedName>
    <definedName name="Дефлятор" localSheetId="2">#REF!</definedName>
    <definedName name="Дефлятор">#REF!</definedName>
    <definedName name="Дефлятор_1" localSheetId="7">#REF!</definedName>
    <definedName name="Дефлятор_1" localSheetId="6">#REF!</definedName>
    <definedName name="Дефлятор_1">#REF!</definedName>
    <definedName name="дж">[27]Вспомогательный!$D$36</definedName>
    <definedName name="дж1">[27]Вспомогательный!$D$38</definedName>
    <definedName name="джож" localSheetId="7">'[22]Пример расчета'!#REF!</definedName>
    <definedName name="джож" localSheetId="6">'[22]Пример расчета'!#REF!</definedName>
    <definedName name="джож">'[22]Пример расчета'!#REF!</definedName>
    <definedName name="джэ" localSheetId="3" hidden="1">{#N/A,#N/A,TRUE,"Смета на пасс. обор. №1"}</definedName>
    <definedName name="джэ" localSheetId="1" hidden="1">{#N/A,#N/A,TRUE,"Смета на пасс. обор. №1"}</definedName>
    <definedName name="джэ" localSheetId="2" hidden="1">{#N/A,#N/A,TRUE,"Смета на пасс. обор. №1"}</definedName>
    <definedName name="джэ" hidden="1">{#N/A,#N/A,TRUE,"Смета на пасс. обор. №1"}</definedName>
    <definedName name="джэ_1" localSheetId="3" hidden="1">{#N/A,#N/A,TRUE,"Смета на пасс. обор. №1"}</definedName>
    <definedName name="джэ_1" localSheetId="1" hidden="1">{#N/A,#N/A,TRUE,"Смета на пасс. обор. №1"}</definedName>
    <definedName name="джэ_1" localSheetId="2" hidden="1">{#N/A,#N/A,TRUE,"Смета на пасс. обор. №1"}</definedName>
    <definedName name="джэ_1" hidden="1">{#N/A,#N/A,TRUE,"Смета на пасс. обор. №1"}</definedName>
    <definedName name="диапазон" localSheetId="7">#REF!</definedName>
    <definedName name="диапазон" localSheetId="6">#REF!</definedName>
    <definedName name="диапазон">#REF!</definedName>
    <definedName name="Диск" localSheetId="7">#REF!</definedName>
    <definedName name="Диск" localSheetId="6">#REF!</definedName>
    <definedName name="Диск">#REF!</definedName>
    <definedName name="дл" localSheetId="7">#REF!</definedName>
    <definedName name="дл" localSheetId="3">#REF!</definedName>
    <definedName name="дл" localSheetId="6">#REF!</definedName>
    <definedName name="дл">#REF!</definedName>
    <definedName name="дл_1" localSheetId="7">#REF!</definedName>
    <definedName name="дл_1" localSheetId="3">#REF!</definedName>
    <definedName name="дл_1" localSheetId="6">#REF!</definedName>
    <definedName name="дл_1">#REF!</definedName>
    <definedName name="дл_10" localSheetId="7">#REF!</definedName>
    <definedName name="дл_10" localSheetId="3">#REF!</definedName>
    <definedName name="дл_10" localSheetId="6">#REF!</definedName>
    <definedName name="дл_10">#REF!</definedName>
    <definedName name="дл_11" localSheetId="7">#REF!</definedName>
    <definedName name="дл_11" localSheetId="3">#REF!</definedName>
    <definedName name="дл_11" localSheetId="6">#REF!</definedName>
    <definedName name="дл_11">#REF!</definedName>
    <definedName name="дл_12" localSheetId="7">#REF!</definedName>
    <definedName name="дл_12" localSheetId="3">#REF!</definedName>
    <definedName name="дл_12" localSheetId="6">#REF!</definedName>
    <definedName name="дл_12">#REF!</definedName>
    <definedName name="дл_13" localSheetId="7">#REF!</definedName>
    <definedName name="дл_13" localSheetId="3">#REF!</definedName>
    <definedName name="дл_13" localSheetId="6">#REF!</definedName>
    <definedName name="дл_13">#REF!</definedName>
    <definedName name="дл_14" localSheetId="7">#REF!</definedName>
    <definedName name="дл_14" localSheetId="3">#REF!</definedName>
    <definedName name="дл_14" localSheetId="6">#REF!</definedName>
    <definedName name="дл_14">#REF!</definedName>
    <definedName name="дл_15" localSheetId="7">#REF!</definedName>
    <definedName name="дл_15" localSheetId="3">#REF!</definedName>
    <definedName name="дл_15" localSheetId="6">#REF!</definedName>
    <definedName name="дл_15">#REF!</definedName>
    <definedName name="дл_16" localSheetId="7">#REF!</definedName>
    <definedName name="дл_16" localSheetId="3">#REF!</definedName>
    <definedName name="дл_16" localSheetId="6">#REF!</definedName>
    <definedName name="дл_16">#REF!</definedName>
    <definedName name="дл_17" localSheetId="7">#REF!</definedName>
    <definedName name="дл_17" localSheetId="3">#REF!</definedName>
    <definedName name="дл_17" localSheetId="6">#REF!</definedName>
    <definedName name="дл_17">#REF!</definedName>
    <definedName name="дл_18" localSheetId="7">#REF!</definedName>
    <definedName name="дл_18" localSheetId="3">#REF!</definedName>
    <definedName name="дл_18" localSheetId="6">#REF!</definedName>
    <definedName name="дл_18">#REF!</definedName>
    <definedName name="дл_19" localSheetId="7">#REF!</definedName>
    <definedName name="дл_19" localSheetId="3">#REF!</definedName>
    <definedName name="дл_19" localSheetId="6">#REF!</definedName>
    <definedName name="дл_19">#REF!</definedName>
    <definedName name="дл_2" localSheetId="7">#REF!</definedName>
    <definedName name="дл_2" localSheetId="3">#REF!</definedName>
    <definedName name="дл_2" localSheetId="6">#REF!</definedName>
    <definedName name="дл_2">#REF!</definedName>
    <definedName name="дл_20" localSheetId="7">#REF!</definedName>
    <definedName name="дл_20" localSheetId="3">#REF!</definedName>
    <definedName name="дл_20" localSheetId="6">#REF!</definedName>
    <definedName name="дл_20">#REF!</definedName>
    <definedName name="дл_21" localSheetId="7">#REF!</definedName>
    <definedName name="дл_21" localSheetId="3">#REF!</definedName>
    <definedName name="дл_21" localSheetId="6">#REF!</definedName>
    <definedName name="дл_21">#REF!</definedName>
    <definedName name="дл_49" localSheetId="7">#REF!</definedName>
    <definedName name="дл_49" localSheetId="3">#REF!</definedName>
    <definedName name="дл_49" localSheetId="6">#REF!</definedName>
    <definedName name="дл_49">#REF!</definedName>
    <definedName name="дл_50" localSheetId="7">#REF!</definedName>
    <definedName name="дл_50" localSheetId="3">#REF!</definedName>
    <definedName name="дл_50" localSheetId="6">#REF!</definedName>
    <definedName name="дл_50">#REF!</definedName>
    <definedName name="дл_51" localSheetId="7">#REF!</definedName>
    <definedName name="дл_51" localSheetId="3">#REF!</definedName>
    <definedName name="дл_51" localSheetId="6">#REF!</definedName>
    <definedName name="дл_51">#REF!</definedName>
    <definedName name="дл_52" localSheetId="7">#REF!</definedName>
    <definedName name="дл_52" localSheetId="3">#REF!</definedName>
    <definedName name="дл_52" localSheetId="6">#REF!</definedName>
    <definedName name="дл_52">#REF!</definedName>
    <definedName name="дл_53" localSheetId="7">#REF!</definedName>
    <definedName name="дл_53" localSheetId="3">#REF!</definedName>
    <definedName name="дл_53" localSheetId="6">#REF!</definedName>
    <definedName name="дл_53">#REF!</definedName>
    <definedName name="дл_54" localSheetId="7">#REF!</definedName>
    <definedName name="дл_54" localSheetId="3">#REF!</definedName>
    <definedName name="дл_54" localSheetId="6">#REF!</definedName>
    <definedName name="дл_54">#REF!</definedName>
    <definedName name="дл_6" localSheetId="7">#REF!</definedName>
    <definedName name="дл_6" localSheetId="3">#REF!</definedName>
    <definedName name="дл_6" localSheetId="6">#REF!</definedName>
    <definedName name="дл_6">#REF!</definedName>
    <definedName name="дл_7" localSheetId="7">#REF!</definedName>
    <definedName name="дл_7" localSheetId="3">#REF!</definedName>
    <definedName name="дл_7" localSheetId="6">#REF!</definedName>
    <definedName name="дл_7">#REF!</definedName>
    <definedName name="дл_8" localSheetId="7">#REF!</definedName>
    <definedName name="дл_8" localSheetId="3">#REF!</definedName>
    <definedName name="дл_8" localSheetId="6">#REF!</definedName>
    <definedName name="дл_8">#REF!</definedName>
    <definedName name="дл_9" localSheetId="7">#REF!</definedName>
    <definedName name="дл_9" localSheetId="3">#REF!</definedName>
    <definedName name="дл_9" localSheetId="6">#REF!</definedName>
    <definedName name="дл_9">#REF!</definedName>
    <definedName name="длдл" localSheetId="7">#REF!</definedName>
    <definedName name="длдл" localSheetId="6">#REF!</definedName>
    <definedName name="длдл">#REF!</definedName>
    <definedName name="Длинна_границы" localSheetId="7">#REF!</definedName>
    <definedName name="Длинна_границы" localSheetId="3">#REF!</definedName>
    <definedName name="Длинна_границы" localSheetId="6">#REF!</definedName>
    <definedName name="Длинна_границы">#REF!</definedName>
    <definedName name="Длинна_границы_1" localSheetId="7">#REF!</definedName>
    <definedName name="Длинна_границы_1" localSheetId="6">#REF!</definedName>
    <definedName name="Длинна_границы_1">#REF!</definedName>
    <definedName name="Длинна_трассы" localSheetId="7">#REF!</definedName>
    <definedName name="Длинна_трассы" localSheetId="3">#REF!</definedName>
    <definedName name="Длинна_трассы" localSheetId="6">#REF!</definedName>
    <definedName name="Длинна_трассы">#REF!</definedName>
    <definedName name="Длинна_трассы_1" localSheetId="7">#REF!</definedName>
    <definedName name="Длинна_трассы_1" localSheetId="6">#REF!</definedName>
    <definedName name="Длинна_трассы_1">#REF!</definedName>
    <definedName name="ДЛО" localSheetId="7">#REF!</definedName>
    <definedName name="ДЛО" localSheetId="3">#REF!</definedName>
    <definedName name="ДЛО" localSheetId="6">#REF!</definedName>
    <definedName name="ДЛО">#REF!</definedName>
    <definedName name="длозщшзщдлжб" localSheetId="7">#REF!</definedName>
    <definedName name="длозщшзщдлжб" localSheetId="6">#REF!</definedName>
    <definedName name="длозщшзщдлжб">#REF!</definedName>
    <definedName name="длолдолд" localSheetId="7">#REF!</definedName>
    <definedName name="длолдолд" localSheetId="6">#REF!</definedName>
    <definedName name="длолдолд">#REF!</definedName>
    <definedName name="длощшл" localSheetId="7">#REF!</definedName>
    <definedName name="длощшл" localSheetId="6">#REF!</definedName>
    <definedName name="длощшл">#REF!</definedName>
    <definedName name="Дн_ставка" localSheetId="7">#REF!</definedName>
    <definedName name="Дн_ставка" localSheetId="6">#REF!</definedName>
    <definedName name="Дн_ставка">#REF!</definedName>
    <definedName name="дна" localSheetId="7">#REF!</definedName>
    <definedName name="дна" localSheetId="6">#REF!</definedName>
    <definedName name="дна">#REF!</definedName>
    <definedName name="Должность">'[46]Прямые расходы'!$C$10:$C$59</definedName>
    <definedName name="ДОЛЛАР" localSheetId="7">#REF!</definedName>
    <definedName name="ДОЛЛАР" localSheetId="6">#REF!</definedName>
    <definedName name="ДОЛЛАР">#REF!</definedName>
    <definedName name="доорп" localSheetId="7">#REF!</definedName>
    <definedName name="доорп" localSheetId="6">#REF!</definedName>
    <definedName name="доорп">#REF!</definedName>
    <definedName name="доп" localSheetId="3" hidden="1">{#N/A,#N/A,TRUE,"Смета на пасс. обор. №1"}</definedName>
    <definedName name="доп" localSheetId="1" hidden="1">{#N/A,#N/A,TRUE,"Смета на пасс. обор. №1"}</definedName>
    <definedName name="доп" localSheetId="2" hidden="1">{#N/A,#N/A,TRUE,"Смета на пасс. обор. №1"}</definedName>
    <definedName name="доп" hidden="1">{#N/A,#N/A,TRUE,"Смета на пасс. обор. №1"}</definedName>
    <definedName name="Доп._оборудование" localSheetId="7">[24]Коэфф1.!#REF!</definedName>
    <definedName name="Доп._оборудование" localSheetId="6">[24]Коэфф1.!#REF!</definedName>
    <definedName name="Доп._оборудование">[24]Коэфф1.!#REF!</definedName>
    <definedName name="Доп._оборудование_1" localSheetId="7">#REF!</definedName>
    <definedName name="Доп._оборудование_1" localSheetId="6">#REF!</definedName>
    <definedName name="Доп._оборудование_1">#REF!</definedName>
    <definedName name="доп_1" localSheetId="3" hidden="1">{#N/A,#N/A,TRUE,"Смета на пасс. обор. №1"}</definedName>
    <definedName name="доп_1" localSheetId="1" hidden="1">{#N/A,#N/A,TRUE,"Смета на пасс. обор. №1"}</definedName>
    <definedName name="доп_1" localSheetId="2" hidden="1">{#N/A,#N/A,TRUE,"Смета на пасс. обор. №1"}</definedName>
    <definedName name="доп_1" hidden="1">{#N/A,#N/A,TRUE,"Смета на пасс. обор. №1"}</definedName>
    <definedName name="Доп_оборуд" localSheetId="7">#REF!</definedName>
    <definedName name="Доп_оборуд" localSheetId="6">#REF!</definedName>
    <definedName name="Доп_оборуд">#REF!</definedName>
    <definedName name="допдшгед" localSheetId="7">#REF!</definedName>
    <definedName name="допдшгед" localSheetId="6">#REF!</definedName>
    <definedName name="допдшгед">#REF!</definedName>
    <definedName name="Дорога" localSheetId="7">[24]Шкаф!#REF!</definedName>
    <definedName name="Дорога" localSheetId="6">[24]Шкаф!#REF!</definedName>
    <definedName name="Дорога">[24]Шкаф!#REF!</definedName>
    <definedName name="Дорога_1" localSheetId="7">#REF!</definedName>
    <definedName name="Дорога_1" localSheetId="6">#REF!</definedName>
    <definedName name="Дорога_1">#REF!</definedName>
    <definedName name="дп" localSheetId="7">#REF!</definedName>
    <definedName name="дп" localSheetId="3">#REF!</definedName>
    <definedName name="дп" localSheetId="6">#REF!</definedName>
    <definedName name="дп">#REF!</definedName>
    <definedName name="др" localSheetId="7">#REF!</definedName>
    <definedName name="др" localSheetId="6">#REF!</definedName>
    <definedName name="др">#REF!</definedName>
    <definedName name="ДСК" localSheetId="7">[6]топография!#REF!</definedName>
    <definedName name="ДСК" localSheetId="3">[14]топография!#REF!</definedName>
    <definedName name="ДСК" localSheetId="6">[6]топография!#REF!</definedName>
    <definedName name="ДСК">[6]топография!#REF!</definedName>
    <definedName name="ДСК_1" localSheetId="7">[14]топография!#REF!</definedName>
    <definedName name="ДСК_1" localSheetId="6">[14]топография!#REF!</definedName>
    <definedName name="ДСК_1">[14]топография!#REF!</definedName>
    <definedName name="ДСК_14" localSheetId="7">[14]топография!#REF!</definedName>
    <definedName name="ДСК_14" localSheetId="6">[14]топография!#REF!</definedName>
    <definedName name="ДСК_14">[14]топография!#REF!</definedName>
    <definedName name="дск1" localSheetId="7">[47]топография!#REF!</definedName>
    <definedName name="дск1" localSheetId="6">[47]топография!#REF!</definedName>
    <definedName name="дск1">[47]топография!#REF!</definedName>
    <definedName name="дщшю" localSheetId="7">#REF!</definedName>
    <definedName name="дщшю" localSheetId="6">#REF!</definedName>
    <definedName name="дщшю">#REF!</definedName>
    <definedName name="дэ" localSheetId="7">#REF!</definedName>
    <definedName name="дэ" localSheetId="3">#REF!</definedName>
    <definedName name="дэ" localSheetId="6">#REF!</definedName>
    <definedName name="дэ">#REF!</definedName>
    <definedName name="е" localSheetId="7">#REF!</definedName>
    <definedName name="е" localSheetId="6">#REF!</definedName>
    <definedName name="е">#REF!</definedName>
    <definedName name="евнл" localSheetId="7">#REF!</definedName>
    <definedName name="евнл" localSheetId="6">#REF!</definedName>
    <definedName name="евнл">#REF!</definedName>
    <definedName name="евнлен" localSheetId="7">#REF!</definedName>
    <definedName name="евнлен" localSheetId="6">#REF!</definedName>
    <definedName name="евнлен">#REF!</definedName>
    <definedName name="ЕВР">[48]Поставка!$H$13</definedName>
    <definedName name="Еврейская_автономная_область" localSheetId="7">#REF!</definedName>
    <definedName name="Еврейская_автономная_область" localSheetId="6">#REF!</definedName>
    <definedName name="Еврейская_автономная_область">#REF!</definedName>
    <definedName name="Еврейская_автономная_область_1" localSheetId="7">#REF!</definedName>
    <definedName name="Еврейская_автономная_область_1" localSheetId="6">#REF!</definedName>
    <definedName name="Еврейская_автономная_область_1">#REF!</definedName>
    <definedName name="еврор" localSheetId="7">#REF!</definedName>
    <definedName name="еврор" localSheetId="6">#REF!</definedName>
    <definedName name="еврор">#REF!</definedName>
    <definedName name="еврь" localSheetId="7">#REF!</definedName>
    <definedName name="еврь" localSheetId="6">#REF!</definedName>
    <definedName name="еврь">#REF!</definedName>
    <definedName name="еееее" localSheetId="1" hidden="1">{#N/A,#N/A,TRUE,"Смета на пасс. обор. №1"}</definedName>
    <definedName name="еееее" localSheetId="2" hidden="1">{#N/A,#N/A,TRUE,"Смета на пасс. обор. №1"}</definedName>
    <definedName name="еееее" hidden="1">{#N/A,#N/A,TRUE,"Смета на пасс. обор. №1"}</definedName>
    <definedName name="ен" localSheetId="3" hidden="1">{#N/A,#N/A,TRUE,"Смета на пасс. обор. №1"}</definedName>
    <definedName name="ен" localSheetId="1" hidden="1">{#N/A,#N/A,TRUE,"Смета на пасс. обор. №1"}</definedName>
    <definedName name="ен" localSheetId="2" hidden="1">{#N/A,#N/A,TRUE,"Смета на пасс. обор. №1"}</definedName>
    <definedName name="ен" hidden="1">{#N/A,#N/A,TRUE,"Смета на пасс. обор. №1"}</definedName>
    <definedName name="ен_1" localSheetId="3" hidden="1">{#N/A,#N/A,TRUE,"Смета на пасс. обор. №1"}</definedName>
    <definedName name="ен_1" localSheetId="1" hidden="1">{#N/A,#N/A,TRUE,"Смета на пасс. обор. №1"}</definedName>
    <definedName name="ен_1" localSheetId="2" hidden="1">{#N/A,#N/A,TRUE,"Смета на пасс. обор. №1"}</definedName>
    <definedName name="ен_1" hidden="1">{#N/A,#N/A,TRUE,"Смета на пасс. обор. №1"}</definedName>
    <definedName name="енвлпр" localSheetId="7">#REF!</definedName>
    <definedName name="енвлпр" localSheetId="6">#REF!</definedName>
    <definedName name="енвлпр">#REF!</definedName>
    <definedName name="енг" localSheetId="7">#REF!</definedName>
    <definedName name="енг" localSheetId="6">#REF!</definedName>
    <definedName name="енг">#REF!</definedName>
    <definedName name="енк" localSheetId="7">#REF!</definedName>
    <definedName name="енк" localSheetId="6">#REF!</definedName>
    <definedName name="енк">#REF!</definedName>
    <definedName name="енлопр" localSheetId="7">#REF!</definedName>
    <definedName name="енлопр" localSheetId="6">#REF!</definedName>
    <definedName name="енлопр">#REF!</definedName>
    <definedName name="ено" localSheetId="7">#REF!</definedName>
    <definedName name="ено" localSheetId="6">#REF!</definedName>
    <definedName name="ено">#REF!</definedName>
    <definedName name="еное" localSheetId="7">#REF!</definedName>
    <definedName name="еное" localSheetId="6">#REF!</definedName>
    <definedName name="еное">#REF!</definedName>
    <definedName name="ео" localSheetId="7">#REF!</definedName>
    <definedName name="ео" localSheetId="6">#REF!</definedName>
    <definedName name="ео">#REF!</definedName>
    <definedName name="еов" localSheetId="7">#REF!</definedName>
    <definedName name="еов" localSheetId="6">#REF!</definedName>
    <definedName name="еов">#REF!</definedName>
    <definedName name="ер" localSheetId="7">#REF!</definedName>
    <definedName name="ер" localSheetId="6">#REF!</definedName>
    <definedName name="ер">#REF!</definedName>
    <definedName name="еуг" localSheetId="7">#REF!</definedName>
    <definedName name="еуг" localSheetId="6">#REF!</definedName>
    <definedName name="еуг">#REF!</definedName>
    <definedName name="еыкг" localSheetId="7">[4]топография!#REF!</definedName>
    <definedName name="еыкг" localSheetId="6">[4]топография!#REF!</definedName>
    <definedName name="еыкг">[4]топография!#REF!</definedName>
    <definedName name="ж" localSheetId="1" hidden="1">{#N/A,#N/A,TRUE,"Смета на пасс. обор. №1"}</definedName>
    <definedName name="ж" localSheetId="2" hidden="1">{#N/A,#N/A,TRUE,"Смета на пасс. обор. №1"}</definedName>
    <definedName name="ж" hidden="1">{#N/A,#N/A,TRUE,"Смета на пасс. обор. №1"}</definedName>
    <definedName name="жж">[27]Вспомогательный!$D$80</definedName>
    <definedName name="жж_1" localSheetId="3" hidden="1">{#N/A,#N/A,TRUE,"Смета на пасс. обор. №1"}</definedName>
    <definedName name="жж_1" localSheetId="1" hidden="1">{#N/A,#N/A,TRUE,"Смета на пасс. обор. №1"}</definedName>
    <definedName name="жж_1" localSheetId="2" hidden="1">{#N/A,#N/A,TRUE,"Смета на пасс. обор. №1"}</definedName>
    <definedName name="жж_1" hidden="1">{#N/A,#N/A,TRUE,"Смета на пасс. обор. №1"}</definedName>
    <definedName name="жжж" localSheetId="7">#REF!</definedName>
    <definedName name="жжж" localSheetId="3">#REF!</definedName>
    <definedName name="жжж" localSheetId="6">#REF!</definedName>
    <definedName name="жжж" localSheetId="2">#REF!</definedName>
    <definedName name="жжж">#REF!</definedName>
    <definedName name="жжжж" localSheetId="7">#REF!</definedName>
    <definedName name="жжжж" localSheetId="6">#REF!</definedName>
    <definedName name="жжжж">#REF!</definedName>
    <definedName name="жжжжжжжж" localSheetId="7">#REF!</definedName>
    <definedName name="жжжжжжжж" localSheetId="6">#REF!</definedName>
    <definedName name="жжжжжжжж">#REF!</definedName>
    <definedName name="жл" localSheetId="7">#REF!</definedName>
    <definedName name="жл" localSheetId="3">#REF!</definedName>
    <definedName name="жл" localSheetId="6">#REF!</definedName>
    <definedName name="жл">#REF!</definedName>
    <definedName name="жпф" localSheetId="7">#REF!</definedName>
    <definedName name="жпф" localSheetId="3">#REF!</definedName>
    <definedName name="жпф" localSheetId="6">#REF!</definedName>
    <definedName name="жпф">#REF!</definedName>
    <definedName name="жю" localSheetId="3" hidden="1">{#N/A,#N/A,TRUE,"Смета на пасс. обор. №1"}</definedName>
    <definedName name="жю" localSheetId="1" hidden="1">{#N/A,#N/A,TRUE,"Смета на пасс. обор. №1"}</definedName>
    <definedName name="жю" localSheetId="2" hidden="1">{#N/A,#N/A,TRUE,"Смета на пасс. обор. №1"}</definedName>
    <definedName name="жю" hidden="1">{#N/A,#N/A,TRUE,"Смета на пасс. обор. №1"}</definedName>
    <definedName name="жю_1" localSheetId="3" hidden="1">{#N/A,#N/A,TRUE,"Смета на пасс. обор. №1"}</definedName>
    <definedName name="жю_1" localSheetId="1" hidden="1">{#N/A,#N/A,TRUE,"Смета на пасс. обор. №1"}</definedName>
    <definedName name="жю_1" localSheetId="2" hidden="1">{#N/A,#N/A,TRUE,"Смета на пасс. обор. №1"}</definedName>
    <definedName name="жю_1" hidden="1">{#N/A,#N/A,TRUE,"Смета на пасс. обор. №1"}</definedName>
    <definedName name="Зависимые" localSheetId="7">#REF!</definedName>
    <definedName name="Зависимые" localSheetId="6">#REF!</definedName>
    <definedName name="Зависимые">#REF!</definedName>
    <definedName name="_xlnm.Print_Titles" localSheetId="7">ВОР!$6:$6</definedName>
    <definedName name="_xlnm.Print_Titles" localSheetId="9">'Конъюнктурный анализ цен'!$11:$11</definedName>
    <definedName name="_xlnm.Print_Titles" localSheetId="8">НМЦК!$7:$7</definedName>
    <definedName name="_xlnm.Print_Titles" localSheetId="6">'Проект сметы контракта'!$6:$6</definedName>
    <definedName name="ЗаказДолжность" localSheetId="2">[49]ОбмОбслЗемОд!$B$67</definedName>
    <definedName name="ЗаказДолжность">[50]ОбмОбслЗемОд!$B$67</definedName>
    <definedName name="ЗаказИмя" localSheetId="2">[49]ОбмОбслЗемОд!$C$69</definedName>
    <definedName name="ЗаказИмя">[50]ОбмОбслЗемОд!$C$69</definedName>
    <definedName name="Заказчик" localSheetId="7">#REF!</definedName>
    <definedName name="Заказчик" localSheetId="3">#REF!</definedName>
    <definedName name="Заказчик" localSheetId="6">#REF!</definedName>
    <definedName name="Заказчик" localSheetId="2">#REF!</definedName>
    <definedName name="Заказчик">#REF!</definedName>
    <definedName name="Заказчик_1" localSheetId="7">#REF!</definedName>
    <definedName name="Заказчик_1" localSheetId="6">#REF!</definedName>
    <definedName name="Заказчик_1">#REF!</definedName>
    <definedName name="зжшщз" localSheetId="7">[51]топография!#REF!</definedName>
    <definedName name="зжшщз" localSheetId="6">[51]топография!#REF!</definedName>
    <definedName name="зжшщз">[51]топография!#REF!</definedName>
    <definedName name="Зимнее_удорожание">[29]Коэфф!$B$1</definedName>
    <definedName name="ЗИП_Всего" localSheetId="7">'[24]Прайс лист'!#REF!</definedName>
    <definedName name="ЗИП_Всего" localSheetId="6">'[24]Прайс лист'!#REF!</definedName>
    <definedName name="ЗИП_Всего">'[24]Прайс лист'!#REF!</definedName>
    <definedName name="ЗИП_Всего_1" localSheetId="7">#REF!</definedName>
    <definedName name="ЗИП_Всего_1" localSheetId="6">#REF!</definedName>
    <definedName name="ЗИП_Всего_1">#REF!</definedName>
    <definedName name="зол" localSheetId="7">#REF!</definedName>
    <definedName name="зол" localSheetId="3">#REF!</definedName>
    <definedName name="зол" localSheetId="6">#REF!</definedName>
    <definedName name="зол">#REF!</definedName>
    <definedName name="зол_1" localSheetId="7">#REF!</definedName>
    <definedName name="зол_1" localSheetId="3">#REF!</definedName>
    <definedName name="зол_1" localSheetId="6">#REF!</definedName>
    <definedName name="зол_1">#REF!</definedName>
    <definedName name="зол_10" localSheetId="7">#REF!</definedName>
    <definedName name="зол_10" localSheetId="3">#REF!</definedName>
    <definedName name="зол_10" localSheetId="6">#REF!</definedName>
    <definedName name="зол_10">#REF!</definedName>
    <definedName name="зол_11" localSheetId="7">#REF!</definedName>
    <definedName name="зол_11" localSheetId="3">#REF!</definedName>
    <definedName name="зол_11" localSheetId="6">#REF!</definedName>
    <definedName name="зол_11">#REF!</definedName>
    <definedName name="зол_12" localSheetId="7">#REF!</definedName>
    <definedName name="зол_12" localSheetId="3">#REF!</definedName>
    <definedName name="зол_12" localSheetId="6">#REF!</definedName>
    <definedName name="зол_12">#REF!</definedName>
    <definedName name="зол_13" localSheetId="7">#REF!</definedName>
    <definedName name="зол_13" localSheetId="3">#REF!</definedName>
    <definedName name="зол_13" localSheetId="6">#REF!</definedName>
    <definedName name="зол_13">#REF!</definedName>
    <definedName name="зол_14" localSheetId="7">#REF!</definedName>
    <definedName name="зол_14" localSheetId="3">#REF!</definedName>
    <definedName name="зол_14" localSheetId="6">#REF!</definedName>
    <definedName name="зол_14">#REF!</definedName>
    <definedName name="зол_15" localSheetId="7">#REF!</definedName>
    <definedName name="зол_15" localSheetId="3">#REF!</definedName>
    <definedName name="зол_15" localSheetId="6">#REF!</definedName>
    <definedName name="зол_15">#REF!</definedName>
    <definedName name="зол_16" localSheetId="7">#REF!</definedName>
    <definedName name="зол_16" localSheetId="3">#REF!</definedName>
    <definedName name="зол_16" localSheetId="6">#REF!</definedName>
    <definedName name="зол_16">#REF!</definedName>
    <definedName name="зол_17" localSheetId="7">#REF!</definedName>
    <definedName name="зол_17" localSheetId="3">#REF!</definedName>
    <definedName name="зол_17" localSheetId="6">#REF!</definedName>
    <definedName name="зол_17">#REF!</definedName>
    <definedName name="зол_18" localSheetId="7">#REF!</definedName>
    <definedName name="зол_18" localSheetId="3">#REF!</definedName>
    <definedName name="зол_18" localSheetId="6">#REF!</definedName>
    <definedName name="зол_18">#REF!</definedName>
    <definedName name="зол_19" localSheetId="7">#REF!</definedName>
    <definedName name="зол_19" localSheetId="3">#REF!</definedName>
    <definedName name="зол_19" localSheetId="6">#REF!</definedName>
    <definedName name="зол_19">#REF!</definedName>
    <definedName name="зол_2" localSheetId="7">#REF!</definedName>
    <definedName name="зол_2" localSheetId="3">#REF!</definedName>
    <definedName name="зол_2" localSheetId="6">#REF!</definedName>
    <definedName name="зол_2">#REF!</definedName>
    <definedName name="зол_20" localSheetId="7">#REF!</definedName>
    <definedName name="зол_20" localSheetId="3">#REF!</definedName>
    <definedName name="зол_20" localSheetId="6">#REF!</definedName>
    <definedName name="зол_20">#REF!</definedName>
    <definedName name="зол_21" localSheetId="7">#REF!</definedName>
    <definedName name="зол_21" localSheetId="3">#REF!</definedName>
    <definedName name="зол_21" localSheetId="6">#REF!</definedName>
    <definedName name="зол_21">#REF!</definedName>
    <definedName name="зол_49" localSheetId="7">#REF!</definedName>
    <definedName name="зол_49" localSheetId="3">#REF!</definedName>
    <definedName name="зол_49" localSheetId="6">#REF!</definedName>
    <definedName name="зол_49">#REF!</definedName>
    <definedName name="зол_50" localSheetId="7">#REF!</definedName>
    <definedName name="зол_50" localSheetId="3">#REF!</definedName>
    <definedName name="зол_50" localSheetId="6">#REF!</definedName>
    <definedName name="зол_50">#REF!</definedName>
    <definedName name="зол_51" localSheetId="7">#REF!</definedName>
    <definedName name="зол_51" localSheetId="3">#REF!</definedName>
    <definedName name="зол_51" localSheetId="6">#REF!</definedName>
    <definedName name="зол_51">#REF!</definedName>
    <definedName name="зол_52" localSheetId="7">#REF!</definedName>
    <definedName name="зол_52" localSheetId="3">#REF!</definedName>
    <definedName name="зол_52" localSheetId="6">#REF!</definedName>
    <definedName name="зол_52">#REF!</definedName>
    <definedName name="зол_53" localSheetId="7">#REF!</definedName>
    <definedName name="зол_53" localSheetId="3">#REF!</definedName>
    <definedName name="зол_53" localSheetId="6">#REF!</definedName>
    <definedName name="зол_53">#REF!</definedName>
    <definedName name="зол_54" localSheetId="7">#REF!</definedName>
    <definedName name="зол_54" localSheetId="3">#REF!</definedName>
    <definedName name="зол_54" localSheetId="6">#REF!</definedName>
    <definedName name="зол_54">#REF!</definedName>
    <definedName name="зол_6" localSheetId="7">#REF!</definedName>
    <definedName name="зол_6" localSheetId="3">#REF!</definedName>
    <definedName name="зол_6" localSheetId="6">#REF!</definedName>
    <definedName name="зол_6">#REF!</definedName>
    <definedName name="зол_7" localSheetId="7">#REF!</definedName>
    <definedName name="зол_7" localSheetId="3">#REF!</definedName>
    <definedName name="зол_7" localSheetId="6">#REF!</definedName>
    <definedName name="зол_7">#REF!</definedName>
    <definedName name="зол_8" localSheetId="7">#REF!</definedName>
    <definedName name="зол_8" localSheetId="3">#REF!</definedName>
    <definedName name="зол_8" localSheetId="6">#REF!</definedName>
    <definedName name="зол_8">#REF!</definedName>
    <definedName name="зол_9" localSheetId="7">#REF!</definedName>
    <definedName name="зол_9" localSheetId="3">#REF!</definedName>
    <definedName name="зол_9" localSheetId="6">#REF!</definedName>
    <definedName name="зол_9">#REF!</definedName>
    <definedName name="зощр" localSheetId="7">#REF!</definedName>
    <definedName name="зощр" localSheetId="6">#REF!</definedName>
    <definedName name="зощр">#REF!</definedName>
    <definedName name="зщ" localSheetId="3" hidden="1">{#N/A,#N/A,TRUE,"Смета на пасс. обор. №1"}</definedName>
    <definedName name="зщ" localSheetId="1" hidden="1">{#N/A,#N/A,TRUE,"Смета на пасс. обор. №1"}</definedName>
    <definedName name="зщ" localSheetId="2" hidden="1">{#N/A,#N/A,TRUE,"Смета на пасс. обор. №1"}</definedName>
    <definedName name="зщ" hidden="1">{#N/A,#N/A,TRUE,"Смета на пасс. обор. №1"}</definedName>
    <definedName name="зщ_1" localSheetId="3" hidden="1">{#N/A,#N/A,TRUE,"Смета на пасс. обор. №1"}</definedName>
    <definedName name="зщ_1" localSheetId="1" hidden="1">{#N/A,#N/A,TRUE,"Смета на пасс. обор. №1"}</definedName>
    <definedName name="зщ_1" localSheetId="2" hidden="1">{#N/A,#N/A,TRUE,"Смета на пасс. обор. №1"}</definedName>
    <definedName name="зщ_1" hidden="1">{#N/A,#N/A,TRUE,"Смета на пасс. обор. №1"}</definedName>
    <definedName name="ЗЮзя" localSheetId="7">#REF!</definedName>
    <definedName name="ЗЮзя" localSheetId="6">#REF!</definedName>
    <definedName name="ЗЮзя">#REF!</definedName>
    <definedName name="Ивановская_область" localSheetId="7">#REF!</definedName>
    <definedName name="Ивановская_область" localSheetId="6">#REF!</definedName>
    <definedName name="Ивановская_область">#REF!</definedName>
    <definedName name="ивпт" localSheetId="7">#REF!</definedName>
    <definedName name="ивпт" localSheetId="6">#REF!</definedName>
    <definedName name="ивпт">#REF!</definedName>
    <definedName name="изыск" localSheetId="7">#REF!</definedName>
    <definedName name="изыск" localSheetId="6">#REF!</definedName>
    <definedName name="изыск">#REF!</definedName>
    <definedName name="изыск_1" localSheetId="7">#REF!</definedName>
    <definedName name="изыск_1" localSheetId="6">#REF!</definedName>
    <definedName name="изыск_1">#REF!</definedName>
    <definedName name="ии" localSheetId="7">#REF!</definedName>
    <definedName name="ии" localSheetId="3">#REF!</definedName>
    <definedName name="ии" localSheetId="6">#REF!</definedName>
    <definedName name="ии">#REF!</definedName>
    <definedName name="иии" localSheetId="1" hidden="1">{#N/A,#N/A,TRUE,"Смета на пасс. обор. №1"}</definedName>
    <definedName name="иии" localSheetId="2" hidden="1">{#N/A,#N/A,TRUE,"Смета на пасс. обор. №1"}</definedName>
    <definedName name="иии" hidden="1">{#N/A,#N/A,TRUE,"Смета на пасс. обор. №1"}</definedName>
    <definedName name="ииии" localSheetId="1" hidden="1">{#N/A,#N/A,TRUE,"Смета на пасс. обор. №1"}</definedName>
    <definedName name="ииии" localSheetId="2" hidden="1">{#N/A,#N/A,TRUE,"Смета на пасс. обор. №1"}</definedName>
    <definedName name="ииии" hidden="1">{#N/A,#N/A,TRUE,"Смета на пасс. обор. №1"}</definedName>
    <definedName name="иииии" localSheetId="1" hidden="1">{#N/A,#N/A,TRUE,"Смета на пасс. обор. №1"}</definedName>
    <definedName name="иииии" localSheetId="2" hidden="1">{#N/A,#N/A,TRUE,"Смета на пасс. обор. №1"}</definedName>
    <definedName name="иииии" hidden="1">{#N/A,#N/A,TRUE,"Смета на пасс. обор. №1"}</definedName>
    <definedName name="ик" localSheetId="7">#REF!</definedName>
    <definedName name="ик" localSheetId="3">#REF!</definedName>
    <definedName name="ик" localSheetId="6">#REF!</definedName>
    <definedName name="ик">#REF!</definedName>
    <definedName name="имми" localSheetId="7">[4]топография!#REF!</definedName>
    <definedName name="имми" localSheetId="6">[4]топография!#REF!</definedName>
    <definedName name="имми">[4]топография!#REF!</definedName>
    <definedName name="имт" localSheetId="7">#REF!</definedName>
    <definedName name="имт" localSheetId="6">#REF!</definedName>
    <definedName name="имт">#REF!</definedName>
    <definedName name="Инвестор" localSheetId="7">#REF!</definedName>
    <definedName name="Инвестор" localSheetId="6">#REF!</definedName>
    <definedName name="Инвестор">#REF!</definedName>
    <definedName name="Инд" localSheetId="7">#REF!</definedName>
    <definedName name="Инд" localSheetId="6">#REF!</definedName>
    <definedName name="Инд">#REF!</definedName>
    <definedName name="Индекс" localSheetId="7">'[52]Расч(подряд)'!#REF!</definedName>
    <definedName name="Индекс" localSheetId="6">'[52]Расч(подряд)'!#REF!</definedName>
    <definedName name="Индекс">'[52]Расч(подряд)'!#REF!</definedName>
    <definedName name="индекс_0" localSheetId="7">#REF!</definedName>
    <definedName name="индекс_0" localSheetId="6">#REF!</definedName>
    <definedName name="индекс_0">#REF!</definedName>
    <definedName name="Индекс_1" localSheetId="7">#REF!</definedName>
    <definedName name="Индекс_1" localSheetId="6">#REF!</definedName>
    <definedName name="Индекс_1">#REF!</definedName>
    <definedName name="индекс_100" localSheetId="7">#REF!</definedName>
    <definedName name="индекс_100" localSheetId="6">#REF!</definedName>
    <definedName name="индекс_100">#REF!</definedName>
    <definedName name="индекс_101" localSheetId="7">#REF!</definedName>
    <definedName name="индекс_101" localSheetId="6">#REF!</definedName>
    <definedName name="индекс_101">#REF!</definedName>
    <definedName name="индекс_102" localSheetId="7">#REF!</definedName>
    <definedName name="индекс_102" localSheetId="6">#REF!</definedName>
    <definedName name="индекс_102">#REF!</definedName>
    <definedName name="индекс_103" localSheetId="7">#REF!</definedName>
    <definedName name="индекс_103" localSheetId="6">#REF!</definedName>
    <definedName name="индекс_103">#REF!</definedName>
    <definedName name="индекс_104" localSheetId="7">#REF!</definedName>
    <definedName name="индекс_104" localSheetId="6">#REF!</definedName>
    <definedName name="индекс_104">#REF!</definedName>
    <definedName name="индекс_105" localSheetId="7">#REF!</definedName>
    <definedName name="индекс_105" localSheetId="6">#REF!</definedName>
    <definedName name="индекс_105">#REF!</definedName>
    <definedName name="индекс_105032654" localSheetId="7">#REF!</definedName>
    <definedName name="индекс_105032654" localSheetId="6">#REF!</definedName>
    <definedName name="индекс_105032654">#REF!</definedName>
    <definedName name="индекс_999" localSheetId="7">#REF!</definedName>
    <definedName name="индекс_999" localSheetId="6">#REF!</definedName>
    <definedName name="индекс_999">#REF!</definedName>
    <definedName name="Индекс_ЛН_группы_строек" localSheetId="7">#REF!</definedName>
    <definedName name="Индекс_ЛН_группы_строек" localSheetId="6">#REF!</definedName>
    <definedName name="Индекс_ЛН_группы_строек">#REF!</definedName>
    <definedName name="Индекс_ЛН_локальной_сметы" localSheetId="7">#REF!</definedName>
    <definedName name="Индекс_ЛН_локальной_сметы" localSheetId="6">#REF!</definedName>
    <definedName name="Индекс_ЛН_локальной_сметы">#REF!</definedName>
    <definedName name="Индекс_ЛН_объекта" localSheetId="7">#REF!</definedName>
    <definedName name="Индекс_ЛН_объекта" localSheetId="6">#REF!</definedName>
    <definedName name="Индекс_ЛН_объекта">#REF!</definedName>
    <definedName name="Индекс_ЛН_объектной_сметы" localSheetId="7">#REF!</definedName>
    <definedName name="Индекс_ЛН_объектной_сметы" localSheetId="6">#REF!</definedName>
    <definedName name="Индекс_ЛН_объектной_сметы">#REF!</definedName>
    <definedName name="Индекс_ЛН_очереди" localSheetId="7">#REF!</definedName>
    <definedName name="Индекс_ЛН_очереди" localSheetId="6">#REF!</definedName>
    <definedName name="Индекс_ЛН_очереди">#REF!</definedName>
    <definedName name="Индекс_ЛН_пускового_комплекса" localSheetId="7">#REF!</definedName>
    <definedName name="Индекс_ЛН_пускового_комплекса" localSheetId="6">#REF!</definedName>
    <definedName name="Индекс_ЛН_пускового_комплекса">#REF!</definedName>
    <definedName name="Индекс_ЛН_сводного_сметного_расчета" localSheetId="7">#REF!</definedName>
    <definedName name="Индекс_ЛН_сводного_сметного_расчета" localSheetId="6">#REF!</definedName>
    <definedName name="Индекс_ЛН_сводного_сметного_расчета">#REF!</definedName>
    <definedName name="Индекс_ЛН_стройки" localSheetId="7">#REF!</definedName>
    <definedName name="Индекс_ЛН_стройки" localSheetId="6">#REF!</definedName>
    <definedName name="Индекс_ЛН_стройки">#REF!</definedName>
    <definedName name="индекс_С3" localSheetId="7">#REF!</definedName>
    <definedName name="индекс_С3" localSheetId="6">#REF!</definedName>
    <definedName name="индекс_С3">#REF!</definedName>
    <definedName name="Индекс1" localSheetId="7">'[52]Расч(подряд)'!#REF!</definedName>
    <definedName name="Индекс1" localSheetId="6">'[52]Расч(подряд)'!#REF!</definedName>
    <definedName name="Индекс1">'[52]Расч(подряд)'!#REF!</definedName>
    <definedName name="Индекс2" localSheetId="7">'[52]Расч(подряд)'!#REF!</definedName>
    <definedName name="Индекс2" localSheetId="6">'[52]Расч(подряд)'!#REF!</definedName>
    <definedName name="Индекс2">'[52]Расч(подряд)'!#REF!</definedName>
    <definedName name="ИндексА" localSheetId="7">#REF!</definedName>
    <definedName name="ИндексА" localSheetId="6">#REF!</definedName>
    <definedName name="ИндексА">#REF!</definedName>
    <definedName name="инж" localSheetId="7">#REF!</definedName>
    <definedName name="инж" localSheetId="6">#REF!</definedName>
    <definedName name="инж">#REF!</definedName>
    <definedName name="инж_1" localSheetId="7">#REF!</definedName>
    <definedName name="инж_1" localSheetId="6">#REF!</definedName>
    <definedName name="инж_1">#REF!</definedName>
    <definedName name="инфл" localSheetId="7">#REF!</definedName>
    <definedName name="инфл" localSheetId="3">#REF!</definedName>
    <definedName name="инфл" localSheetId="6">#REF!</definedName>
    <definedName name="инфл">#REF!</definedName>
    <definedName name="иошль" localSheetId="7">#REF!</definedName>
    <definedName name="иошль" localSheetId="6">#REF!</definedName>
    <definedName name="иошль">#REF!</definedName>
    <definedName name="ип" localSheetId="7">#REF!</definedName>
    <definedName name="ип" localSheetId="3">#REF!</definedName>
    <definedName name="ип" localSheetId="6">#REF!</definedName>
    <definedName name="ип">#REF!</definedName>
    <definedName name="ИПусто" localSheetId="7">#REF!</definedName>
    <definedName name="ИПусто" localSheetId="3">#REF!</definedName>
    <definedName name="ИПусто" localSheetId="6">#REF!</definedName>
    <definedName name="ИПусто">#REF!</definedName>
    <definedName name="ИПусто_1" localSheetId="7">#REF!</definedName>
    <definedName name="ИПусто_1" localSheetId="6">#REF!</definedName>
    <definedName name="ИПусто_1">#REF!</definedName>
    <definedName name="Иркутская_область" localSheetId="7">#REF!</definedName>
    <definedName name="Иркутская_область" localSheetId="6">#REF!</definedName>
    <definedName name="Иркутская_область">#REF!</definedName>
    <definedName name="Иркутская_область_1" localSheetId="7">#REF!</definedName>
    <definedName name="Иркутская_область_1" localSheetId="6">#REF!</definedName>
    <definedName name="Иркутская_область_1">#REF!</definedName>
    <definedName name="ИС__И.Максимов" localSheetId="7">#REF!</definedName>
    <definedName name="ИС__И.Максимов" localSheetId="6">#REF!</definedName>
    <definedName name="ИС__И.Максимов">#REF!</definedName>
    <definedName name="ит" localSheetId="7">#REF!</definedName>
    <definedName name="ит" localSheetId="3">#REF!</definedName>
    <definedName name="ит" localSheetId="6">#REF!</definedName>
    <definedName name="ит">#REF!</definedName>
    <definedName name="итог" localSheetId="7">#REF!</definedName>
    <definedName name="итог" localSheetId="6">#REF!</definedName>
    <definedName name="итог">#REF!</definedName>
    <definedName name="итого" localSheetId="7">#REF!</definedName>
    <definedName name="итого" localSheetId="6">#REF!</definedName>
    <definedName name="итого">#REF!</definedName>
    <definedName name="Итого_ЗПМ__по_рес_расчету_с_учетом_к_тов" localSheetId="7">#REF!</definedName>
    <definedName name="Итого_ЗПМ__по_рес_расчету_с_учетом_к_тов" localSheetId="6">#REF!</definedName>
    <definedName name="Итого_ЗПМ__по_рес_расчету_с_учетом_к_тов">#REF!</definedName>
    <definedName name="Итого_ЗПМ_в_базисных_ценах" localSheetId="7">'[53]Переменные и константы'!#REF!</definedName>
    <definedName name="Итого_ЗПМ_в_базисных_ценах" localSheetId="6">'[53]Переменные и константы'!#REF!</definedName>
    <definedName name="Итого_ЗПМ_в_базисных_ценах">'[53]Переменные и константы'!#REF!</definedName>
    <definedName name="Итого_ЗПМ_в_базисных_ценах_с_учетом_к_тов" localSheetId="7">'[53]Переменные и константы'!#REF!</definedName>
    <definedName name="Итого_ЗПМ_в_базисных_ценах_с_учетом_к_тов" localSheetId="6">'[53]Переменные и константы'!#REF!</definedName>
    <definedName name="Итого_ЗПМ_в_базисных_ценах_с_учетом_к_тов">'[53]Переменные и константы'!#REF!</definedName>
    <definedName name="Итого_ЗПМ_по_акту_вып_работ_в_базисных_ценах_с_учетом_к_тов" localSheetId="7">#REF!</definedName>
    <definedName name="Итого_ЗПМ_по_акту_вып_работ_в_базисных_ценах_с_учетом_к_тов" localSheetId="6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7">#REF!</definedName>
    <definedName name="Итого_ЗПМ_по_акту_вып_работ_при_ресурсном_расчете_с_учетом_к_тов" localSheetId="6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7">#REF!</definedName>
    <definedName name="Итого_ЗПМ_по_акту_выполненных_работ_в_базисных_ценах" localSheetId="6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7">#REF!</definedName>
    <definedName name="Итого_ЗПМ_по_акту_выполненных_работ_при_ресурсном_расчете" localSheetId="6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7">#REF!</definedName>
    <definedName name="Итого_ЗПМ_при_расчете_по_стоимости_ч_часа_работы_механизаторов" localSheetId="6">#REF!</definedName>
    <definedName name="Итого_ЗПМ_при_расчете_по_стоимости_ч_часа_работы_механизаторов">#REF!</definedName>
    <definedName name="итого_Куст" localSheetId="7">#REF!</definedName>
    <definedName name="итого_Куст" localSheetId="6">#REF!</definedName>
    <definedName name="итого_Куст">#REF!</definedName>
    <definedName name="итого_Куст_П" localSheetId="7">#REF!</definedName>
    <definedName name="итого_Куст_П" localSheetId="6">#REF!</definedName>
    <definedName name="итого_Куст_П">#REF!</definedName>
    <definedName name="Итого_МАТ_по_акту_вып_работ_в_базисных_ценах_с_учетом_к_тов" localSheetId="7">#REF!</definedName>
    <definedName name="Итого_МАТ_по_акту_вып_работ_в_базисных_ценах_с_учетом_к_тов" localSheetId="6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7">#REF!</definedName>
    <definedName name="Итого_МАТ_по_акту_вып_работ_при_ресурсном_расчете_с_учетом_к_тов" localSheetId="6">#REF!</definedName>
    <definedName name="Итого_МАТ_по_акту_вып_работ_при_ресурсном_расчете_с_учетом_к_тов">#REF!</definedName>
    <definedName name="Итого_материалы" localSheetId="7">#REF!</definedName>
    <definedName name="Итого_материалы" localSheetId="6">#REF!</definedName>
    <definedName name="Итого_материалы">#REF!</definedName>
    <definedName name="Итого_материалы__по_рес_расчету_с_учетом_к_тов" localSheetId="7">#REF!</definedName>
    <definedName name="Итого_материалы__по_рес_расчету_с_учетом_к_тов" localSheetId="6">#REF!</definedName>
    <definedName name="Итого_материалы__по_рес_расчету_с_учетом_к_тов">#REF!</definedName>
    <definedName name="Итого_материалы_в_базисных_ценах" localSheetId="7">'[53]Переменные и константы'!#REF!</definedName>
    <definedName name="Итого_материалы_в_базисных_ценах" localSheetId="6">'[53]Переменные и константы'!#REF!</definedName>
    <definedName name="Итого_материалы_в_базисных_ценах">'[53]Переменные и константы'!#REF!</definedName>
    <definedName name="Итого_материалы_в_базисных_ценах_с_учетом_к_тов" localSheetId="7">'[53]Переменные и константы'!#REF!</definedName>
    <definedName name="Итого_материалы_в_базисных_ценах_с_учетом_к_тов" localSheetId="6">'[53]Переменные и константы'!#REF!</definedName>
    <definedName name="Итого_материалы_в_базисных_ценах_с_учетом_к_тов">'[53]Переменные и константы'!#REF!</definedName>
    <definedName name="Итого_материалы_по_акту_выполненных_работ_в_базисных_ценах" localSheetId="7">#REF!</definedName>
    <definedName name="Итого_материалы_по_акту_выполненных_работ_в_базисных_ценах" localSheetId="6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7">#REF!</definedName>
    <definedName name="Итого_материалы_по_акту_выполненных_работ_при_ресурсном_расчете" localSheetId="6">#REF!</definedName>
    <definedName name="Итого_материалы_по_акту_выполненных_работ_при_ресурсном_расчете">#REF!</definedName>
    <definedName name="Итого_машины_и_механизмы" localSheetId="7">#REF!</definedName>
    <definedName name="Итого_машины_и_механизмы" localSheetId="6">#REF!</definedName>
    <definedName name="Итого_машины_и_механизмы">#REF!</definedName>
    <definedName name="Итого_машины_и_механизмы_в_базисных_ценах" localSheetId="7">'[53]Переменные и константы'!#REF!</definedName>
    <definedName name="Итого_машины_и_механизмы_в_базисных_ценах" localSheetId="6">'[53]Переменные и константы'!#REF!</definedName>
    <definedName name="Итого_машины_и_механизмы_в_базисных_ценах">'[53]Переменные и константы'!#REF!</definedName>
    <definedName name="Итого_машины_и_механизмы_по_акту_выполненных_работ_в_базисных_ценах" localSheetId="7">#REF!</definedName>
    <definedName name="Итого_машины_и_механизмы_по_акту_выполненных_работ_в_базисных_ценах" localSheetId="6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7">#REF!</definedName>
    <definedName name="Итого_машины_и_механизмы_по_акту_выполненных_работ_при_ресурсном_расчете" localSheetId="6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7">'[53]Переменные и константы'!#REF!</definedName>
    <definedName name="Итого_НР_в_базисных_ценах" localSheetId="6">'[53]Переменные и константы'!#REF!</definedName>
    <definedName name="Итого_НР_в_базисных_ценах">'[53]Переменные и константы'!#REF!</definedName>
    <definedName name="Итого_НР_по_акту_в_базисных_ценах" localSheetId="7">'[53]Переменные и константы'!#REF!</definedName>
    <definedName name="Итого_НР_по_акту_в_базисных_ценах" localSheetId="6">'[53]Переменные и константы'!#REF!</definedName>
    <definedName name="Итого_НР_по_акту_в_базисных_ценах">'[53]Переменные и константы'!#REF!</definedName>
    <definedName name="Итого_НР_по_акту_по_ресурсному_расчету" localSheetId="7">#REF!</definedName>
    <definedName name="Итого_НР_по_акту_по_ресурсному_расчету" localSheetId="6">#REF!</definedName>
    <definedName name="Итого_НР_по_акту_по_ресурсному_расчету">#REF!</definedName>
    <definedName name="Итого_НР_по_ресурсному_расчету" localSheetId="7">#REF!</definedName>
    <definedName name="Итого_НР_по_ресурсному_расчету" localSheetId="6">#REF!</definedName>
    <definedName name="Итого_НР_по_ресурсному_расчету">#REF!</definedName>
    <definedName name="Итого_ОЗП" localSheetId="7">#REF!</definedName>
    <definedName name="Итого_ОЗП" localSheetId="6">#REF!</definedName>
    <definedName name="Итого_ОЗП">#REF!</definedName>
    <definedName name="Итого_ОЗП_в_базисных_ценах" localSheetId="7">'[53]Переменные и константы'!#REF!</definedName>
    <definedName name="Итого_ОЗП_в_базисных_ценах" localSheetId="6">'[53]Переменные и константы'!#REF!</definedName>
    <definedName name="Итого_ОЗП_в_базисных_ценах">'[53]Переменные и константы'!#REF!</definedName>
    <definedName name="Итого_ОЗП_в_базисных_ценах_с_учетом_к_тов" localSheetId="7">'[53]Переменные и константы'!#REF!</definedName>
    <definedName name="Итого_ОЗП_в_базисных_ценах_с_учетом_к_тов" localSheetId="6">'[53]Переменные и константы'!#REF!</definedName>
    <definedName name="Итого_ОЗП_в_базисных_ценах_с_учетом_к_тов">'[53]Переменные и константы'!#REF!</definedName>
    <definedName name="Итого_ОЗП_по_акту_вып_работ_в_базисных_ценах_с_учетом_к_тов" localSheetId="7">#REF!</definedName>
    <definedName name="Итого_ОЗП_по_акту_вып_работ_в_базисных_ценах_с_учетом_к_тов" localSheetId="6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7">#REF!</definedName>
    <definedName name="Итого_ОЗП_по_акту_вып_работ_при_ресурсном_расчете_с_учетом_к_тов" localSheetId="6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7">#REF!</definedName>
    <definedName name="Итого_ОЗП_по_акту_выполненных_работ_в_базисных_ценах" localSheetId="6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7">#REF!</definedName>
    <definedName name="Итого_ОЗП_по_акту_выполненных_работ_при_ресурсном_расчете" localSheetId="6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7">#REF!</definedName>
    <definedName name="Итого_ОЗП_по_рес_расчету_с_учетом_к_тов" localSheetId="6">#REF!</definedName>
    <definedName name="Итого_ОЗП_по_рес_расчету_с_учетом_к_тов">#REF!</definedName>
    <definedName name="Итого_ПЗ" localSheetId="7">#REF!</definedName>
    <definedName name="Итого_ПЗ" localSheetId="6">#REF!</definedName>
    <definedName name="Итого_ПЗ">#REF!</definedName>
    <definedName name="Итого_ПЗ_в_базисных_ценах" localSheetId="7">#REF!</definedName>
    <definedName name="Итого_ПЗ_в_базисных_ценах" localSheetId="6">#REF!</definedName>
    <definedName name="Итого_ПЗ_в_базисных_ценах">#REF!</definedName>
    <definedName name="Итого_ПЗ_в_базисных_ценах_с_учетом_к_тов" localSheetId="7">'[53]Переменные и константы'!#REF!</definedName>
    <definedName name="Итого_ПЗ_в_базисных_ценах_с_учетом_к_тов" localSheetId="6">'[53]Переменные и константы'!#REF!</definedName>
    <definedName name="Итого_ПЗ_в_базисных_ценах_с_учетом_к_тов">'[53]Переменные и константы'!#REF!</definedName>
    <definedName name="Итого_ПЗ_по_акту_вып_работ_в_базисных_ценах_с_учетом_к_тов" localSheetId="7">#REF!</definedName>
    <definedName name="Итого_ПЗ_по_акту_вып_работ_в_базисных_ценах_с_учетом_к_тов" localSheetId="6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7">#REF!</definedName>
    <definedName name="Итого_ПЗ_по_акту_вып_работ_при_ресурсном_расчете_с_учетом_к_тов" localSheetId="6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7">#REF!</definedName>
    <definedName name="Итого_ПЗ_по_акту_выполненных_работ_в_базисных_ценах" localSheetId="6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7">#REF!</definedName>
    <definedName name="Итого_ПЗ_по_акту_выполненных_работ_при_ресурсном_расчете" localSheetId="6">#REF!</definedName>
    <definedName name="Итого_ПЗ_по_акту_выполненных_работ_при_ресурсном_расчете">#REF!</definedName>
    <definedName name="Итого_ПЗ_по_рес_расчету_с_учетом_к_тов" localSheetId="7">#REF!</definedName>
    <definedName name="Итого_ПЗ_по_рес_расчету_с_учетом_к_тов" localSheetId="6">#REF!</definedName>
    <definedName name="Итого_ПЗ_по_рес_расчету_с_учетом_к_тов">#REF!</definedName>
    <definedName name="Итого_по_разделу_V" localSheetId="7">#REF!</definedName>
    <definedName name="Итого_по_разделу_V" localSheetId="6">#REF!</definedName>
    <definedName name="Итого_по_разделу_V">#REF!</definedName>
    <definedName name="Итого_по_смете" localSheetId="7">#REF!</definedName>
    <definedName name="Итого_по_смете" localSheetId="6">#REF!</definedName>
    <definedName name="Итого_по_смете">#REF!</definedName>
    <definedName name="Итого_СП_в_базисных_ценах" localSheetId="7">'[53]Переменные и константы'!#REF!</definedName>
    <definedName name="Итого_СП_в_базисных_ценах" localSheetId="6">'[53]Переменные и константы'!#REF!</definedName>
    <definedName name="Итого_СП_в_базисных_ценах">'[53]Переменные и константы'!#REF!</definedName>
    <definedName name="Итого_СП_по_акту_в_базисных_ценах" localSheetId="7">'[53]Переменные и константы'!#REF!</definedName>
    <definedName name="Итого_СП_по_акту_в_базисных_ценах" localSheetId="6">'[53]Переменные и константы'!#REF!</definedName>
    <definedName name="Итого_СП_по_акту_в_базисных_ценах">'[53]Переменные и константы'!#REF!</definedName>
    <definedName name="Итого_СП_по_акту_по_ресурсному_расчету" localSheetId="7">#REF!</definedName>
    <definedName name="Итого_СП_по_акту_по_ресурсному_расчету" localSheetId="6">#REF!</definedName>
    <definedName name="Итого_СП_по_акту_по_ресурсному_расчету">#REF!</definedName>
    <definedName name="Итого_СП_по_ресурсному_расчету" localSheetId="7">#REF!</definedName>
    <definedName name="Итого_СП_по_ресурсному_расчету" localSheetId="6">#REF!</definedName>
    <definedName name="Итого_СП_по_ресурсному_расчету">#REF!</definedName>
    <definedName name="Итого_ФОТ_в_базисных_ценах" localSheetId="7">'[53]Переменные и константы'!#REF!</definedName>
    <definedName name="Итого_ФОТ_в_базисных_ценах" localSheetId="6">'[53]Переменные и константы'!#REF!</definedName>
    <definedName name="Итого_ФОТ_в_базисных_ценах">'[53]Переменные и константы'!#REF!</definedName>
    <definedName name="Итого_ФОТ_по_акту_выполненных_работ_в_базисных_ценах" localSheetId="7">#REF!</definedName>
    <definedName name="Итого_ФОТ_по_акту_выполненных_работ_в_базисных_ценах" localSheetId="6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7">#REF!</definedName>
    <definedName name="Итого_ФОТ_по_акту_выполненных_работ_при_ресурсном_расчете" localSheetId="6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7">#REF!</definedName>
    <definedName name="Итого_ФОТ_при_расчете_по_доле_з_п_в_стоимости_эксплуатации_машин" localSheetId="6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7">#REF!</definedName>
    <definedName name="Итого_ЭММ__по_рес_расчету_с_учетом_к_тов" localSheetId="6">#REF!</definedName>
    <definedName name="Итого_ЭММ__по_рес_расчету_с_учетом_к_тов">#REF!</definedName>
    <definedName name="Итого_ЭММ_в_базисных_ценах_с_учетом_к_тов" localSheetId="7">'[53]Переменные и константы'!#REF!</definedName>
    <definedName name="Итого_ЭММ_в_базисных_ценах_с_учетом_к_тов" localSheetId="6">'[53]Переменные и константы'!#REF!</definedName>
    <definedName name="Итого_ЭММ_в_базисных_ценах_с_учетом_к_тов">'[53]Переменные и константы'!#REF!</definedName>
    <definedName name="Итого_ЭММ_по_акту_вып_работ_в_базисных_ценах_с_учетом_к_тов" localSheetId="7">#REF!</definedName>
    <definedName name="Итого_ЭММ_по_акту_вып_работ_в_базисных_ценах_с_учетом_к_тов" localSheetId="6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7">#REF!</definedName>
    <definedName name="Итого_ЭММ_по_акту_вып_работ_при_ресурсном_расчете_с_учетом_к_тов" localSheetId="6">#REF!</definedName>
    <definedName name="Итого_ЭММ_по_акту_вып_работ_при_ресурсном_расчете_с_учетом_к_тов">#REF!</definedName>
    <definedName name="ить" localSheetId="7">#REF!</definedName>
    <definedName name="ить" localSheetId="3">#REF!</definedName>
    <definedName name="ить" localSheetId="6">#REF!</definedName>
    <definedName name="ить">#REF!</definedName>
    <definedName name="й" localSheetId="3">#REF!</definedName>
    <definedName name="й" localSheetId="1" hidden="1">{#N/A,#N/A,TRUE,"Смета на пасс. обор. №1"}</definedName>
    <definedName name="й" localSheetId="2" hidden="1">{#N/A,#N/A,TRUE,"Смета на пасс. обор. №1"}</definedName>
    <definedName name="й" hidden="1">{#N/A,#N/A,TRUE,"Смета на пасс. обор. №1"}</definedName>
    <definedName name="ййй" localSheetId="7">#REF!</definedName>
    <definedName name="ййй" localSheetId="6">#REF!</definedName>
    <definedName name="ййй">#REF!</definedName>
    <definedName name="йц" localSheetId="7">#REF!</definedName>
    <definedName name="йц" localSheetId="6">#REF!</definedName>
    <definedName name="йц">#REF!</definedName>
    <definedName name="йцйу3йк" localSheetId="7">#REF!</definedName>
    <definedName name="йцйу3йк" localSheetId="3">#REF!</definedName>
    <definedName name="йцйу3йк" localSheetId="6">#REF!</definedName>
    <definedName name="йцйу3йк">#REF!</definedName>
    <definedName name="йцйц">NA()</definedName>
    <definedName name="йцу" localSheetId="7">#REF!</definedName>
    <definedName name="йцу" localSheetId="3">#REF!</definedName>
    <definedName name="йцу" localSheetId="6">#REF!</definedName>
    <definedName name="йцу" localSheetId="2">#REF!</definedName>
    <definedName name="йцу">#REF!</definedName>
    <definedName name="к" localSheetId="7">#REF!</definedName>
    <definedName name="к" localSheetId="3">#REF!</definedName>
    <definedName name="к" localSheetId="6">#REF!</definedName>
    <definedName name="к">#REF!</definedName>
    <definedName name="к_1" localSheetId="3" hidden="1">{#N/A,#N/A,TRUE,"Смета на пасс. обор. №1"}</definedName>
    <definedName name="к_1" localSheetId="1" hidden="1">{#N/A,#N/A,TRUE,"Смета на пасс. обор. №1"}</definedName>
    <definedName name="к_1" localSheetId="2" hidden="1">{#N/A,#N/A,TRUE,"Смета на пасс. обор. №1"}</definedName>
    <definedName name="к_1" hidden="1">{#N/A,#N/A,TRUE,"Смета на пасс. обор. №1"}</definedName>
    <definedName name="к_ЗПМ" localSheetId="7">#REF!</definedName>
    <definedName name="к_ЗПМ" localSheetId="6">#REF!</definedName>
    <definedName name="к_ЗПМ">#REF!</definedName>
    <definedName name="к_МАТ" localSheetId="7">#REF!</definedName>
    <definedName name="к_МАТ" localSheetId="6">#REF!</definedName>
    <definedName name="к_МАТ">#REF!</definedName>
    <definedName name="к_ОЗП" localSheetId="7">#REF!</definedName>
    <definedName name="к_ОЗП" localSheetId="6">#REF!</definedName>
    <definedName name="к_ОЗП">#REF!</definedName>
    <definedName name="к_ПЗ" localSheetId="7">#REF!</definedName>
    <definedName name="к_ПЗ" localSheetId="6">#REF!</definedName>
    <definedName name="к_ПЗ">#REF!</definedName>
    <definedName name="к_ЭМ" localSheetId="7">#REF!</definedName>
    <definedName name="к_ЭМ" localSheetId="6">#REF!</definedName>
    <definedName name="к_ЭМ">#REF!</definedName>
    <definedName name="к1" localSheetId="7">#REF!</definedName>
    <definedName name="к1" localSheetId="3">#REF!</definedName>
    <definedName name="к1" localSheetId="6">#REF!</definedName>
    <definedName name="к1">#REF!</definedName>
    <definedName name="к10" localSheetId="7">#REF!</definedName>
    <definedName name="к10" localSheetId="3">#REF!</definedName>
    <definedName name="к10" localSheetId="6">#REF!</definedName>
    <definedName name="к10">#REF!</definedName>
    <definedName name="к101" localSheetId="7">#REF!</definedName>
    <definedName name="к101" localSheetId="3">#REF!</definedName>
    <definedName name="к101" localSheetId="6">#REF!</definedName>
    <definedName name="к101">#REF!</definedName>
    <definedName name="К105" localSheetId="7">#REF!</definedName>
    <definedName name="К105" localSheetId="3">#REF!</definedName>
    <definedName name="К105" localSheetId="6">#REF!</definedName>
    <definedName name="К105">#REF!</definedName>
    <definedName name="к11" localSheetId="7">#REF!</definedName>
    <definedName name="к11" localSheetId="3">#REF!</definedName>
    <definedName name="к11" localSheetId="6">#REF!</definedName>
    <definedName name="к11">#REF!</definedName>
    <definedName name="к12" localSheetId="7">#REF!</definedName>
    <definedName name="к12" localSheetId="3">#REF!</definedName>
    <definedName name="к12" localSheetId="6">#REF!</definedName>
    <definedName name="к12">#REF!</definedName>
    <definedName name="к13" localSheetId="7">#REF!</definedName>
    <definedName name="к13" localSheetId="3">#REF!</definedName>
    <definedName name="к13" localSheetId="6">#REF!</definedName>
    <definedName name="к13">#REF!</definedName>
    <definedName name="к14" localSheetId="7">#REF!</definedName>
    <definedName name="к14" localSheetId="3">#REF!</definedName>
    <definedName name="к14" localSheetId="6">#REF!</definedName>
    <definedName name="к14">#REF!</definedName>
    <definedName name="к15" localSheetId="7">#REF!</definedName>
    <definedName name="к15" localSheetId="3">#REF!</definedName>
    <definedName name="к15" localSheetId="6">#REF!</definedName>
    <definedName name="к15">#REF!</definedName>
    <definedName name="к16" localSheetId="7">#REF!</definedName>
    <definedName name="к16" localSheetId="3">#REF!</definedName>
    <definedName name="к16" localSheetId="6">#REF!</definedName>
    <definedName name="к16">#REF!</definedName>
    <definedName name="к17" localSheetId="7">#REF!</definedName>
    <definedName name="к17" localSheetId="3">#REF!</definedName>
    <definedName name="к17" localSheetId="6">#REF!</definedName>
    <definedName name="к17">#REF!</definedName>
    <definedName name="к18" localSheetId="7">#REF!</definedName>
    <definedName name="к18" localSheetId="3">#REF!</definedName>
    <definedName name="к18" localSheetId="6">#REF!</definedName>
    <definedName name="к18">#REF!</definedName>
    <definedName name="к19" localSheetId="7">#REF!</definedName>
    <definedName name="к19" localSheetId="3">#REF!</definedName>
    <definedName name="к19" localSheetId="6">#REF!</definedName>
    <definedName name="к19">#REF!</definedName>
    <definedName name="к2" localSheetId="7">#REF!</definedName>
    <definedName name="к2" localSheetId="3">#REF!</definedName>
    <definedName name="к2" localSheetId="6">#REF!</definedName>
    <definedName name="к2">#REF!</definedName>
    <definedName name="к20" localSheetId="7">#REF!</definedName>
    <definedName name="к20" localSheetId="3">#REF!</definedName>
    <definedName name="к20" localSheetId="6">#REF!</definedName>
    <definedName name="к20">#REF!</definedName>
    <definedName name="к21" localSheetId="7">#REF!</definedName>
    <definedName name="к21" localSheetId="3">#REF!</definedName>
    <definedName name="к21" localSheetId="6">#REF!</definedName>
    <definedName name="к21">#REF!</definedName>
    <definedName name="к22" localSheetId="7">#REF!</definedName>
    <definedName name="к22" localSheetId="3">#REF!</definedName>
    <definedName name="к22" localSheetId="6">#REF!</definedName>
    <definedName name="к22">#REF!</definedName>
    <definedName name="к23" localSheetId="7">#REF!</definedName>
    <definedName name="к23" localSheetId="3">#REF!</definedName>
    <definedName name="к23" localSheetId="6">#REF!</definedName>
    <definedName name="к23">#REF!</definedName>
    <definedName name="к231" localSheetId="7">#REF!</definedName>
    <definedName name="к231" localSheetId="3">#REF!</definedName>
    <definedName name="к231" localSheetId="6">#REF!</definedName>
    <definedName name="к231">#REF!</definedName>
    <definedName name="к24" localSheetId="7">#REF!</definedName>
    <definedName name="к24" localSheetId="3">#REF!</definedName>
    <definedName name="к24" localSheetId="6">#REF!</definedName>
    <definedName name="к24">#REF!</definedName>
    <definedName name="к25" localSheetId="7">#REF!</definedName>
    <definedName name="к25" localSheetId="3">#REF!</definedName>
    <definedName name="к25" localSheetId="6">#REF!</definedName>
    <definedName name="к25">#REF!</definedName>
    <definedName name="к26" localSheetId="7">#REF!</definedName>
    <definedName name="к26" localSheetId="3">#REF!</definedName>
    <definedName name="к26" localSheetId="6">#REF!</definedName>
    <definedName name="к26">#REF!</definedName>
    <definedName name="к27" localSheetId="7">#REF!</definedName>
    <definedName name="к27" localSheetId="3">#REF!</definedName>
    <definedName name="к27" localSheetId="6">#REF!</definedName>
    <definedName name="к27">#REF!</definedName>
    <definedName name="к28" localSheetId="7">#REF!</definedName>
    <definedName name="к28" localSheetId="3">#REF!</definedName>
    <definedName name="к28" localSheetId="6">#REF!</definedName>
    <definedName name="к28">#REF!</definedName>
    <definedName name="к29" localSheetId="7">#REF!</definedName>
    <definedName name="к29" localSheetId="3">#REF!</definedName>
    <definedName name="к29" localSheetId="6">#REF!</definedName>
    <definedName name="к29">#REF!</definedName>
    <definedName name="к2п" localSheetId="7">#REF!</definedName>
    <definedName name="к2п" localSheetId="3">#REF!</definedName>
    <definedName name="к2п" localSheetId="6">#REF!</definedName>
    <definedName name="к2п">#REF!</definedName>
    <definedName name="к3" localSheetId="7">#REF!</definedName>
    <definedName name="к3" localSheetId="3">#REF!</definedName>
    <definedName name="к3" localSheetId="6">#REF!</definedName>
    <definedName name="к3">#REF!</definedName>
    <definedName name="к30" localSheetId="7">#REF!</definedName>
    <definedName name="к30" localSheetId="3">#REF!</definedName>
    <definedName name="к30" localSheetId="6">#REF!</definedName>
    <definedName name="к30">#REF!</definedName>
    <definedName name="к344445" localSheetId="7">#REF!</definedName>
    <definedName name="к344445" localSheetId="6">#REF!</definedName>
    <definedName name="к344445">#REF!</definedName>
    <definedName name="к3п" localSheetId="7">#REF!</definedName>
    <definedName name="к3п" localSheetId="3">#REF!</definedName>
    <definedName name="к3п" localSheetId="6">#REF!</definedName>
    <definedName name="к3п">#REF!</definedName>
    <definedName name="к5" localSheetId="7">#REF!</definedName>
    <definedName name="к5" localSheetId="3">#REF!</definedName>
    <definedName name="к5" localSheetId="6">#REF!</definedName>
    <definedName name="к5">#REF!</definedName>
    <definedName name="к6" localSheetId="7">#REF!</definedName>
    <definedName name="к6" localSheetId="3">#REF!</definedName>
    <definedName name="к6" localSheetId="6">#REF!</definedName>
    <definedName name="к6">#REF!</definedName>
    <definedName name="к7" localSheetId="7">#REF!</definedName>
    <definedName name="к7" localSheetId="3">#REF!</definedName>
    <definedName name="к7" localSheetId="6">#REF!</definedName>
    <definedName name="к7">#REF!</definedName>
    <definedName name="к8" localSheetId="7">#REF!</definedName>
    <definedName name="к8" localSheetId="3">#REF!</definedName>
    <definedName name="к8" localSheetId="6">#REF!</definedName>
    <definedName name="к8">#REF!</definedName>
    <definedName name="к9" localSheetId="7">#REF!</definedName>
    <definedName name="к9" localSheetId="3">#REF!</definedName>
    <definedName name="к9" localSheetId="6">#REF!</definedName>
    <definedName name="к9">#REF!</definedName>
    <definedName name="Кабардино_Балкарская_Республика" localSheetId="7">#REF!</definedName>
    <definedName name="Кабардино_Балкарская_Республика" localSheetId="6">#REF!</definedName>
    <definedName name="Кабардино_Балкарская_Республика">#REF!</definedName>
    <definedName name="Кабели" localSheetId="7">[24]Коэфф1.!#REF!</definedName>
    <definedName name="Кабели" localSheetId="6">[24]Коэфф1.!#REF!</definedName>
    <definedName name="Кабели">[24]Коэфф1.!#REF!</definedName>
    <definedName name="Кабели_1" localSheetId="7">#REF!</definedName>
    <definedName name="Кабели_1" localSheetId="6">#REF!</definedName>
    <definedName name="Кабели_1">#REF!</definedName>
    <definedName name="кабель" localSheetId="7">#REF!</definedName>
    <definedName name="кабель" localSheetId="6">#REF!</definedName>
    <definedName name="кабель">#REF!</definedName>
    <definedName name="кака" localSheetId="7">#REF!</definedName>
    <definedName name="кака" localSheetId="3">#REF!</definedName>
    <definedName name="кака" localSheetId="6">#REF!</definedName>
    <definedName name="кака">#REF!</definedName>
    <definedName name="Калининградская_область" localSheetId="7">#REF!</definedName>
    <definedName name="Калининградская_область" localSheetId="6">#REF!</definedName>
    <definedName name="Калининградская_область">#REF!</definedName>
    <definedName name="калплан" localSheetId="7">#REF!</definedName>
    <definedName name="калплан" localSheetId="3">#REF!</definedName>
    <definedName name="калплан" localSheetId="6">#REF!</definedName>
    <definedName name="калплан">#REF!</definedName>
    <definedName name="калплан_1" localSheetId="7">#REF!</definedName>
    <definedName name="калплан_1" localSheetId="6">#REF!</definedName>
    <definedName name="калплан_1">#REF!</definedName>
    <definedName name="Калужская_область" localSheetId="7">#REF!</definedName>
    <definedName name="Калужская_область" localSheetId="6">#REF!</definedName>
    <definedName name="Калужская_область">#REF!</definedName>
    <definedName name="Кам_стац" localSheetId="7">#REF!</definedName>
    <definedName name="Кам_стац" localSheetId="3">#REF!</definedName>
    <definedName name="Кам_стац" localSheetId="6">#REF!</definedName>
    <definedName name="Кам_стац">#REF!</definedName>
    <definedName name="Камер_эксп_усл" localSheetId="7">#REF!</definedName>
    <definedName name="Камер_эксп_усл" localSheetId="3">#REF!</definedName>
    <definedName name="Камер_эксп_усл" localSheetId="6">#REF!</definedName>
    <definedName name="Камер_эксп_усл">#REF!</definedName>
    <definedName name="Камеральных" localSheetId="7">#REF!</definedName>
    <definedName name="Камеральных" localSheetId="6">#REF!</definedName>
    <definedName name="Камеральных">#REF!</definedName>
    <definedName name="Камчатская_область" localSheetId="7">#REF!</definedName>
    <definedName name="Камчатская_область" localSheetId="6">#REF!</definedName>
    <definedName name="Камчатская_область">#REF!</definedName>
    <definedName name="Камчатская_область_1" localSheetId="7">#REF!</definedName>
    <definedName name="Камчатская_область_1" localSheetId="6">#REF!</definedName>
    <definedName name="Камчатская_область_1">#REF!</definedName>
    <definedName name="Карачаево_Черкесская_Республика" localSheetId="7">#REF!</definedName>
    <definedName name="Карачаево_Черкесская_Республика" localSheetId="6">#REF!</definedName>
    <definedName name="Карачаево_Черкесская_Республика">#REF!</definedName>
    <definedName name="КАТ1" localSheetId="7">'[54]Смета-Т'!#REF!</definedName>
    <definedName name="КАТ1" localSheetId="6">'[54]Смета-Т'!#REF!</definedName>
    <definedName name="КАТ1">'[54]Смета-Т'!#REF!</definedName>
    <definedName name="Категория_сложности" localSheetId="7">#REF!</definedName>
    <definedName name="Категория_сложности" localSheetId="3">#REF!</definedName>
    <definedName name="Категория_сложности" localSheetId="6">#REF!</definedName>
    <definedName name="Категория_сложности" localSheetId="2">#REF!</definedName>
    <definedName name="Категория_сложности">#REF!</definedName>
    <definedName name="Категория_сложности_1" localSheetId="7">#REF!</definedName>
    <definedName name="Категория_сложности_1" localSheetId="6">#REF!</definedName>
    <definedName name="Категория_сложности_1">#REF!</definedName>
    <definedName name="катя" localSheetId="7">#REF!</definedName>
    <definedName name="катя" localSheetId="3">#REF!</definedName>
    <definedName name="катя" localSheetId="6">#REF!</definedName>
    <definedName name="катя">#REF!</definedName>
    <definedName name="кгкг" localSheetId="7">#REF!</definedName>
    <definedName name="кгкг" localSheetId="3">#REF!</definedName>
    <definedName name="кгкг" localSheetId="6">#REF!</definedName>
    <definedName name="кгкг">#REF!</definedName>
    <definedName name="кеке" localSheetId="7">#REF!</definedName>
    <definedName name="кеке" localSheetId="3">#REF!</definedName>
    <definedName name="кеке" localSheetId="6">#REF!</definedName>
    <definedName name="кеке">#REF!</definedName>
    <definedName name="Кемеровская_область" localSheetId="7">#REF!</definedName>
    <definedName name="Кемеровская_область" localSheetId="6">#REF!</definedName>
    <definedName name="Кемеровская_область">#REF!</definedName>
    <definedName name="Кемеровская_область_1" localSheetId="7">#REF!</definedName>
    <definedName name="Кемеровская_область_1" localSheetId="6">#REF!</definedName>
    <definedName name="Кемеровская_область_1">#REF!</definedName>
    <definedName name="кенрке" localSheetId="7">#REF!</definedName>
    <definedName name="кенрке" localSheetId="6">#REF!</definedName>
    <definedName name="кенрке">#REF!</definedName>
    <definedName name="кенроолтьб" localSheetId="7">#REF!</definedName>
    <definedName name="кенроолтьб" localSheetId="3">#REF!</definedName>
    <definedName name="кенроолтьб" localSheetId="6">#REF!</definedName>
    <definedName name="кенроолтьб">#REF!</definedName>
    <definedName name="керл" localSheetId="7">#REF!</definedName>
    <definedName name="керл" localSheetId="6">#REF!</definedName>
    <definedName name="керл">#REF!</definedName>
    <definedName name="КИП" localSheetId="7">#REF!</definedName>
    <definedName name="КИП" localSheetId="6">#REF!</definedName>
    <definedName name="КИП">#REF!</definedName>
    <definedName name="КИПиавтом" localSheetId="7">#REF!</definedName>
    <definedName name="КИПиавтом" localSheetId="6">#REF!</definedName>
    <definedName name="КИПиавтом">#REF!</definedName>
    <definedName name="Кировская_область" localSheetId="7">#REF!</definedName>
    <definedName name="Кировская_область" localSheetId="6">#REF!</definedName>
    <definedName name="Кировская_область">#REF!</definedName>
    <definedName name="Кировская_область_1" localSheetId="7">#REF!</definedName>
    <definedName name="Кировская_область_1" localSheetId="6">#REF!</definedName>
    <definedName name="Кировская_область_1">#REF!</definedName>
    <definedName name="ккее" localSheetId="7">#REF!</definedName>
    <definedName name="ккее" localSheetId="3">#REF!</definedName>
    <definedName name="ккее" localSheetId="6">#REF!</definedName>
    <definedName name="ккее">#REF!</definedName>
    <definedName name="ккк" localSheetId="7">#REF!</definedName>
    <definedName name="ккк" localSheetId="3">#REF!</definedName>
    <definedName name="ккк" localSheetId="6">#REF!</definedName>
    <definedName name="ккк">#REF!</definedName>
    <definedName name="кккк" localSheetId="1" hidden="1">{#N/A,#N/A,TRUE,"Смета на пасс. обор. №1"}</definedName>
    <definedName name="кккк" localSheetId="2" hidden="1">{#N/A,#N/A,TRUE,"Смета на пасс. обор. №1"}</definedName>
    <definedName name="кккк" hidden="1">{#N/A,#N/A,TRUE,"Смета на пасс. обор. №1"}</definedName>
    <definedName name="ккккк" localSheetId="3" hidden="1">{#N/A,#N/A,TRUE,"Смета на пасс. обор. №1"}</definedName>
    <definedName name="ккккк" localSheetId="1" hidden="1">{#N/A,#N/A,TRUE,"Смета на пасс. обор. №1"}</definedName>
    <definedName name="ккккк" localSheetId="2" hidden="1">{#N/A,#N/A,TRUE,"Смета на пасс. обор. №1"}</definedName>
    <definedName name="ккккк" hidden="1">{#N/A,#N/A,TRUE,"Смета на пасс. обор. №1"}</definedName>
    <definedName name="ккккк_1" localSheetId="3" hidden="1">{#N/A,#N/A,TRUE,"Смета на пасс. обор. №1"}</definedName>
    <definedName name="ккккк_1" localSheetId="1" hidden="1">{#N/A,#N/A,TRUE,"Смета на пасс. обор. №1"}</definedName>
    <definedName name="ккккк_1" localSheetId="2" hidden="1">{#N/A,#N/A,TRUE,"Смета на пасс. обор. №1"}</definedName>
    <definedName name="ккккк_1" hidden="1">{#N/A,#N/A,TRUE,"Смета на пасс. обор. №1"}</definedName>
    <definedName name="кн" localSheetId="7">[4]топография!#REF!</definedName>
    <definedName name="кн" localSheetId="6">[4]топография!#REF!</definedName>
    <definedName name="кн">[4]топография!#REF!</definedName>
    <definedName name="книга" localSheetId="7">#REF!</definedName>
    <definedName name="книга" localSheetId="3">#REF!</definedName>
    <definedName name="книга" localSheetId="6">#REF!</definedName>
    <definedName name="книга" localSheetId="2">#REF!</definedName>
    <definedName name="книга">#REF!</definedName>
    <definedName name="Кобщ" localSheetId="7">#REF!</definedName>
    <definedName name="Кобщ" localSheetId="6">#REF!</definedName>
    <definedName name="Кобщ">#REF!</definedName>
    <definedName name="КОД" localSheetId="7">#REF!</definedName>
    <definedName name="КОД" localSheetId="6">#REF!</definedName>
    <definedName name="КОД">#REF!</definedName>
    <definedName name="кол" localSheetId="7">#REF!</definedName>
    <definedName name="кол" localSheetId="6">#REF!</definedName>
    <definedName name="кол">#REF!</definedName>
    <definedName name="Количество_землепользователей" localSheetId="7">#REF!</definedName>
    <definedName name="Количество_землепользователей" localSheetId="3">#REF!</definedName>
    <definedName name="Количество_землепользователей" localSheetId="6">#REF!</definedName>
    <definedName name="Количество_землепользователей">#REF!</definedName>
    <definedName name="Количество_землепользователей_1" localSheetId="7">#REF!</definedName>
    <definedName name="Количество_землепользователей_1" localSheetId="6">#REF!</definedName>
    <definedName name="Количество_землепользователей_1">#REF!</definedName>
    <definedName name="Количество_контуров" localSheetId="7">#REF!</definedName>
    <definedName name="Количество_контуров" localSheetId="3">#REF!</definedName>
    <definedName name="Количество_контуров" localSheetId="6">#REF!</definedName>
    <definedName name="Количество_контуров">#REF!</definedName>
    <definedName name="Количество_контуров_1" localSheetId="7">#REF!</definedName>
    <definedName name="Количество_контуров_1" localSheetId="6">#REF!</definedName>
    <definedName name="Количество_контуров_1">#REF!</definedName>
    <definedName name="Количество_культур" localSheetId="7">#REF!</definedName>
    <definedName name="Количество_культур" localSheetId="3">#REF!</definedName>
    <definedName name="Количество_культур" localSheetId="6">#REF!</definedName>
    <definedName name="Количество_культур">#REF!</definedName>
    <definedName name="Количество_культур_1" localSheetId="7">#REF!</definedName>
    <definedName name="Количество_культур_1" localSheetId="6">#REF!</definedName>
    <definedName name="Количество_культур_1">#REF!</definedName>
    <definedName name="Количество_планшетов" localSheetId="7">#REF!</definedName>
    <definedName name="Количество_планшетов" localSheetId="3">#REF!</definedName>
    <definedName name="Количество_планшетов" localSheetId="6">#REF!</definedName>
    <definedName name="Количество_планшетов">#REF!</definedName>
    <definedName name="Количество_планшетов_1" localSheetId="7">#REF!</definedName>
    <definedName name="Количество_планшетов_1" localSheetId="6">#REF!</definedName>
    <definedName name="Количество_планшетов_1">#REF!</definedName>
    <definedName name="Количество_предприятий" localSheetId="7">#REF!</definedName>
    <definedName name="Количество_предприятий" localSheetId="3">#REF!</definedName>
    <definedName name="Количество_предприятий" localSheetId="6">#REF!</definedName>
    <definedName name="Количество_предприятий">#REF!</definedName>
    <definedName name="Количество_предприятий_1" localSheetId="7">#REF!</definedName>
    <definedName name="Количество_предприятий_1" localSheetId="6">#REF!</definedName>
    <definedName name="Количество_предприятий_1">#REF!</definedName>
    <definedName name="Количество_согласований" localSheetId="7">#REF!</definedName>
    <definedName name="Количество_согласований" localSheetId="3">#REF!</definedName>
    <definedName name="Количество_согласований" localSheetId="6">#REF!</definedName>
    <definedName name="Количество_согласований">#REF!</definedName>
    <definedName name="Количество_согласований_1" localSheetId="7">#REF!</definedName>
    <definedName name="Количество_согласований_1" localSheetId="6">#REF!</definedName>
    <definedName name="Количество_согласований_1">#REF!</definedName>
    <definedName name="ком" localSheetId="7">[55]топография!#REF!</definedName>
    <definedName name="ком" localSheetId="6">[55]топография!#REF!</definedName>
    <definedName name="ком">[55]топография!#REF!</definedName>
    <definedName name="ком." localSheetId="3" hidden="1">{#N/A,#N/A,TRUE,"Смета на пасс. обор. №1"}</definedName>
    <definedName name="ком." localSheetId="1" hidden="1">{#N/A,#N/A,TRUE,"Смета на пасс. обор. №1"}</definedName>
    <definedName name="ком." localSheetId="2" hidden="1">{#N/A,#N/A,TRUE,"Смета на пасс. обор. №1"}</definedName>
    <definedName name="ком." hidden="1">{#N/A,#N/A,TRUE,"Смета на пасс. обор. №1"}</definedName>
    <definedName name="ком._1" localSheetId="3" hidden="1">{#N/A,#N/A,TRUE,"Смета на пасс. обор. №1"}</definedName>
    <definedName name="ком._1" localSheetId="1" hidden="1">{#N/A,#N/A,TRUE,"Смета на пасс. обор. №1"}</definedName>
    <definedName name="ком._1" localSheetId="2" hidden="1">{#N/A,#N/A,TRUE,"Смета на пасс. обор. №1"}</definedName>
    <definedName name="ком._1" hidden="1">{#N/A,#N/A,TRUE,"Смета на пасс. обор. №1"}</definedName>
    <definedName name="команд" localSheetId="7">#REF!</definedName>
    <definedName name="команд" localSheetId="6">#REF!</definedName>
    <definedName name="команд">#REF!</definedName>
    <definedName name="команд." localSheetId="3" hidden="1">{#N/A,#N/A,TRUE,"Смета на пасс. обор. №1"}</definedName>
    <definedName name="команд." localSheetId="1" hidden="1">{#N/A,#N/A,TRUE,"Смета на пасс. обор. №1"}</definedName>
    <definedName name="команд." localSheetId="2" hidden="1">{#N/A,#N/A,TRUE,"Смета на пасс. обор. №1"}</definedName>
    <definedName name="команд." hidden="1">{#N/A,#N/A,TRUE,"Смета на пасс. обор. №1"}</definedName>
    <definedName name="команд._1" localSheetId="3" hidden="1">{#N/A,#N/A,TRUE,"Смета на пасс. обор. №1"}</definedName>
    <definedName name="команд._1" localSheetId="1" hidden="1">{#N/A,#N/A,TRUE,"Смета на пасс. обор. №1"}</definedName>
    <definedName name="команд._1" localSheetId="2" hidden="1">{#N/A,#N/A,TRUE,"Смета на пасс. обор. №1"}</definedName>
    <definedName name="команд._1" hidden="1">{#N/A,#N/A,TRUE,"Смета на пасс. обор. №1"}</definedName>
    <definedName name="команд.обуч." localSheetId="3" hidden="1">{#N/A,#N/A,TRUE,"Смета на пасс. обор. №1"}</definedName>
    <definedName name="команд.обуч." localSheetId="1" hidden="1">{#N/A,#N/A,TRUE,"Смета на пасс. обор. №1"}</definedName>
    <definedName name="команд.обуч." localSheetId="2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3" hidden="1">{#N/A,#N/A,TRUE,"Смета на пасс. обор. №1"}</definedName>
    <definedName name="команд.обуч._1" localSheetId="1" hidden="1">{#N/A,#N/A,TRUE,"Смета на пасс. обор. №1"}</definedName>
    <definedName name="команд.обуч._1" localSheetId="2" hidden="1">{#N/A,#N/A,TRUE,"Смета на пасс. обор. №1"}</definedName>
    <definedName name="команд.обуч._1" hidden="1">{#N/A,#N/A,TRUE,"Смета на пасс. обор. №1"}</definedName>
    <definedName name="команд1" localSheetId="7">#REF!</definedName>
    <definedName name="команд1" localSheetId="3">#REF!</definedName>
    <definedName name="команд1" localSheetId="6">#REF!</definedName>
    <definedName name="команд1">#REF!</definedName>
    <definedName name="командировки" localSheetId="3" hidden="1">{#N/A,#N/A,TRUE,"Смета на пасс. обор. №1"}</definedName>
    <definedName name="командировки" localSheetId="1" hidden="1">{#N/A,#N/A,TRUE,"Смета на пасс. обор. №1"}</definedName>
    <definedName name="командировки" localSheetId="2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7">#REF!</definedName>
    <definedName name="Командировочные_расходы" localSheetId="3">#REF!</definedName>
    <definedName name="Командировочные_расходы" localSheetId="6">#REF!</definedName>
    <definedName name="Командировочные_расходы" localSheetId="2">#REF!</definedName>
    <definedName name="Командировочные_расходы">#REF!</definedName>
    <definedName name="Командировочные_расходы_1" localSheetId="7">#REF!</definedName>
    <definedName name="Командировочные_расходы_1" localSheetId="6">#REF!</definedName>
    <definedName name="Командировочные_расходы_1">#REF!</definedName>
    <definedName name="КОН_ИО" localSheetId="7">#REF!</definedName>
    <definedName name="КОН_ИО" localSheetId="6">#REF!</definedName>
    <definedName name="КОН_ИО">#REF!</definedName>
    <definedName name="КОН_ИО_РД" localSheetId="7">#REF!</definedName>
    <definedName name="КОН_ИО_РД" localSheetId="6">#REF!</definedName>
    <definedName name="КОН_ИО_РД">#REF!</definedName>
    <definedName name="КОН_МО" localSheetId="7">#REF!</definedName>
    <definedName name="КОН_МО" localSheetId="6">#REF!</definedName>
    <definedName name="КОН_МО">#REF!</definedName>
    <definedName name="КОН_МО_РД" localSheetId="7">#REF!</definedName>
    <definedName name="КОН_МО_РД" localSheetId="6">#REF!</definedName>
    <definedName name="КОН_МО_РД">#REF!</definedName>
    <definedName name="КОН_ОО" localSheetId="7">#REF!</definedName>
    <definedName name="КОН_ОО" localSheetId="6">#REF!</definedName>
    <definedName name="КОН_ОО">#REF!</definedName>
    <definedName name="КОН_ОО_РД" localSheetId="7">#REF!</definedName>
    <definedName name="КОН_ОО_РД" localSheetId="6">#REF!</definedName>
    <definedName name="КОН_ОО_РД">#REF!</definedName>
    <definedName name="КОН_ОР" localSheetId="7">#REF!</definedName>
    <definedName name="КОН_ОР" localSheetId="6">#REF!</definedName>
    <definedName name="КОН_ОР">#REF!</definedName>
    <definedName name="КОН_ОР_РД" localSheetId="7">#REF!</definedName>
    <definedName name="КОН_ОР_РД" localSheetId="6">#REF!</definedName>
    <definedName name="КОН_ОР_РД">#REF!</definedName>
    <definedName name="КОН_ПО" localSheetId="7">#REF!</definedName>
    <definedName name="КОН_ПО" localSheetId="6">#REF!</definedName>
    <definedName name="КОН_ПО">#REF!</definedName>
    <definedName name="КОН_ПО_РД" localSheetId="7">#REF!</definedName>
    <definedName name="КОН_ПО_РД" localSheetId="6">#REF!</definedName>
    <definedName name="КОН_ПО_РД">#REF!</definedName>
    <definedName name="КОН_ТО" localSheetId="7">#REF!</definedName>
    <definedName name="КОН_ТО" localSheetId="6">#REF!</definedName>
    <definedName name="КОН_ТО">#REF!</definedName>
    <definedName name="КОН_ТО_РД" localSheetId="7">#REF!</definedName>
    <definedName name="КОН_ТО_РД" localSheetId="6">#REF!</definedName>
    <definedName name="КОН_ТО_РД">#REF!</definedName>
    <definedName name="конкурс" localSheetId="7">#REF!</definedName>
    <definedName name="конкурс" localSheetId="3">#REF!</definedName>
    <definedName name="конкурс" localSheetId="6">#REF!</definedName>
    <definedName name="конкурс">#REF!</definedName>
    <definedName name="КонПериода">[56]Реестр!$Y$4:$Y$16</definedName>
    <definedName name="Контроллер" localSheetId="7">[24]Коэфф1.!#REF!</definedName>
    <definedName name="Контроллер" localSheetId="6">[24]Коэфф1.!#REF!</definedName>
    <definedName name="Контроллер">[24]Коэфф1.!#REF!</definedName>
    <definedName name="Контроллер_1" localSheetId="7">#REF!</definedName>
    <definedName name="Контроллер_1" localSheetId="6">#REF!</definedName>
    <definedName name="Контроллер_1">#REF!</definedName>
    <definedName name="Конф" localSheetId="7">#REF!</definedName>
    <definedName name="Конф" localSheetId="3">#REF!</definedName>
    <definedName name="Конф" localSheetId="6">#REF!</definedName>
    <definedName name="Конф">#REF!</definedName>
    <definedName name="Конф_49" localSheetId="7">#REF!</definedName>
    <definedName name="Конф_49" localSheetId="3">#REF!</definedName>
    <definedName name="Конф_49" localSheetId="6">#REF!</definedName>
    <definedName name="Конф_49">#REF!</definedName>
    <definedName name="Конф_50" localSheetId="7">#REF!</definedName>
    <definedName name="Конф_50" localSheetId="3">#REF!</definedName>
    <definedName name="Конф_50" localSheetId="6">#REF!</definedName>
    <definedName name="Конф_50">#REF!</definedName>
    <definedName name="Конф_51" localSheetId="7">#REF!</definedName>
    <definedName name="Конф_51" localSheetId="3">#REF!</definedName>
    <definedName name="Конф_51" localSheetId="6">#REF!</definedName>
    <definedName name="Конф_51">#REF!</definedName>
    <definedName name="Конф_52" localSheetId="7">#REF!</definedName>
    <definedName name="Конф_52" localSheetId="3">#REF!</definedName>
    <definedName name="Конф_52" localSheetId="6">#REF!</definedName>
    <definedName name="Конф_52">#REF!</definedName>
    <definedName name="Конф_53" localSheetId="7">#REF!</definedName>
    <definedName name="Конф_53" localSheetId="3">#REF!</definedName>
    <definedName name="Конф_53" localSheetId="6">#REF!</definedName>
    <definedName name="Конф_53">#REF!</definedName>
    <definedName name="Конф_54" localSheetId="7">#REF!</definedName>
    <definedName name="Конф_54" localSheetId="3">#REF!</definedName>
    <definedName name="Конф_54" localSheetId="6">#REF!</definedName>
    <definedName name="Конф_54">#REF!</definedName>
    <definedName name="конфл" localSheetId="7">#REF!</definedName>
    <definedName name="конфл" localSheetId="3">#REF!</definedName>
    <definedName name="конфл" localSheetId="6">#REF!</definedName>
    <definedName name="конфл">#REF!</definedName>
    <definedName name="конфл_49" localSheetId="7">#REF!</definedName>
    <definedName name="конфл_49" localSheetId="3">#REF!</definedName>
    <definedName name="конфл_49" localSheetId="6">#REF!</definedName>
    <definedName name="конфл_49">#REF!</definedName>
    <definedName name="конфл_50" localSheetId="7">#REF!</definedName>
    <definedName name="конфл_50" localSheetId="3">#REF!</definedName>
    <definedName name="конфл_50" localSheetId="6">#REF!</definedName>
    <definedName name="конфл_50">#REF!</definedName>
    <definedName name="конфл_51" localSheetId="7">#REF!</definedName>
    <definedName name="конфл_51" localSheetId="3">#REF!</definedName>
    <definedName name="конфл_51" localSheetId="6">#REF!</definedName>
    <definedName name="конфл_51">#REF!</definedName>
    <definedName name="конфл_52" localSheetId="7">#REF!</definedName>
    <definedName name="конфл_52" localSheetId="3">#REF!</definedName>
    <definedName name="конфл_52" localSheetId="6">#REF!</definedName>
    <definedName name="конфл_52">#REF!</definedName>
    <definedName name="конфл_53" localSheetId="7">#REF!</definedName>
    <definedName name="конфл_53" localSheetId="3">#REF!</definedName>
    <definedName name="конфл_53" localSheetId="6">#REF!</definedName>
    <definedName name="конфл_53">#REF!</definedName>
    <definedName name="конфл_54" localSheetId="7">#REF!</definedName>
    <definedName name="конфл_54" localSheetId="3">#REF!</definedName>
    <definedName name="конфл_54" localSheetId="6">#REF!</definedName>
    <definedName name="конфл_54">#REF!</definedName>
    <definedName name="конфл2" localSheetId="7">#REF!</definedName>
    <definedName name="конфл2" localSheetId="3">#REF!</definedName>
    <definedName name="конфл2" localSheetId="6">#REF!</definedName>
    <definedName name="конфл2">#REF!</definedName>
    <definedName name="конфл2_49" localSheetId="7">#REF!</definedName>
    <definedName name="конфл2_49" localSheetId="3">#REF!</definedName>
    <definedName name="конфл2_49" localSheetId="6">#REF!</definedName>
    <definedName name="конфл2_49">#REF!</definedName>
    <definedName name="конфл2_50" localSheetId="7">#REF!</definedName>
    <definedName name="конфл2_50" localSheetId="3">#REF!</definedName>
    <definedName name="конфл2_50" localSheetId="6">#REF!</definedName>
    <definedName name="конфл2_50">#REF!</definedName>
    <definedName name="конфл2_51" localSheetId="7">#REF!</definedName>
    <definedName name="конфл2_51" localSheetId="3">#REF!</definedName>
    <definedName name="конфл2_51" localSheetId="6">#REF!</definedName>
    <definedName name="конфл2_51">#REF!</definedName>
    <definedName name="конфл2_52" localSheetId="7">#REF!</definedName>
    <definedName name="конфл2_52" localSheetId="3">#REF!</definedName>
    <definedName name="конфл2_52" localSheetId="6">#REF!</definedName>
    <definedName name="конфл2_52">#REF!</definedName>
    <definedName name="конфл2_53" localSheetId="7">#REF!</definedName>
    <definedName name="конфл2_53" localSheetId="3">#REF!</definedName>
    <definedName name="конфл2_53" localSheetId="6">#REF!</definedName>
    <definedName name="конфл2_53">#REF!</definedName>
    <definedName name="конфл2_54" localSheetId="7">#REF!</definedName>
    <definedName name="конфл2_54" localSheetId="3">#REF!</definedName>
    <definedName name="конфл2_54" localSheetId="6">#REF!</definedName>
    <definedName name="конфл2_54">#REF!</definedName>
    <definedName name="Копия" localSheetId="3" hidden="1">{#N/A,#N/A,TRUE,"Смета на пасс. обор. №1"}</definedName>
    <definedName name="Копия" localSheetId="1" hidden="1">{#N/A,#N/A,TRUE,"Смета на пасс. обор. №1"}</definedName>
    <definedName name="Копия" localSheetId="2" hidden="1">{#N/A,#N/A,TRUE,"Смета на пасс. обор. №1"}</definedName>
    <definedName name="Копия" hidden="1">{#N/A,#N/A,TRUE,"Смета на пасс. обор. №1"}</definedName>
    <definedName name="Копия2509" localSheetId="3" hidden="1">{#N/A,#N/A,TRUE,"Смета на пасс. обор. №1"}</definedName>
    <definedName name="Копия2509" localSheetId="1" hidden="1">{#N/A,#N/A,TRUE,"Смета на пасс. обор. №1"}</definedName>
    <definedName name="Копия2509" localSheetId="2" hidden="1">{#N/A,#N/A,TRUE,"Смета на пасс. обор. №1"}</definedName>
    <definedName name="Копия2509" hidden="1">{#N/A,#N/A,TRUE,"Смета на пасс. обор. №1"}</definedName>
    <definedName name="кор" localSheetId="7">#REF!</definedName>
    <definedName name="кор" localSheetId="6">#REF!</definedName>
    <definedName name="кор">#REF!</definedName>
    <definedName name="Корнеева" localSheetId="7">#REF!</definedName>
    <definedName name="Корнеева" localSheetId="3">#REF!</definedName>
    <definedName name="Корнеева" localSheetId="6">#REF!</definedName>
    <definedName name="Корнеева">#REF!</definedName>
    <definedName name="Костромская_область" localSheetId="7">#REF!</definedName>
    <definedName name="Костромская_область" localSheetId="6">#REF!</definedName>
    <definedName name="Костромская_область">#REF!</definedName>
    <definedName name="котофей" localSheetId="3" hidden="1">{#N/A,#N/A,TRUE,"Смета на пасс. обор. №1"}</definedName>
    <definedName name="котофей" localSheetId="1" hidden="1">{#N/A,#N/A,TRUE,"Смета на пасс. обор. №1"}</definedName>
    <definedName name="котофей" localSheetId="2" hidden="1">{#N/A,#N/A,TRUE,"Смета на пасс. обор. №1"}</definedName>
    <definedName name="котофей" hidden="1">{#N/A,#N/A,TRUE,"Смета на пасс. обор. №1"}</definedName>
    <definedName name="котофей_1" localSheetId="3" hidden="1">{#N/A,#N/A,TRUE,"Смета на пасс. обор. №1"}</definedName>
    <definedName name="котофей_1" localSheetId="1" hidden="1">{#N/A,#N/A,TRUE,"Смета на пасс. обор. №1"}</definedName>
    <definedName name="котофей_1" localSheetId="2" hidden="1">{#N/A,#N/A,TRUE,"Смета на пасс. обор. №1"}</definedName>
    <definedName name="котофей_1" hidden="1">{#N/A,#N/A,TRUE,"Смета на пасс. обор. №1"}</definedName>
    <definedName name="Коэф_монт">[29]Коэфф!$B$4</definedName>
    <definedName name="КоэфБезПоля" localSheetId="7">#REF!</definedName>
    <definedName name="КоэфБезПоля" localSheetId="6">#REF!</definedName>
    <definedName name="КоэфБезПоля" localSheetId="2">#REF!</definedName>
    <definedName name="КоэфБезПоля">#REF!</definedName>
    <definedName name="КоэфГорЗак" localSheetId="7">#REF!</definedName>
    <definedName name="КоэфГорЗак" localSheetId="6">#REF!</definedName>
    <definedName name="КоэфГорЗак" localSheetId="2">#REF!</definedName>
    <definedName name="КоэфГорЗак">#REF!</definedName>
    <definedName name="КоэфГорЗаказ" localSheetId="2">[49]ОбмОбслЗемОд!$E$29</definedName>
    <definedName name="КоэфГорЗаказ">[50]ОбмОбслЗемОд!$E$29</definedName>
    <definedName name="КоэфУдорожания" localSheetId="2">[49]ОбмОбслЗемОд!$E$28</definedName>
    <definedName name="КоэфУдорожания">[50]ОбмОбслЗемОд!$E$28</definedName>
    <definedName name="Коэффициент" localSheetId="7">#REF!</definedName>
    <definedName name="Коэффициент" localSheetId="3">#REF!</definedName>
    <definedName name="Коэффициент" localSheetId="6">#REF!</definedName>
    <definedName name="Коэффициент" localSheetId="2">#REF!</definedName>
    <definedName name="Коэффициент">#REF!</definedName>
    <definedName name="Коэффициент_1" localSheetId="7">#REF!</definedName>
    <definedName name="Коэффициент_1" localSheetId="6">#REF!</definedName>
    <definedName name="Коэффициент_1">#REF!</definedName>
    <definedName name="кп" localSheetId="7">#REF!</definedName>
    <definedName name="кп" localSheetId="3">#REF!</definedName>
    <definedName name="кп" localSheetId="6">#REF!</definedName>
    <definedName name="кп">#REF!</definedName>
    <definedName name="Кпроект" localSheetId="7">'[57]Исх. данные'!#REF!</definedName>
    <definedName name="Кпроект" localSheetId="6">'[57]Исх. данные'!#REF!</definedName>
    <definedName name="Кпроект">'[57]Исх. данные'!#REF!</definedName>
    <definedName name="кпупыуы" localSheetId="7">#REF!</definedName>
    <definedName name="кпупыуы" localSheetId="6">#REF!</definedName>
    <definedName name="кпупыуы">#REF!</definedName>
    <definedName name="Краснодарский_край" localSheetId="7">#REF!</definedName>
    <definedName name="Краснодарский_край" localSheetId="6">#REF!</definedName>
    <definedName name="Краснодарский_край">#REF!</definedName>
    <definedName name="Красноярский_край" localSheetId="7">#REF!</definedName>
    <definedName name="Красноярский_край" localSheetId="6">#REF!</definedName>
    <definedName name="Красноярский_край">#REF!</definedName>
    <definedName name="Красноярский_край_1" localSheetId="7">#REF!</definedName>
    <definedName name="Красноярский_край_1" localSheetId="6">#REF!</definedName>
    <definedName name="Красноярский_край_1">#REF!</definedName>
    <definedName name="Крек" localSheetId="3">'[25]Лист опроса'!$B$17</definedName>
    <definedName name="Крек">'[26]Лист опроса'!$B$17</definedName>
    <definedName name="Крп" localSheetId="3">'[25]Лист опроса'!$B$19</definedName>
    <definedName name="Крп">'[26]Лист опроса'!$B$19</definedName>
    <definedName name="кук" localSheetId="3" hidden="1">{#N/A,#N/A,TRUE,"Смета на пасс. обор. №1"}</definedName>
    <definedName name="кук" localSheetId="1" hidden="1">{#N/A,#N/A,TRUE,"Смета на пасс. обор. №1"}</definedName>
    <definedName name="кук" localSheetId="2" hidden="1">{#N/A,#N/A,TRUE,"Смета на пасс. обор. №1"}</definedName>
    <definedName name="кук" hidden="1">{#N/A,#N/A,TRUE,"Смета на пасс. обор. №1"}</definedName>
    <definedName name="кук_1" localSheetId="3" hidden="1">{#N/A,#N/A,TRUE,"Смета на пасс. обор. №1"}</definedName>
    <definedName name="кук_1" localSheetId="1" hidden="1">{#N/A,#N/A,TRUE,"Смета на пасс. обор. №1"}</definedName>
    <definedName name="кук_1" localSheetId="2" hidden="1">{#N/A,#N/A,TRUE,"Смета на пасс. обор. №1"}</definedName>
    <definedName name="кук_1" hidden="1">{#N/A,#N/A,TRUE,"Смета на пасс. обор. №1"}</definedName>
    <definedName name="куку" localSheetId="7">#REF!</definedName>
    <definedName name="куку" localSheetId="3">#REF!</definedName>
    <definedName name="куку" localSheetId="6">#REF!</definedName>
    <definedName name="куку" localSheetId="2">#REF!</definedName>
    <definedName name="куку">#REF!</definedName>
    <definedName name="Курган" localSheetId="7">#REF!</definedName>
    <definedName name="Курган" localSheetId="3">#REF!</definedName>
    <definedName name="Курган" localSheetId="6">#REF!</definedName>
    <definedName name="Курган">#REF!</definedName>
    <definedName name="Курганская_область" localSheetId="7">#REF!</definedName>
    <definedName name="Курганская_область" localSheetId="6">#REF!</definedName>
    <definedName name="Курганская_область">#REF!</definedName>
    <definedName name="Курганская_область_1" localSheetId="7">#REF!</definedName>
    <definedName name="Курганская_область_1" localSheetId="6">#REF!</definedName>
    <definedName name="Курганская_область_1">#REF!</definedName>
    <definedName name="курорты" localSheetId="7">#REF!</definedName>
    <definedName name="курорты" localSheetId="3">#REF!</definedName>
    <definedName name="курорты" localSheetId="6">#REF!</definedName>
    <definedName name="курорты">#REF!</definedName>
    <definedName name="Курс" localSheetId="2">[29]Коэфф!$B$3</definedName>
    <definedName name="Курс">[29]Коэфф!$B$3</definedName>
    <definedName name="Курс_1" localSheetId="7">#REF!</definedName>
    <definedName name="Курс_1" localSheetId="6">#REF!</definedName>
    <definedName name="Курс_1">#REF!</definedName>
    <definedName name="курс_дол" localSheetId="7">#REF!</definedName>
    <definedName name="курс_дол" localSheetId="6">#REF!</definedName>
    <definedName name="курс_дол">#REF!</definedName>
    <definedName name="Курс_доллара">'[58]Курс доллара'!$A$2</definedName>
    <definedName name="Курс_доллара_США" localSheetId="7">#REF!</definedName>
    <definedName name="Курс_доллара_США" localSheetId="6">#REF!</definedName>
    <definedName name="Курс_доллара_США">#REF!</definedName>
    <definedName name="курс1" localSheetId="7">#REF!</definedName>
    <definedName name="курс1" localSheetId="6">#REF!</definedName>
    <definedName name="курс1">#REF!</definedName>
    <definedName name="Курская_область" localSheetId="7">#REF!</definedName>
    <definedName name="Курская_область" localSheetId="6">#REF!</definedName>
    <definedName name="Курская_область">#REF!</definedName>
    <definedName name="кшн" localSheetId="7">#REF!</definedName>
    <definedName name="кшн" localSheetId="6">#REF!</definedName>
    <definedName name="кшн">#REF!</definedName>
    <definedName name="Кэл" localSheetId="3">'[25]Лист опроса'!$B$20</definedName>
    <definedName name="Кэл">'[26]Лист опроса'!$B$20</definedName>
    <definedName name="л" localSheetId="3" hidden="1">{#N/A,#N/A,TRUE,"Смета на пасс. обор. №1"}</definedName>
    <definedName name="л" localSheetId="1" hidden="1">{#N/A,#N/A,TRUE,"Смета на пасс. обор. №1"}</definedName>
    <definedName name="л" localSheetId="2" hidden="1">{#N/A,#N/A,TRUE,"Смета на пасс. обор. №1"}</definedName>
    <definedName name="л" hidden="1">{#N/A,#N/A,TRUE,"Смета на пасс. обор. №1"}</definedName>
    <definedName name="л_1" localSheetId="3" hidden="1">{#N/A,#N/A,TRUE,"Смета на пасс. обор. №1"}</definedName>
    <definedName name="л_1" localSheetId="1" hidden="1">{#N/A,#N/A,TRUE,"Смета на пасс. обор. №1"}</definedName>
    <definedName name="л_1" localSheetId="2" hidden="1">{#N/A,#N/A,TRUE,"Смета на пасс. обор. №1"}</definedName>
    <definedName name="л_1" hidden="1">{#N/A,#N/A,TRUE,"Смета на пасс. обор. №1"}</definedName>
    <definedName name="Л1" localSheetId="1" hidden="1">{"IMRAK42x8x8",#N/A,TRUE,"IMRAK 1400 42U 800X800";"IMRAK32x6x6",#N/A,TRUE,"IMRAK 1400 32U 600x600";"IMRAK42x12x8",#N/A,TRUE,"IMRAK 1400 42U 1200x800";"IMRAK15x6x4",#N/A,TRUE,"IMRAK 400 15U FRONT SECTION"}</definedName>
    <definedName name="Л1" localSheetId="2" hidden="1">{"IMRAK42x8x8",#N/A,TRUE,"IMRAK 1400 42U 800X800";"IMRAK32x6x6",#N/A,TRUE,"IMRAK 1400 32U 600x600";"IMRAK42x12x8",#N/A,TRUE,"IMRAK 1400 42U 1200x800";"IMRAK15x6x4",#N/A,TRUE,"IMRAK 400 15U FRONT SECTION"}</definedName>
    <definedName name="Л1" hidden="1">{"IMRAK42x8x8",#N/A,TRUE,"IMRAK 1400 42U 800X800";"IMRAK32x6x6",#N/A,TRUE,"IMRAK 1400 32U 600x600";"IMRAK42x12x8",#N/A,TRUE,"IMRAK 1400 42U 1200x800";"IMRAK15x6x4",#N/A,TRUE,"IMRAK 400 15U FRONT SECTION"}</definedName>
    <definedName name="лаб_иссл" localSheetId="7">#REF!</definedName>
    <definedName name="лаб_иссл" localSheetId="3">#REF!</definedName>
    <definedName name="лаб_иссл" localSheetId="6">#REF!</definedName>
    <definedName name="лаб_иссл">#REF!</definedName>
    <definedName name="Лаб_стац" localSheetId="7">#REF!</definedName>
    <definedName name="Лаб_стац" localSheetId="3">#REF!</definedName>
    <definedName name="Лаб_стац" localSheetId="6">#REF!</definedName>
    <definedName name="Лаб_стац">#REF!</definedName>
    <definedName name="Лаб_эксп_усл" localSheetId="7">#REF!</definedName>
    <definedName name="Лаб_эксп_усл" localSheetId="3">#REF!</definedName>
    <definedName name="Лаб_эксп_усл" localSheetId="6">#REF!</definedName>
    <definedName name="Лаб_эксп_усл">#REF!</definedName>
    <definedName name="ЛабМашБур" localSheetId="7">[50]СмМашБур!#REF!</definedName>
    <definedName name="ЛабМашБур" localSheetId="6">[50]СмМашБур!#REF!</definedName>
    <definedName name="ЛабМашБур" localSheetId="2">[49]СмМашБур!#REF!</definedName>
    <definedName name="ЛабМашБур">[50]СмМашБур!#REF!</definedName>
    <definedName name="лаборатория" localSheetId="7">#REF!</definedName>
    <definedName name="лаборатория" localSheetId="6">#REF!</definedName>
    <definedName name="лаборатория">#REF!</definedName>
    <definedName name="ЛабШурфов" localSheetId="7">#REF!</definedName>
    <definedName name="ЛабШурфов" localSheetId="6">#REF!</definedName>
    <definedName name="ЛабШурфов" localSheetId="2">#REF!</definedName>
    <definedName name="ЛабШурфов">#REF!</definedName>
    <definedName name="лв" localSheetId="7">#REF!</definedName>
    <definedName name="лв" localSheetId="6">#REF!</definedName>
    <definedName name="лв">#REF!</definedName>
    <definedName name="лвнг" localSheetId="7">#REF!</definedName>
    <definedName name="лвнг" localSheetId="6">#REF!</definedName>
    <definedName name="лвнг">#REF!</definedName>
    <definedName name="лдж" localSheetId="3" hidden="1">{#N/A,#N/A,TRUE,"Смета на пасс. обор. №1"}</definedName>
    <definedName name="лдж" localSheetId="1" hidden="1">{#N/A,#N/A,TRUE,"Смета на пасс. обор. №1"}</definedName>
    <definedName name="лдж" localSheetId="2" hidden="1">{#N/A,#N/A,TRUE,"Смета на пасс. обор. №1"}</definedName>
    <definedName name="лдж" hidden="1">{#N/A,#N/A,TRUE,"Смета на пасс. обор. №1"}</definedName>
    <definedName name="лдж_1" localSheetId="3" hidden="1">{#N/A,#N/A,TRUE,"Смета на пасс. обор. №1"}</definedName>
    <definedName name="лдж_1" localSheetId="1" hidden="1">{#N/A,#N/A,TRUE,"Смета на пасс. обор. №1"}</definedName>
    <definedName name="лдж_1" localSheetId="2" hidden="1">{#N/A,#N/A,TRUE,"Смета на пасс. обор. №1"}</definedName>
    <definedName name="лдж_1" hidden="1">{#N/A,#N/A,TRUE,"Смета на пасс. обор. №1"}</definedName>
    <definedName name="лдллл" localSheetId="7">#REF!</definedName>
    <definedName name="лдллл" localSheetId="6">#REF!</definedName>
    <definedName name="лдллл">#REF!</definedName>
    <definedName name="лдо" localSheetId="7">#REF!</definedName>
    <definedName name="лдо" localSheetId="6">#REF!</definedName>
    <definedName name="лдо">#REF!</definedName>
    <definedName name="Ленинградская_область" localSheetId="7">#REF!</definedName>
    <definedName name="Ленинградская_область" localSheetId="6">#REF!</definedName>
    <definedName name="Ленинградская_область">#REF!</definedName>
    <definedName name="лждлож" localSheetId="7">#REF!</definedName>
    <definedName name="лждлож" localSheetId="6">#REF!</definedName>
    <definedName name="лждлож">#REF!</definedName>
    <definedName name="Липецкая_область" localSheetId="7">#REF!</definedName>
    <definedName name="Липецкая_область" localSheetId="6">#REF!</definedName>
    <definedName name="Липецкая_область">#REF!</definedName>
    <definedName name="лист" localSheetId="7">#REF!</definedName>
    <definedName name="лист" localSheetId="6">#REF!</definedName>
    <definedName name="лист">#REF!</definedName>
    <definedName name="Лифты" localSheetId="7">#REF!</definedName>
    <definedName name="Лифты" localSheetId="6">#REF!</definedName>
    <definedName name="Лифты">#REF!</definedName>
    <definedName name="лкон" localSheetId="7">#REF!</definedName>
    <definedName name="лкон" localSheetId="6">#REF!</definedName>
    <definedName name="лкон">#REF!</definedName>
    <definedName name="лл" localSheetId="2">[27]Вспомогательный!$D$78</definedName>
    <definedName name="лл">[27]Вспомогательный!$D$78</definedName>
    <definedName name="ллддд" localSheetId="7">#REF!</definedName>
    <definedName name="ллддд" localSheetId="6">#REF!</definedName>
    <definedName name="ллддд">#REF!</definedName>
    <definedName name="ллдж" localSheetId="7">#REF!</definedName>
    <definedName name="ллдж" localSheetId="3">#REF!</definedName>
    <definedName name="ллдж" localSheetId="6">#REF!</definedName>
    <definedName name="ллдж" localSheetId="2">#REF!</definedName>
    <definedName name="ллдж">#REF!</definedName>
    <definedName name="ллл" localSheetId="7">#REF!</definedName>
    <definedName name="ллл" localSheetId="6">#REF!</definedName>
    <definedName name="ллл">#REF!</definedName>
    <definedName name="лн" localSheetId="7">#REF!</definedName>
    <definedName name="лн" localSheetId="6">#REF!</definedName>
    <definedName name="лн">#REF!</definedName>
    <definedName name="лнвг" localSheetId="7">#REF!</definedName>
    <definedName name="лнвг" localSheetId="6">#REF!</definedName>
    <definedName name="лнвг">#REF!</definedName>
    <definedName name="лнгва" localSheetId="7">#REF!</definedName>
    <definedName name="лнгва" localSheetId="6">#REF!</definedName>
    <definedName name="лнгва">#REF!</definedName>
    <definedName name="ло" localSheetId="7">#REF!</definedName>
    <definedName name="ло" localSheetId="3">#REF!</definedName>
    <definedName name="ло" localSheetId="6">#REF!</definedName>
    <definedName name="ло">#REF!</definedName>
    <definedName name="лоббь" localSheetId="7">#REF!</definedName>
    <definedName name="лоббь" localSheetId="6">#REF!</definedName>
    <definedName name="лоббь">#REF!</definedName>
    <definedName name="ловпр" localSheetId="7">#REF!</definedName>
    <definedName name="ловпр" localSheetId="6">#REF!</definedName>
    <definedName name="ловпр">#REF!</definedName>
    <definedName name="логалгнеелн" localSheetId="7">#REF!</definedName>
    <definedName name="логалгнеелн" localSheetId="6">#REF!</definedName>
    <definedName name="логалгнеелн">#REF!</definedName>
    <definedName name="лодл" localSheetId="7">#REF!</definedName>
    <definedName name="лодл" localSheetId="6">#REF!</definedName>
    <definedName name="лодл">#REF!</definedName>
    <definedName name="лол" localSheetId="7">#REF!</definedName>
    <definedName name="лол" localSheetId="3">#REF!</definedName>
    <definedName name="лол" localSheetId="6">#REF!</definedName>
    <definedName name="лол">#REF!</definedName>
    <definedName name="лопр" localSheetId="7">#REF!</definedName>
    <definedName name="лопр" localSheetId="6">#REF!</definedName>
    <definedName name="лопр">#REF!</definedName>
    <definedName name="лор" localSheetId="3" hidden="1">{#N/A,#N/A,TRUE,"Смета на пасс. обор. №1"}</definedName>
    <definedName name="лор" localSheetId="1" hidden="1">{#N/A,#N/A,TRUE,"Смета на пасс. обор. №1"}</definedName>
    <definedName name="лор" localSheetId="2" hidden="1">{#N/A,#N/A,TRUE,"Смета на пасс. обор. №1"}</definedName>
    <definedName name="лор" hidden="1">{#N/A,#N/A,TRUE,"Смета на пасс. обор. №1"}</definedName>
    <definedName name="лор_1" localSheetId="3" hidden="1">{#N/A,#N/A,TRUE,"Смета на пасс. обор. №1"}</definedName>
    <definedName name="лор_1" localSheetId="1" hidden="1">{#N/A,#N/A,TRUE,"Смета на пасс. обор. №1"}</definedName>
    <definedName name="лор_1" localSheetId="2" hidden="1">{#N/A,#N/A,TRUE,"Смета на пасс. обор. №1"}</definedName>
    <definedName name="лор_1" hidden="1">{#N/A,#N/A,TRUE,"Смета на пасс. обор. №1"}</definedName>
    <definedName name="лорщшгошщлдбжд" localSheetId="7">#REF!</definedName>
    <definedName name="лорщшгошщлдбжд" localSheetId="6">#REF!</definedName>
    <definedName name="лорщшгошщлдбжд">#REF!</definedName>
    <definedName name="лот" localSheetId="3" hidden="1">{#N/A,#N/A,TRUE,"Смета на пасс. обор. №1"}</definedName>
    <definedName name="лот" localSheetId="1" hidden="1">{#N/A,#N/A,TRUE,"Смета на пасс. обор. №1"}</definedName>
    <definedName name="лот" localSheetId="2" hidden="1">{#N/A,#N/A,TRUE,"Смета на пасс. обор. №1"}</definedName>
    <definedName name="лот" hidden="1">{#N/A,#N/A,TRUE,"Смета на пасс. обор. №1"}</definedName>
    <definedName name="лот_1" localSheetId="3" hidden="1">{#N/A,#N/A,TRUE,"Смета на пасс. обор. №1"}</definedName>
    <definedName name="лот_1" localSheetId="1" hidden="1">{#N/A,#N/A,TRUE,"Смета на пасс. обор. №1"}</definedName>
    <definedName name="лот_1" localSheetId="2" hidden="1">{#N/A,#N/A,TRUE,"Смета на пасс. обор. №1"}</definedName>
    <definedName name="лот_1" hidden="1">{#N/A,#N/A,TRUE,"Смета на пасс. обор. №1"}</definedName>
    <definedName name="лпрра" localSheetId="7">#REF!</definedName>
    <definedName name="лпрра" localSheetId="6">#REF!</definedName>
    <definedName name="лпрра">#REF!</definedName>
    <definedName name="лрал" localSheetId="7">#REF!</definedName>
    <definedName name="лрал" localSheetId="6">#REF!</definedName>
    <definedName name="лрал">#REF!</definedName>
    <definedName name="лрлд" localSheetId="7">#REF!</definedName>
    <definedName name="лрлд" localSheetId="6">#REF!</definedName>
    <definedName name="лрлд">#REF!</definedName>
    <definedName name="лрпораплтль" localSheetId="7">#REF!</definedName>
    <definedName name="лрпораплтль" localSheetId="6">#REF!</definedName>
    <definedName name="лрпораплтль">#REF!</definedName>
    <definedName name="лрр" localSheetId="7">#REF!</definedName>
    <definedName name="лрр" localSheetId="6">#REF!</definedName>
    <definedName name="лрр">#REF!</definedName>
    <definedName name="Лс" localSheetId="7">#REF!</definedName>
    <definedName name="Лс" localSheetId="3">#REF!</definedName>
    <definedName name="Лс" localSheetId="6">#REF!</definedName>
    <definedName name="Лс">#REF!</definedName>
    <definedName name="М" localSheetId="7">#REF!</definedName>
    <definedName name="М" localSheetId="6">#REF!</definedName>
    <definedName name="М">#REF!</definedName>
    <definedName name="Магаданская_область" localSheetId="7">#REF!</definedName>
    <definedName name="Магаданская_область" localSheetId="6">#REF!</definedName>
    <definedName name="Магаданская_область">#REF!</definedName>
    <definedName name="Магаданская_область_1" localSheetId="7">#REF!</definedName>
    <definedName name="Магаданская_область_1" localSheetId="6">#REF!</definedName>
    <definedName name="Магаданская_область_1">#REF!</definedName>
    <definedName name="МАРЖА" localSheetId="7">#REF!</definedName>
    <definedName name="МАРЖА" localSheetId="6">#REF!</definedName>
    <definedName name="МАРЖА">#REF!</definedName>
    <definedName name="Махачкала" localSheetId="7">#REF!</definedName>
    <definedName name="Махачкала" localSheetId="3">#REF!</definedName>
    <definedName name="Махачкала" localSheetId="6">#REF!</definedName>
    <definedName name="Махачкала">#REF!</definedName>
    <definedName name="Махачкала_1" localSheetId="7">#REF!</definedName>
    <definedName name="Махачкала_1" localSheetId="3">#REF!</definedName>
    <definedName name="Махачкала_1" localSheetId="6">#REF!</definedName>
    <definedName name="Махачкала_1">#REF!</definedName>
    <definedName name="Махачкала_2" localSheetId="7">#REF!</definedName>
    <definedName name="Махачкала_2" localSheetId="3">#REF!</definedName>
    <definedName name="Махачкала_2" localSheetId="6">#REF!</definedName>
    <definedName name="Махачкала_2">#REF!</definedName>
    <definedName name="Махачкала_22" localSheetId="7">#REF!</definedName>
    <definedName name="Махачкала_22" localSheetId="3">#REF!</definedName>
    <definedName name="Махачкала_22" localSheetId="6">#REF!</definedName>
    <definedName name="Махачкала_22">#REF!</definedName>
    <definedName name="Махачкала_49" localSheetId="7">#REF!</definedName>
    <definedName name="Махачкала_49" localSheetId="3">#REF!</definedName>
    <definedName name="Махачкала_49" localSheetId="6">#REF!</definedName>
    <definedName name="Махачкала_49">#REF!</definedName>
    <definedName name="Махачкала_5" localSheetId="7">#REF!</definedName>
    <definedName name="Махачкала_5" localSheetId="3">#REF!</definedName>
    <definedName name="Махачкала_5" localSheetId="6">#REF!</definedName>
    <definedName name="Махачкала_5">#REF!</definedName>
    <definedName name="Махачкала_50" localSheetId="7">#REF!</definedName>
    <definedName name="Махачкала_50" localSheetId="3">#REF!</definedName>
    <definedName name="Махачкала_50" localSheetId="6">#REF!</definedName>
    <definedName name="Махачкала_50">#REF!</definedName>
    <definedName name="Махачкала_51" localSheetId="7">#REF!</definedName>
    <definedName name="Махачкала_51" localSheetId="3">#REF!</definedName>
    <definedName name="Махачкала_51" localSheetId="6">#REF!</definedName>
    <definedName name="Махачкала_51">#REF!</definedName>
    <definedName name="Махачкала_52" localSheetId="7">#REF!</definedName>
    <definedName name="Махачкала_52" localSheetId="3">#REF!</definedName>
    <definedName name="Махачкала_52" localSheetId="6">#REF!</definedName>
    <definedName name="Махачкала_52">#REF!</definedName>
    <definedName name="Махачкала_53" localSheetId="7">#REF!</definedName>
    <definedName name="Махачкала_53" localSheetId="3">#REF!</definedName>
    <definedName name="Махачкала_53" localSheetId="6">#REF!</definedName>
    <definedName name="Махачкала_53">#REF!</definedName>
    <definedName name="Махачкала_54" localSheetId="7">#REF!</definedName>
    <definedName name="Махачкала_54" localSheetId="3">#REF!</definedName>
    <definedName name="Махачкала_54" localSheetId="6">#REF!</definedName>
    <definedName name="Махачкала_54">#REF!</definedName>
    <definedName name="Месяцы" localSheetId="7">#REF!</definedName>
    <definedName name="Месяцы" localSheetId="6">#REF!</definedName>
    <definedName name="Месяцы">#REF!</definedName>
    <definedName name="Месяцы2" localSheetId="7">#REF!</definedName>
    <definedName name="Месяцы2" localSheetId="6">#REF!</definedName>
    <definedName name="Месяцы2">#REF!</definedName>
    <definedName name="Месяцы3" localSheetId="7">#REF!</definedName>
    <definedName name="Месяцы3" localSheetId="6">#REF!</definedName>
    <definedName name="Месяцы3">#REF!</definedName>
    <definedName name="Металли_еская_дверца_для_напольного_монтажного_шкафа_VERO__600x600x42U__с_замком_и_клю_ами" localSheetId="7">#REF!</definedName>
    <definedName name="Металли_еская_дверца_для_напольного_монтажного_шкафа_VERO__600x600x42U__с_замком_и_клю_ами" localSheetId="3">#REF!</definedName>
    <definedName name="Металли_еская_дверца_для_напольного_монтажного_шкафа_VERO__600x600x42U__с_замком_и_клю_ами" localSheetId="6">#REF!</definedName>
    <definedName name="Металли_еская_дверца_для_напольного_монтажного_шкафа_VERO__600x600x42U__с_замком_и_клю_ами">#REF!</definedName>
    <definedName name="мж1" localSheetId="3">'[59]СметаСводная 1 оч'!$D$6</definedName>
    <definedName name="мж1">'[60]СметаСводная 1 оч'!$D$6</definedName>
    <definedName name="МИ_Т" localSheetId="7">#REF!</definedName>
    <definedName name="МИ_Т" localSheetId="6">#REF!</definedName>
    <definedName name="МИ_Т">#REF!</definedName>
    <definedName name="МИА5" localSheetId="7">#REF!</definedName>
    <definedName name="МИА5" localSheetId="6">#REF!</definedName>
    <definedName name="МИА5">#REF!</definedName>
    <definedName name="мил" localSheetId="1">{0,"овz";1,"z";2,"аz";5,"овz"}</definedName>
    <definedName name="мил" localSheetId="2">{0,"овz";1,"z";2,"аz";5,"овz"}</definedName>
    <definedName name="мил">{0,"овz";1,"z";2,"аz";5,"овz"}</definedName>
    <definedName name="мир" localSheetId="3" hidden="1">{#N/A,#N/A,TRUE,"Смета на пасс. обор. №1"}</definedName>
    <definedName name="мир" localSheetId="1" hidden="1">{#N/A,#N/A,TRUE,"Смета на пасс. обор. №1"}</definedName>
    <definedName name="мир" localSheetId="2" hidden="1">{#N/A,#N/A,TRUE,"Смета на пасс. обор. №1"}</definedName>
    <definedName name="мир" hidden="1">{#N/A,#N/A,TRUE,"Смета на пасс. обор. №1"}</definedName>
    <definedName name="мир_1" localSheetId="3" hidden="1">{#N/A,#N/A,TRUE,"Смета на пасс. обор. №1"}</definedName>
    <definedName name="мир_1" localSheetId="1" hidden="1">{#N/A,#N/A,TRUE,"Смета на пасс. обор. №1"}</definedName>
    <definedName name="мир_1" localSheetId="2" hidden="1">{#N/A,#N/A,TRUE,"Смета на пасс. обор. №1"}</definedName>
    <definedName name="мир_1" hidden="1">{#N/A,#N/A,TRUE,"Смета на пасс. обор. №1"}</definedName>
    <definedName name="мись" localSheetId="7">#REF!</definedName>
    <definedName name="мись" localSheetId="6">#REF!</definedName>
    <definedName name="мись">#REF!</definedName>
    <definedName name="мит" localSheetId="7">#REF!</definedName>
    <definedName name="мит" localSheetId="3">#REF!</definedName>
    <definedName name="мит" localSheetId="6">#REF!</definedName>
    <definedName name="мит" localSheetId="2">#REF!</definedName>
    <definedName name="мит">#REF!</definedName>
    <definedName name="митюгов">'[61]Данные для расчёта сметы'!$J$33</definedName>
    <definedName name="митюгов_1">'[62]Данные для расчёта сметы'!$J$33</definedName>
    <definedName name="митюгов_2">'[63]Данные для расчёта сметы'!$J$33</definedName>
    <definedName name="мм" localSheetId="7">#REF!</definedName>
    <definedName name="мм" localSheetId="3">#REF!</definedName>
    <definedName name="мм" localSheetId="6">#REF!</definedName>
    <definedName name="мм">#REF!</definedName>
    <definedName name="МММММММММ" localSheetId="7">#REF!</definedName>
    <definedName name="МММММММММ" localSheetId="3">#REF!</definedName>
    <definedName name="МММММММММ" localSheetId="6">#REF!</definedName>
    <definedName name="МММММММММ">#REF!</definedName>
    <definedName name="мойка" localSheetId="7">#REF!</definedName>
    <definedName name="мойка" localSheetId="6">#REF!</definedName>
    <definedName name="мойка">#REF!</definedName>
    <definedName name="молния" localSheetId="1" hidden="1">{#N/A,#N/A,TRUE,"Смета на пасс. обор. №1"}</definedName>
    <definedName name="молния" localSheetId="2" hidden="1">{#N/A,#N/A,TRUE,"Смета на пасс. обор. №1"}</definedName>
    <definedName name="молния" hidden="1">{#N/A,#N/A,TRUE,"Смета на пасс. обор. №1"}</definedName>
    <definedName name="Монтаж" localSheetId="7">#REF!</definedName>
    <definedName name="Монтаж" localSheetId="6">#REF!</definedName>
    <definedName name="Монтаж">#REF!</definedName>
    <definedName name="Монтажные_работы_в_базисных_ценах" localSheetId="7">#REF!</definedName>
    <definedName name="Монтажные_работы_в_базисных_ценах" localSheetId="6">#REF!</definedName>
    <definedName name="Монтажные_работы_в_базисных_ценах">#REF!</definedName>
    <definedName name="Монтажные_работы_в_текущих_ценах" localSheetId="7">'[53]Переменные и константы'!#REF!</definedName>
    <definedName name="Монтажные_работы_в_текущих_ценах" localSheetId="6">'[53]Переменные и константы'!#REF!</definedName>
    <definedName name="Монтажные_работы_в_текущих_ценах">'[53]Переменные и константы'!#REF!</definedName>
    <definedName name="Монтажные_работы_в_текущих_ценах_по_ресурсному_расчету" localSheetId="7">'[53]Переменные и константы'!#REF!</definedName>
    <definedName name="Монтажные_работы_в_текущих_ценах_по_ресурсному_расчету" localSheetId="6">'[53]Переменные и константы'!#REF!</definedName>
    <definedName name="Монтажные_работы_в_текущих_ценах_по_ресурсному_расчету">'[53]Переменные и константы'!#REF!</definedName>
    <definedName name="Монтажные_работы_в_текущих_ценах_после_применения_индексов" localSheetId="7">'[53]Переменные и константы'!#REF!</definedName>
    <definedName name="Монтажные_работы_в_текущих_ценах_после_применения_индексов" localSheetId="6">'[53]Переменные и константы'!#REF!</definedName>
    <definedName name="Монтажные_работы_в_текущих_ценах_после_применения_индексов">'[53]Переменные и константы'!#REF!</definedName>
    <definedName name="Московская_область" localSheetId="7">#REF!</definedName>
    <definedName name="Московская_область" localSheetId="6">#REF!</definedName>
    <definedName name="Московская_область">#REF!</definedName>
    <definedName name="мотаж2" localSheetId="7">#REF!</definedName>
    <definedName name="мотаж2" localSheetId="6">#REF!</definedName>
    <definedName name="мотаж2">#REF!</definedName>
    <definedName name="мтч" localSheetId="7">#REF!</definedName>
    <definedName name="мтч" localSheetId="6">#REF!</definedName>
    <definedName name="мтч">#REF!</definedName>
    <definedName name="мтьюп" localSheetId="7">#REF!</definedName>
    <definedName name="мтьюп" localSheetId="6">#REF!</definedName>
    <definedName name="мтьюп">#REF!</definedName>
    <definedName name="Мурманская_область" localSheetId="7">#REF!</definedName>
    <definedName name="Мурманская_область" localSheetId="6">#REF!</definedName>
    <definedName name="Мурманская_область">#REF!</definedName>
    <definedName name="Мурманская_область_1" localSheetId="7">#REF!</definedName>
    <definedName name="Мурманская_область_1" localSheetId="6">#REF!</definedName>
    <definedName name="Мурманская_область_1">#REF!</definedName>
    <definedName name="нагдл" localSheetId="7">[4]топография!#REF!</definedName>
    <definedName name="нагдл" localSheetId="6">[4]топография!#REF!</definedName>
    <definedName name="нагдл">[4]топография!#REF!</definedName>
    <definedName name="над" localSheetId="7">#REF!</definedName>
    <definedName name="над" localSheetId="6">#REF!</definedName>
    <definedName name="над">#REF!</definedName>
    <definedName name="Название_проекта" localSheetId="7">#REF!</definedName>
    <definedName name="Название_проекта" localSheetId="3">#REF!</definedName>
    <definedName name="Название_проекта" localSheetId="6">#REF!</definedName>
    <definedName name="Название_проекта">#REF!</definedName>
    <definedName name="Название_проекта_1" localSheetId="7">#REF!</definedName>
    <definedName name="Название_проекта_1" localSheetId="6">#REF!</definedName>
    <definedName name="Название_проекта_1">#REF!</definedName>
    <definedName name="Наименование_группы_строек" localSheetId="7">#REF!</definedName>
    <definedName name="Наименование_группы_строек" localSheetId="6">#REF!</definedName>
    <definedName name="Наименование_группы_строек">#REF!</definedName>
    <definedName name="Наименование_локальной_сметы" localSheetId="7">#REF!</definedName>
    <definedName name="Наименование_локальной_сметы" localSheetId="6">#REF!</definedName>
    <definedName name="Наименование_локальной_сметы">#REF!</definedName>
    <definedName name="Наименование_объекта" localSheetId="7">#REF!</definedName>
    <definedName name="Наименование_объекта" localSheetId="6">#REF!</definedName>
    <definedName name="Наименование_объекта">#REF!</definedName>
    <definedName name="Наименование_объектной_сметы" localSheetId="7">#REF!</definedName>
    <definedName name="Наименование_объектной_сметы" localSheetId="6">#REF!</definedName>
    <definedName name="Наименование_объектной_сметы">#REF!</definedName>
    <definedName name="Наименование_очереди" localSheetId="7">#REF!</definedName>
    <definedName name="Наименование_очереди" localSheetId="6">#REF!</definedName>
    <definedName name="Наименование_очереди">#REF!</definedName>
    <definedName name="Наименование_пускового_комплекса" localSheetId="7">#REF!</definedName>
    <definedName name="Наименование_пускового_комплекса" localSheetId="6">#REF!</definedName>
    <definedName name="Наименование_пускового_комплекса">#REF!</definedName>
    <definedName name="Наименование_сводного_сметного_расчета" localSheetId="7">#REF!</definedName>
    <definedName name="Наименование_сводного_сметного_расчета" localSheetId="6">#REF!</definedName>
    <definedName name="Наименование_сводного_сметного_расчета">#REF!</definedName>
    <definedName name="Наименование_стройки" localSheetId="7">#REF!</definedName>
    <definedName name="Наименование_стройки" localSheetId="6">#REF!</definedName>
    <definedName name="Наименование_стройки">#REF!</definedName>
    <definedName name="накладные" localSheetId="7">#REF!</definedName>
    <definedName name="накладные" localSheetId="6">#REF!</definedName>
    <definedName name="накладные">#REF!</definedName>
    <definedName name="НАЧ_ИО" localSheetId="7">#REF!</definedName>
    <definedName name="НАЧ_ИО" localSheetId="6">#REF!</definedName>
    <definedName name="НАЧ_ИО">#REF!</definedName>
    <definedName name="НАЧ_ИО_РД" localSheetId="7">#REF!</definedName>
    <definedName name="НАЧ_ИО_РД" localSheetId="6">#REF!</definedName>
    <definedName name="НАЧ_ИО_РД">#REF!</definedName>
    <definedName name="НАЧ_МО" localSheetId="7">#REF!</definedName>
    <definedName name="НАЧ_МО" localSheetId="6">#REF!</definedName>
    <definedName name="НАЧ_МО">#REF!</definedName>
    <definedName name="НАЧ_МО_РД" localSheetId="7">#REF!</definedName>
    <definedName name="НАЧ_МО_РД" localSheetId="6">#REF!</definedName>
    <definedName name="НАЧ_МО_РД">#REF!</definedName>
    <definedName name="НАЧ_ОО" localSheetId="7">#REF!</definedName>
    <definedName name="НАЧ_ОО" localSheetId="6">#REF!</definedName>
    <definedName name="НАЧ_ОО">#REF!</definedName>
    <definedName name="НАЧ_ОО_РД" localSheetId="7">#REF!</definedName>
    <definedName name="НАЧ_ОО_РД" localSheetId="6">#REF!</definedName>
    <definedName name="НАЧ_ОО_РД">#REF!</definedName>
    <definedName name="НАЧ_ОР" localSheetId="7">#REF!</definedName>
    <definedName name="НАЧ_ОР" localSheetId="6">#REF!</definedName>
    <definedName name="НАЧ_ОР">#REF!</definedName>
    <definedName name="НАЧ_ОР_РД" localSheetId="7">#REF!</definedName>
    <definedName name="НАЧ_ОР_РД" localSheetId="6">#REF!</definedName>
    <definedName name="НАЧ_ОР_РД">#REF!</definedName>
    <definedName name="НАЧ_ПО" localSheetId="7">#REF!</definedName>
    <definedName name="НАЧ_ПО" localSheetId="6">#REF!</definedName>
    <definedName name="НАЧ_ПО">#REF!</definedName>
    <definedName name="НАЧ_ПО_РД" localSheetId="7">#REF!</definedName>
    <definedName name="НАЧ_ПО_РД" localSheetId="6">#REF!</definedName>
    <definedName name="НАЧ_ПО_РД">#REF!</definedName>
    <definedName name="НАЧ_ТО" localSheetId="7">#REF!</definedName>
    <definedName name="НАЧ_ТО" localSheetId="6">#REF!</definedName>
    <definedName name="НАЧ_ТО">#REF!</definedName>
    <definedName name="НАЧ_ТО_РД" localSheetId="7">#REF!</definedName>
    <definedName name="НАЧ_ТО_РД" localSheetId="6">#REF!</definedName>
    <definedName name="НАЧ_ТО_РД">#REF!</definedName>
    <definedName name="НачПериода">[56]Реестр!$X$4:$X$16</definedName>
    <definedName name="нвле" localSheetId="7">#REF!</definedName>
    <definedName name="нвле" localSheetId="6">#REF!</definedName>
    <definedName name="нвле">#REF!</definedName>
    <definedName name="нгагл" localSheetId="7">#REF!</definedName>
    <definedName name="нгагл" localSheetId="6">#REF!</definedName>
    <definedName name="нгагл">#REF!</definedName>
    <definedName name="нго" localSheetId="7">#REF!</definedName>
    <definedName name="нго" localSheetId="6">#REF!</definedName>
    <definedName name="нго">#REF!</definedName>
    <definedName name="нгпнрап" localSheetId="7">#REF!</definedName>
    <definedName name="нгпнрап" localSheetId="6">#REF!</definedName>
    <definedName name="нгпнрап">#REF!</definedName>
    <definedName name="ндс" localSheetId="7">#REF!</definedName>
    <definedName name="ндс" localSheetId="3">#REF!</definedName>
    <definedName name="ндс" localSheetId="6">#REF!</definedName>
    <definedName name="ндс">#REF!</definedName>
    <definedName name="нево" localSheetId="7">#REF!</definedName>
    <definedName name="нево" localSheetId="6">#REF!</definedName>
    <definedName name="нево">#REF!</definedName>
    <definedName name="негглогл" localSheetId="7">#REF!</definedName>
    <definedName name="негглогл" localSheetId="6">#REF!</definedName>
    <definedName name="негглогл">#REF!</definedName>
    <definedName name="неоукено" localSheetId="7">[64]топография!#REF!</definedName>
    <definedName name="неоукено" localSheetId="6">[64]топография!#REF!</definedName>
    <definedName name="неоукено">[64]топография!#REF!</definedName>
    <definedName name="неп" localSheetId="7">#REF!</definedName>
    <definedName name="неп" localSheetId="3">#REF!</definedName>
    <definedName name="неп" localSheetId="6">#REF!</definedName>
    <definedName name="неп">#REF!</definedName>
    <definedName name="неп_1" localSheetId="7">#REF!</definedName>
    <definedName name="неп_1" localSheetId="3">#REF!</definedName>
    <definedName name="неп_1" localSheetId="6">#REF!</definedName>
    <definedName name="неп_1">#REF!</definedName>
    <definedName name="неп_10" localSheetId="7">#REF!</definedName>
    <definedName name="неп_10" localSheetId="3">#REF!</definedName>
    <definedName name="неп_10" localSheetId="6">#REF!</definedName>
    <definedName name="неп_10">#REF!</definedName>
    <definedName name="неп_11" localSheetId="7">#REF!</definedName>
    <definedName name="неп_11" localSheetId="3">#REF!</definedName>
    <definedName name="неп_11" localSheetId="6">#REF!</definedName>
    <definedName name="неп_11">#REF!</definedName>
    <definedName name="неп_12" localSheetId="7">#REF!</definedName>
    <definedName name="неп_12" localSheetId="3">#REF!</definedName>
    <definedName name="неп_12" localSheetId="6">#REF!</definedName>
    <definedName name="неп_12">#REF!</definedName>
    <definedName name="неп_13" localSheetId="7">#REF!</definedName>
    <definedName name="неп_13" localSheetId="3">#REF!</definedName>
    <definedName name="неп_13" localSheetId="6">#REF!</definedName>
    <definedName name="неп_13">#REF!</definedName>
    <definedName name="неп_14" localSheetId="7">#REF!</definedName>
    <definedName name="неп_14" localSheetId="3">#REF!</definedName>
    <definedName name="неп_14" localSheetId="6">#REF!</definedName>
    <definedName name="неп_14">#REF!</definedName>
    <definedName name="неп_15" localSheetId="7">#REF!</definedName>
    <definedName name="неп_15" localSheetId="3">#REF!</definedName>
    <definedName name="неп_15" localSheetId="6">#REF!</definedName>
    <definedName name="неп_15">#REF!</definedName>
    <definedName name="неп_16" localSheetId="7">#REF!</definedName>
    <definedName name="неп_16" localSheetId="3">#REF!</definedName>
    <definedName name="неп_16" localSheetId="6">#REF!</definedName>
    <definedName name="неп_16">#REF!</definedName>
    <definedName name="неп_17" localSheetId="7">#REF!</definedName>
    <definedName name="неп_17" localSheetId="3">#REF!</definedName>
    <definedName name="неп_17" localSheetId="6">#REF!</definedName>
    <definedName name="неп_17">#REF!</definedName>
    <definedName name="неп_18" localSheetId="7">#REF!</definedName>
    <definedName name="неп_18" localSheetId="3">#REF!</definedName>
    <definedName name="неп_18" localSheetId="6">#REF!</definedName>
    <definedName name="неп_18">#REF!</definedName>
    <definedName name="неп_19" localSheetId="7">#REF!</definedName>
    <definedName name="неп_19" localSheetId="3">#REF!</definedName>
    <definedName name="неп_19" localSheetId="6">#REF!</definedName>
    <definedName name="неп_19">#REF!</definedName>
    <definedName name="неп_2" localSheetId="7">#REF!</definedName>
    <definedName name="неп_2" localSheetId="3">#REF!</definedName>
    <definedName name="неп_2" localSheetId="6">#REF!</definedName>
    <definedName name="неп_2">#REF!</definedName>
    <definedName name="неп_20" localSheetId="7">#REF!</definedName>
    <definedName name="неп_20" localSheetId="3">#REF!</definedName>
    <definedName name="неп_20" localSheetId="6">#REF!</definedName>
    <definedName name="неп_20">#REF!</definedName>
    <definedName name="неп_21" localSheetId="7">#REF!</definedName>
    <definedName name="неп_21" localSheetId="3">#REF!</definedName>
    <definedName name="неп_21" localSheetId="6">#REF!</definedName>
    <definedName name="неп_21">#REF!</definedName>
    <definedName name="неп_49" localSheetId="7">#REF!</definedName>
    <definedName name="неп_49" localSheetId="3">#REF!</definedName>
    <definedName name="неп_49" localSheetId="6">#REF!</definedName>
    <definedName name="неп_49">#REF!</definedName>
    <definedName name="неп_50" localSheetId="7">#REF!</definedName>
    <definedName name="неп_50" localSheetId="3">#REF!</definedName>
    <definedName name="неп_50" localSheetId="6">#REF!</definedName>
    <definedName name="неп_50">#REF!</definedName>
    <definedName name="неп_51" localSheetId="7">#REF!</definedName>
    <definedName name="неп_51" localSheetId="3">#REF!</definedName>
    <definedName name="неп_51" localSheetId="6">#REF!</definedName>
    <definedName name="неп_51">#REF!</definedName>
    <definedName name="неп_52" localSheetId="7">#REF!</definedName>
    <definedName name="неп_52" localSheetId="3">#REF!</definedName>
    <definedName name="неп_52" localSheetId="6">#REF!</definedName>
    <definedName name="неп_52">#REF!</definedName>
    <definedName name="неп_53" localSheetId="7">#REF!</definedName>
    <definedName name="неп_53" localSheetId="3">#REF!</definedName>
    <definedName name="неп_53" localSheetId="6">#REF!</definedName>
    <definedName name="неп_53">#REF!</definedName>
    <definedName name="неп_54" localSheetId="7">#REF!</definedName>
    <definedName name="неп_54" localSheetId="3">#REF!</definedName>
    <definedName name="неп_54" localSheetId="6">#REF!</definedName>
    <definedName name="неп_54">#REF!</definedName>
    <definedName name="неп_6" localSheetId="7">#REF!</definedName>
    <definedName name="неп_6" localSheetId="3">#REF!</definedName>
    <definedName name="неп_6" localSheetId="6">#REF!</definedName>
    <definedName name="неп_6">#REF!</definedName>
    <definedName name="неп_7" localSheetId="7">#REF!</definedName>
    <definedName name="неп_7" localSheetId="3">#REF!</definedName>
    <definedName name="неп_7" localSheetId="6">#REF!</definedName>
    <definedName name="неп_7">#REF!</definedName>
    <definedName name="неп_8" localSheetId="7">#REF!</definedName>
    <definedName name="неп_8" localSheetId="3">#REF!</definedName>
    <definedName name="неп_8" localSheetId="6">#REF!</definedName>
    <definedName name="неп_8">#REF!</definedName>
    <definedName name="неп_9" localSheetId="7">#REF!</definedName>
    <definedName name="неп_9" localSheetId="3">#REF!</definedName>
    <definedName name="неп_9" localSheetId="6">#REF!</definedName>
    <definedName name="неп_9">#REF!</definedName>
    <definedName name="Непредв">[29]Коэфф!$B$7</definedName>
    <definedName name="нер" localSheetId="7">#REF!</definedName>
    <definedName name="нер" localSheetId="6">#REF!</definedName>
    <definedName name="нер">#REF!</definedName>
    <definedName name="неуо" localSheetId="7">#REF!</definedName>
    <definedName name="неуо" localSheetId="6">#REF!</definedName>
    <definedName name="неуо">#REF!</definedName>
    <definedName name="Нижегородская_область" localSheetId="7">#REF!</definedName>
    <definedName name="Нижегородская_область" localSheetId="6">#REF!</definedName>
    <definedName name="Нижегородская_область">#REF!</definedName>
    <definedName name="ннн" localSheetId="1" hidden="1">{#N/A,#N/A,TRUE,"Смета на пасс. обор. №1"}</definedName>
    <definedName name="ннн" localSheetId="2" hidden="1">{#N/A,#N/A,TRUE,"Смета на пасс. обор. №1"}</definedName>
    <definedName name="ннн" hidden="1">{#N/A,#N/A,TRUE,"Смета на пасс. обор. №1"}</definedName>
    <definedName name="ННОвгород" localSheetId="7">#REF!</definedName>
    <definedName name="ННОвгород" localSheetId="3">#REF!</definedName>
    <definedName name="ННОвгород" localSheetId="6">#REF!</definedName>
    <definedName name="ННОвгород">#REF!</definedName>
    <definedName name="ННОвгород_1" localSheetId="7">#REF!</definedName>
    <definedName name="ННОвгород_1" localSheetId="3">#REF!</definedName>
    <definedName name="ННОвгород_1" localSheetId="6">#REF!</definedName>
    <definedName name="ННОвгород_1">#REF!</definedName>
    <definedName name="ННОвгород_2" localSheetId="7">#REF!</definedName>
    <definedName name="ННОвгород_2" localSheetId="3">#REF!</definedName>
    <definedName name="ННОвгород_2" localSheetId="6">#REF!</definedName>
    <definedName name="ННОвгород_2">#REF!</definedName>
    <definedName name="ННОвгород_22" localSheetId="7">#REF!</definedName>
    <definedName name="ННОвгород_22" localSheetId="3">#REF!</definedName>
    <definedName name="ННОвгород_22" localSheetId="6">#REF!</definedName>
    <definedName name="ННОвгород_22">#REF!</definedName>
    <definedName name="ННОвгород_49" localSheetId="7">#REF!</definedName>
    <definedName name="ННОвгород_49" localSheetId="3">#REF!</definedName>
    <definedName name="ННОвгород_49" localSheetId="6">#REF!</definedName>
    <definedName name="ННОвгород_49">#REF!</definedName>
    <definedName name="ННОвгород_5" localSheetId="7">#REF!</definedName>
    <definedName name="ННОвгород_5" localSheetId="3">#REF!</definedName>
    <definedName name="ННОвгород_5" localSheetId="6">#REF!</definedName>
    <definedName name="ННОвгород_5">#REF!</definedName>
    <definedName name="ННОвгород_50" localSheetId="7">#REF!</definedName>
    <definedName name="ННОвгород_50" localSheetId="3">#REF!</definedName>
    <definedName name="ННОвгород_50" localSheetId="6">#REF!</definedName>
    <definedName name="ННОвгород_50">#REF!</definedName>
    <definedName name="ННОвгород_51" localSheetId="7">#REF!</definedName>
    <definedName name="ННОвгород_51" localSheetId="3">#REF!</definedName>
    <definedName name="ННОвгород_51" localSheetId="6">#REF!</definedName>
    <definedName name="ННОвгород_51">#REF!</definedName>
    <definedName name="ННОвгород_52" localSheetId="7">#REF!</definedName>
    <definedName name="ННОвгород_52" localSheetId="3">#REF!</definedName>
    <definedName name="ННОвгород_52" localSheetId="6">#REF!</definedName>
    <definedName name="ННОвгород_52">#REF!</definedName>
    <definedName name="ННОвгород_53" localSheetId="7">#REF!</definedName>
    <definedName name="ННОвгород_53" localSheetId="3">#REF!</definedName>
    <definedName name="ННОвгород_53" localSheetId="6">#REF!</definedName>
    <definedName name="ННОвгород_53">#REF!</definedName>
    <definedName name="ННОвгород_54" localSheetId="7">#REF!</definedName>
    <definedName name="ННОвгород_54" localSheetId="3">#REF!</definedName>
    <definedName name="ННОвгород_54" localSheetId="6">#REF!</definedName>
    <definedName name="ННОвгород_54">#REF!</definedName>
    <definedName name="но" localSheetId="7">#REF!</definedName>
    <definedName name="но" localSheetId="6">#REF!</definedName>
    <definedName name="но">#REF!</definedName>
    <definedName name="Новгородская_область" localSheetId="7">#REF!</definedName>
    <definedName name="Новгородская_область" localSheetId="6">#REF!</definedName>
    <definedName name="Новгородская_область">#REF!</definedName>
    <definedName name="Новосибирская_область" localSheetId="7">#REF!</definedName>
    <definedName name="Новосибирская_область" localSheetId="6">#REF!</definedName>
    <definedName name="Новосибирская_область">#REF!</definedName>
    <definedName name="Новосибирская_область_1" localSheetId="7">#REF!</definedName>
    <definedName name="Новосибирская_область_1" localSheetId="6">#REF!</definedName>
    <definedName name="Новосибирская_область_1">#REF!</definedName>
    <definedName name="новый" localSheetId="7">#REF!</definedName>
    <definedName name="новый" localSheetId="6">#REF!</definedName>
    <definedName name="новый">#REF!</definedName>
    <definedName name="Номер_договора" localSheetId="7">#REF!</definedName>
    <definedName name="Номер_договора" localSheetId="3">#REF!</definedName>
    <definedName name="Номер_договора" localSheetId="6">#REF!</definedName>
    <definedName name="Номер_договора">#REF!</definedName>
    <definedName name="Номер_договора_1" localSheetId="7">#REF!</definedName>
    <definedName name="Номер_договора_1" localSheetId="6">#REF!</definedName>
    <definedName name="Номер_договора_1">#REF!</definedName>
    <definedName name="НомерДоговора" localSheetId="2">[49]ОбмОбслЗемОд!$F$2</definedName>
    <definedName name="НомерДоговора">[50]ОбмОбслЗемОд!$F$2</definedName>
    <definedName name="Норм_трудоемкость_механизаторов_по_смете_с_учетом_к_тов" localSheetId="7">'[53]Переменные и константы'!#REF!</definedName>
    <definedName name="Норм_трудоемкость_механизаторов_по_смете_с_учетом_к_тов" localSheetId="6">'[53]Переменные и константы'!#REF!</definedName>
    <definedName name="Норм_трудоемкость_механизаторов_по_смете_с_учетом_к_тов">'[53]Переменные и константы'!#REF!</definedName>
    <definedName name="Норм_трудоемкость_осн_рабочих_по_смете_с_учетом_к_тов" localSheetId="7">'[53]Переменные и константы'!#REF!</definedName>
    <definedName name="Норм_трудоемкость_осн_рабочих_по_смете_с_учетом_к_тов" localSheetId="6">'[53]Переменные и константы'!#REF!</definedName>
    <definedName name="Норм_трудоемкость_осн_рабочих_по_смете_с_учетом_к_тов">'[53]Переменные и константы'!#REF!</definedName>
    <definedName name="Нормативная_трудоемкость_механизаторов_по_смете" localSheetId="7">'[53]Переменные и константы'!#REF!</definedName>
    <definedName name="Нормативная_трудоемкость_механизаторов_по_смете" localSheetId="6">'[53]Переменные и константы'!#REF!</definedName>
    <definedName name="Нормативная_трудоемкость_механизаторов_по_смете">'[53]Переменные и константы'!#REF!</definedName>
    <definedName name="Нормативная_трудоемкость_основных_рабочих_по_смете" localSheetId="7">'[53]Переменные и константы'!#REF!</definedName>
    <definedName name="Нормативная_трудоемкость_основных_рабочих_по_смете" localSheetId="6">'[53]Переменные и константы'!#REF!</definedName>
    <definedName name="Нормативная_трудоемкость_основных_рабочих_по_смете">'[53]Переменные и константы'!#REF!</definedName>
    <definedName name="Нсапк" localSheetId="3">'[25]Лист опроса'!$B$34</definedName>
    <definedName name="Нсапк">'[26]Лист опроса'!$B$34</definedName>
    <definedName name="Нсстр" localSheetId="3">'[25]Лист опроса'!$B$32</definedName>
    <definedName name="Нсстр">'[26]Лист опроса'!$B$32</definedName>
    <definedName name="о" localSheetId="7">#REF!</definedName>
    <definedName name="о" localSheetId="3">#REF!</definedName>
    <definedName name="о" localSheetId="6">#REF!</definedName>
    <definedName name="о" localSheetId="2">#REF!</definedName>
    <definedName name="о">#REF!</definedName>
    <definedName name="о_1" localSheetId="7">#REF!</definedName>
    <definedName name="о_1" localSheetId="6">#REF!</definedName>
    <definedName name="о_1">#REF!</definedName>
    <definedName name="оа" localSheetId="7">[4]топография!#REF!</definedName>
    <definedName name="оа" localSheetId="6">[4]топография!#REF!</definedName>
    <definedName name="оа">[4]топография!#REF!</definedName>
    <definedName name="об" localSheetId="7">#REF!</definedName>
    <definedName name="об" localSheetId="6">#REF!</definedName>
    <definedName name="об">#REF!</definedName>
    <definedName name="_xlnm.Print_Area" localSheetId="7">ВОР!$B$1:$F$47</definedName>
    <definedName name="_xlnm.Print_Area" localSheetId="8">НМЦК!$B$1:$AC$51</definedName>
    <definedName name="_xlnm.Print_Area" localSheetId="6">'Проект сметы контракта'!$B$1:$E$47</definedName>
    <definedName name="_xlnm.Print_Area" localSheetId="2">Протокол!$A$1:$M$33</definedName>
    <definedName name="_xlnm.Print_Area">#REF!</definedName>
    <definedName name="Оборудование_в_базисных_ценах" localSheetId="7">#REF!</definedName>
    <definedName name="Оборудование_в_базисных_ценах" localSheetId="6">#REF!</definedName>
    <definedName name="Оборудование_в_базисных_ценах">#REF!</definedName>
    <definedName name="Оборудование_в_текущих_ценах" localSheetId="7">'[53]Переменные и константы'!#REF!</definedName>
    <definedName name="Оборудование_в_текущих_ценах" localSheetId="6">'[53]Переменные и константы'!#REF!</definedName>
    <definedName name="Оборудование_в_текущих_ценах">'[53]Переменные и константы'!#REF!</definedName>
    <definedName name="Оборудование_в_текущих_ценах_по_ресурсному_расчету" localSheetId="7">'[53]Переменные и константы'!#REF!</definedName>
    <definedName name="Оборудование_в_текущих_ценах_по_ресурсному_расчету" localSheetId="6">'[53]Переменные и константы'!#REF!</definedName>
    <definedName name="Оборудование_в_текущих_ценах_по_ресурсному_расчету">'[53]Переменные и константы'!#REF!</definedName>
    <definedName name="Оборудование_в_текущих_ценах_после_применения_индексов" localSheetId="7">'[53]Переменные и константы'!#REF!</definedName>
    <definedName name="Оборудование_в_текущих_ценах_после_применения_индексов" localSheetId="6">'[53]Переменные и константы'!#REF!</definedName>
    <definedName name="Оборудование_в_текущих_ценах_после_применения_индексов">'[53]Переменные и константы'!#REF!</definedName>
    <definedName name="Обоснование_поправки" localSheetId="7">#REF!</definedName>
    <definedName name="Обоснование_поправки" localSheetId="6">#REF!</definedName>
    <definedName name="Обоснование_поправки">#REF!</definedName>
    <definedName name="обуч" localSheetId="3" hidden="1">{#N/A,#N/A,TRUE,"Смета на пасс. обор. №1"}</definedName>
    <definedName name="обуч" localSheetId="1" hidden="1">{#N/A,#N/A,TRUE,"Смета на пасс. обор. №1"}</definedName>
    <definedName name="обуч" localSheetId="2" hidden="1">{#N/A,#N/A,TRUE,"Смета на пасс. обор. №1"}</definedName>
    <definedName name="обуч" hidden="1">{#N/A,#N/A,TRUE,"Смета на пасс. обор. №1"}</definedName>
    <definedName name="обуч_1" localSheetId="3" hidden="1">{#N/A,#N/A,TRUE,"Смета на пасс. обор. №1"}</definedName>
    <definedName name="обуч_1" localSheetId="1" hidden="1">{#N/A,#N/A,TRUE,"Смета на пасс. обор. №1"}</definedName>
    <definedName name="обуч_1" localSheetId="2" hidden="1">{#N/A,#N/A,TRUE,"Смета на пасс. обор. №1"}</definedName>
    <definedName name="обуч_1" hidden="1">{#N/A,#N/A,TRUE,"Смета на пасс. обор. №1"}</definedName>
    <definedName name="общ_МПА_П" localSheetId="7">#REF!</definedName>
    <definedName name="общ_МПА_П" localSheetId="6">#REF!</definedName>
    <definedName name="общ_МПА_П">#REF!</definedName>
    <definedName name="Общаясп" localSheetId="1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Общаясп" localSheetId="2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Общаясп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ОбъектАдрес" localSheetId="2">[49]ОбмОбслЗемОд!$A$4</definedName>
    <definedName name="ОбъектАдрес">[50]ОбмОбслЗемОд!$A$4</definedName>
    <definedName name="Объекты" localSheetId="7">#REF!</definedName>
    <definedName name="Объекты" localSheetId="3">#REF!</definedName>
    <definedName name="Объекты" localSheetId="6">#REF!</definedName>
    <definedName name="Объекты">#REF!</definedName>
    <definedName name="объем">#N/A</definedName>
    <definedName name="объем___0" localSheetId="7">#REF!</definedName>
    <definedName name="объем___0" localSheetId="3">#REF!</definedName>
    <definedName name="объем___0" localSheetId="6">#REF!</definedName>
    <definedName name="объем___0" localSheetId="2">#REF!</definedName>
    <definedName name="объем___0">#REF!</definedName>
    <definedName name="объем___0___0" localSheetId="7">#REF!</definedName>
    <definedName name="объем___0___0" localSheetId="3">#REF!</definedName>
    <definedName name="объем___0___0" localSheetId="6">#REF!</definedName>
    <definedName name="объем___0___0" localSheetId="2">#REF!</definedName>
    <definedName name="объем___0___0">#REF!</definedName>
    <definedName name="объем___0___0___0" localSheetId="7">#REF!</definedName>
    <definedName name="объем___0___0___0" localSheetId="3">#REF!</definedName>
    <definedName name="объем___0___0___0" localSheetId="6">#REF!</definedName>
    <definedName name="объем___0___0___0">#REF!</definedName>
    <definedName name="объем___0___0___0___0" localSheetId="7">#REF!</definedName>
    <definedName name="объем___0___0___0___0" localSheetId="3">#REF!</definedName>
    <definedName name="объем___0___0___0___0" localSheetId="6">#REF!</definedName>
    <definedName name="объем___0___0___0___0">#REF!</definedName>
    <definedName name="объем___0___0___0___0___0" localSheetId="7">#REF!</definedName>
    <definedName name="объем___0___0___0___0___0" localSheetId="6">#REF!</definedName>
    <definedName name="объем___0___0___0___0___0">#REF!</definedName>
    <definedName name="объем___0___0___0___0___0_1" localSheetId="7">#REF!</definedName>
    <definedName name="объем___0___0___0___0___0_1" localSheetId="6">#REF!</definedName>
    <definedName name="объем___0___0___0___0___0_1">#REF!</definedName>
    <definedName name="объем___0___0___0___0_1" localSheetId="7">#REF!</definedName>
    <definedName name="объем___0___0___0___0_1" localSheetId="6">#REF!</definedName>
    <definedName name="объем___0___0___0___0_1">#REF!</definedName>
    <definedName name="объем___0___0___0___1" localSheetId="7">#REF!</definedName>
    <definedName name="объем___0___0___0___1" localSheetId="6">#REF!</definedName>
    <definedName name="объем___0___0___0___1">#REF!</definedName>
    <definedName name="объем___0___0___0___1_1" localSheetId="7">#REF!</definedName>
    <definedName name="объем___0___0___0___1_1" localSheetId="6">#REF!</definedName>
    <definedName name="объем___0___0___0___1_1">#REF!</definedName>
    <definedName name="объем___0___0___0___5" localSheetId="7">#REF!</definedName>
    <definedName name="объем___0___0___0___5" localSheetId="6">#REF!</definedName>
    <definedName name="объем___0___0___0___5">#REF!</definedName>
    <definedName name="объем___0___0___0___5_1" localSheetId="7">#REF!</definedName>
    <definedName name="объем___0___0___0___5_1" localSheetId="6">#REF!</definedName>
    <definedName name="объем___0___0___0___5_1">#REF!</definedName>
    <definedName name="объем___0___0___0_1" localSheetId="7">#REF!</definedName>
    <definedName name="объем___0___0___0_1" localSheetId="6">#REF!</definedName>
    <definedName name="объем___0___0___0_1">#REF!</definedName>
    <definedName name="объем___0___0___0_1_1" localSheetId="7">#REF!</definedName>
    <definedName name="объем___0___0___0_1_1" localSheetId="6">#REF!</definedName>
    <definedName name="объем___0___0___0_1_1">#REF!</definedName>
    <definedName name="объем___0___0___0_1_1_1" localSheetId="7">#REF!</definedName>
    <definedName name="объем___0___0___0_1_1_1" localSheetId="6">#REF!</definedName>
    <definedName name="объем___0___0___0_1_1_1">#REF!</definedName>
    <definedName name="объем___0___0___0_5" localSheetId="7">#REF!</definedName>
    <definedName name="объем___0___0___0_5" localSheetId="6">#REF!</definedName>
    <definedName name="объем___0___0___0_5">#REF!</definedName>
    <definedName name="объем___0___0___0_5_1" localSheetId="7">#REF!</definedName>
    <definedName name="объем___0___0___0_5_1" localSheetId="6">#REF!</definedName>
    <definedName name="объем___0___0___0_5_1">#REF!</definedName>
    <definedName name="объем___0___0___1" localSheetId="7">#REF!</definedName>
    <definedName name="объем___0___0___1" localSheetId="6">#REF!</definedName>
    <definedName name="объем___0___0___1">#REF!</definedName>
    <definedName name="объем___0___0___1_1" localSheetId="7">#REF!</definedName>
    <definedName name="объем___0___0___1_1" localSheetId="6">#REF!</definedName>
    <definedName name="объем___0___0___1_1">#REF!</definedName>
    <definedName name="объем___0___0___2" localSheetId="7">#REF!</definedName>
    <definedName name="объем___0___0___2" localSheetId="3">#REF!</definedName>
    <definedName name="объем___0___0___2" localSheetId="6">#REF!</definedName>
    <definedName name="объем___0___0___2">#REF!</definedName>
    <definedName name="объем___0___0___2_1" localSheetId="7">#REF!</definedName>
    <definedName name="объем___0___0___2_1" localSheetId="6">#REF!</definedName>
    <definedName name="объем___0___0___2_1">#REF!</definedName>
    <definedName name="объем___0___0___3" localSheetId="7">#REF!</definedName>
    <definedName name="объем___0___0___3" localSheetId="3">#REF!</definedName>
    <definedName name="объем___0___0___3" localSheetId="6">#REF!</definedName>
    <definedName name="объем___0___0___3">#REF!</definedName>
    <definedName name="объем___0___0___3_1" localSheetId="7">#REF!</definedName>
    <definedName name="объем___0___0___3_1" localSheetId="6">#REF!</definedName>
    <definedName name="объем___0___0___3_1">#REF!</definedName>
    <definedName name="объем___0___0___4" localSheetId="7">#REF!</definedName>
    <definedName name="объем___0___0___4" localSheetId="3">#REF!</definedName>
    <definedName name="объем___0___0___4" localSheetId="6">#REF!</definedName>
    <definedName name="объем___0___0___4">#REF!</definedName>
    <definedName name="объем___0___0___4_1" localSheetId="7">#REF!</definedName>
    <definedName name="объем___0___0___4_1" localSheetId="6">#REF!</definedName>
    <definedName name="объем___0___0___4_1">#REF!</definedName>
    <definedName name="объем___0___0___5" localSheetId="7">#REF!</definedName>
    <definedName name="объем___0___0___5" localSheetId="6">#REF!</definedName>
    <definedName name="объем___0___0___5">#REF!</definedName>
    <definedName name="объем___0___0___5_1" localSheetId="7">#REF!</definedName>
    <definedName name="объем___0___0___5_1" localSheetId="6">#REF!</definedName>
    <definedName name="объем___0___0___5_1">#REF!</definedName>
    <definedName name="объем___0___0_1" localSheetId="7">#REF!</definedName>
    <definedName name="объем___0___0_1" localSheetId="6">#REF!</definedName>
    <definedName name="объем___0___0_1">#REF!</definedName>
    <definedName name="объем___0___0_1_1" localSheetId="7">#REF!</definedName>
    <definedName name="объем___0___0_1_1" localSheetId="6">#REF!</definedName>
    <definedName name="объем___0___0_1_1">#REF!</definedName>
    <definedName name="объем___0___0_1_1_1" localSheetId="7">#REF!</definedName>
    <definedName name="объем___0___0_1_1_1" localSheetId="6">#REF!</definedName>
    <definedName name="объем___0___0_1_1_1">#REF!</definedName>
    <definedName name="объем___0___0_3" localSheetId="7">#REF!</definedName>
    <definedName name="объем___0___0_3" localSheetId="6">#REF!</definedName>
    <definedName name="объем___0___0_3">#REF!</definedName>
    <definedName name="объем___0___0_3_1" localSheetId="7">#REF!</definedName>
    <definedName name="объем___0___0_3_1" localSheetId="6">#REF!</definedName>
    <definedName name="объем___0___0_3_1">#REF!</definedName>
    <definedName name="объем___0___0_5" localSheetId="7">#REF!</definedName>
    <definedName name="объем___0___0_5" localSheetId="6">#REF!</definedName>
    <definedName name="объем___0___0_5">#REF!</definedName>
    <definedName name="объем___0___0_5_1" localSheetId="7">#REF!</definedName>
    <definedName name="объем___0___0_5_1" localSheetId="6">#REF!</definedName>
    <definedName name="объем___0___0_5_1">#REF!</definedName>
    <definedName name="объем___0___1" localSheetId="7">#REF!</definedName>
    <definedName name="объем___0___1" localSheetId="3">#REF!</definedName>
    <definedName name="объем___0___1" localSheetId="6">#REF!</definedName>
    <definedName name="объем___0___1">#REF!</definedName>
    <definedName name="объем___0___1___0" localSheetId="7">#REF!</definedName>
    <definedName name="объем___0___1___0" localSheetId="6">#REF!</definedName>
    <definedName name="объем___0___1___0">#REF!</definedName>
    <definedName name="объем___0___1___0_1" localSheetId="7">#REF!</definedName>
    <definedName name="объем___0___1___0_1" localSheetId="6">#REF!</definedName>
    <definedName name="объем___0___1___0_1">#REF!</definedName>
    <definedName name="объем___0___1_1" localSheetId="7">#REF!</definedName>
    <definedName name="объем___0___1_1" localSheetId="6">#REF!</definedName>
    <definedName name="объем___0___1_1">#REF!</definedName>
    <definedName name="объем___0___10" localSheetId="7">#REF!</definedName>
    <definedName name="объем___0___10" localSheetId="3">#REF!</definedName>
    <definedName name="объем___0___10" localSheetId="6">#REF!</definedName>
    <definedName name="объем___0___10">#REF!</definedName>
    <definedName name="объем___0___10_1" localSheetId="7">#REF!</definedName>
    <definedName name="объем___0___10_1" localSheetId="6">#REF!</definedName>
    <definedName name="объем___0___10_1">#REF!</definedName>
    <definedName name="объем___0___12" localSheetId="7">#REF!</definedName>
    <definedName name="объем___0___12" localSheetId="3">#REF!</definedName>
    <definedName name="объем___0___12" localSheetId="6">#REF!</definedName>
    <definedName name="объем___0___12">#REF!</definedName>
    <definedName name="объем___0___2" localSheetId="7">#REF!</definedName>
    <definedName name="объем___0___2" localSheetId="3">#REF!</definedName>
    <definedName name="объем___0___2" localSheetId="6">#REF!</definedName>
    <definedName name="объем___0___2">#REF!</definedName>
    <definedName name="объем___0___2___0" localSheetId="7">#REF!</definedName>
    <definedName name="объем___0___2___0" localSheetId="3">#REF!</definedName>
    <definedName name="объем___0___2___0" localSheetId="6">#REF!</definedName>
    <definedName name="объем___0___2___0">#REF!</definedName>
    <definedName name="объем___0___2___0___0" localSheetId="7">#REF!</definedName>
    <definedName name="объем___0___2___0___0" localSheetId="6">#REF!</definedName>
    <definedName name="объем___0___2___0___0">#REF!</definedName>
    <definedName name="объем___0___2___0___0_1" localSheetId="7">#REF!</definedName>
    <definedName name="объем___0___2___0___0_1" localSheetId="6">#REF!</definedName>
    <definedName name="объем___0___2___0___0_1">#REF!</definedName>
    <definedName name="объем___0___2___0_1" localSheetId="7">#REF!</definedName>
    <definedName name="объем___0___2___0_1" localSheetId="6">#REF!</definedName>
    <definedName name="объем___0___2___0_1">#REF!</definedName>
    <definedName name="объем___0___2___5" localSheetId="7">#REF!</definedName>
    <definedName name="объем___0___2___5" localSheetId="6">#REF!</definedName>
    <definedName name="объем___0___2___5">#REF!</definedName>
    <definedName name="объем___0___2___5_1" localSheetId="7">#REF!</definedName>
    <definedName name="объем___0___2___5_1" localSheetId="6">#REF!</definedName>
    <definedName name="объем___0___2___5_1">#REF!</definedName>
    <definedName name="объем___0___2_1" localSheetId="7">#REF!</definedName>
    <definedName name="объем___0___2_1" localSheetId="6">#REF!</definedName>
    <definedName name="объем___0___2_1">#REF!</definedName>
    <definedName name="объем___0___2_1_1" localSheetId="7">#REF!</definedName>
    <definedName name="объем___0___2_1_1" localSheetId="6">#REF!</definedName>
    <definedName name="объем___0___2_1_1">#REF!</definedName>
    <definedName name="объем___0___2_1_1_1" localSheetId="7">#REF!</definedName>
    <definedName name="объем___0___2_1_1_1" localSheetId="6">#REF!</definedName>
    <definedName name="объем___0___2_1_1_1">#REF!</definedName>
    <definedName name="объем___0___2_3" localSheetId="7">#REF!</definedName>
    <definedName name="объем___0___2_3" localSheetId="6">#REF!</definedName>
    <definedName name="объем___0___2_3">#REF!</definedName>
    <definedName name="объем___0___2_3_1" localSheetId="7">#REF!</definedName>
    <definedName name="объем___0___2_3_1" localSheetId="6">#REF!</definedName>
    <definedName name="объем___0___2_3_1">#REF!</definedName>
    <definedName name="объем___0___2_5" localSheetId="7">#REF!</definedName>
    <definedName name="объем___0___2_5" localSheetId="6">#REF!</definedName>
    <definedName name="объем___0___2_5">#REF!</definedName>
    <definedName name="объем___0___2_5_1" localSheetId="7">#REF!</definedName>
    <definedName name="объем___0___2_5_1" localSheetId="6">#REF!</definedName>
    <definedName name="объем___0___2_5_1">#REF!</definedName>
    <definedName name="объем___0___3" localSheetId="7">#REF!</definedName>
    <definedName name="объем___0___3" localSheetId="3">#REF!</definedName>
    <definedName name="объем___0___3" localSheetId="6">#REF!</definedName>
    <definedName name="объем___0___3">#REF!</definedName>
    <definedName name="объем___0___3___0" localSheetId="7">#REF!</definedName>
    <definedName name="объем___0___3___0" localSheetId="6">#REF!</definedName>
    <definedName name="объем___0___3___0">#REF!</definedName>
    <definedName name="объем___0___3___0_1" localSheetId="7">#REF!</definedName>
    <definedName name="объем___0___3___0_1" localSheetId="6">#REF!</definedName>
    <definedName name="объем___0___3___0_1">#REF!</definedName>
    <definedName name="объем___0___3___5" localSheetId="7">#REF!</definedName>
    <definedName name="объем___0___3___5" localSheetId="6">#REF!</definedName>
    <definedName name="объем___0___3___5">#REF!</definedName>
    <definedName name="объем___0___3___5_1" localSheetId="7">#REF!</definedName>
    <definedName name="объем___0___3___5_1" localSheetId="6">#REF!</definedName>
    <definedName name="объем___0___3___5_1">#REF!</definedName>
    <definedName name="объем___0___3_1" localSheetId="7">#REF!</definedName>
    <definedName name="объем___0___3_1" localSheetId="6">#REF!</definedName>
    <definedName name="объем___0___3_1">#REF!</definedName>
    <definedName name="объем___0___3_1_1" localSheetId="7">#REF!</definedName>
    <definedName name="объем___0___3_1_1" localSheetId="6">#REF!</definedName>
    <definedName name="объем___0___3_1_1">#REF!</definedName>
    <definedName name="объем___0___3_1_1_1" localSheetId="7">#REF!</definedName>
    <definedName name="объем___0___3_1_1_1" localSheetId="6">#REF!</definedName>
    <definedName name="объем___0___3_1_1_1">#REF!</definedName>
    <definedName name="объем___0___3_5" localSheetId="7">#REF!</definedName>
    <definedName name="объем___0___3_5" localSheetId="6">#REF!</definedName>
    <definedName name="объем___0___3_5">#REF!</definedName>
    <definedName name="объем___0___3_5_1" localSheetId="7">#REF!</definedName>
    <definedName name="объем___0___3_5_1" localSheetId="6">#REF!</definedName>
    <definedName name="объем___0___3_5_1">#REF!</definedName>
    <definedName name="объем___0___4" localSheetId="7">#REF!</definedName>
    <definedName name="объем___0___4" localSheetId="3">#REF!</definedName>
    <definedName name="объем___0___4" localSheetId="6">#REF!</definedName>
    <definedName name="объем___0___4">#REF!</definedName>
    <definedName name="объем___0___4___0" localSheetId="7">#REF!</definedName>
    <definedName name="объем___0___4___0" localSheetId="6">#REF!</definedName>
    <definedName name="объем___0___4___0">#REF!</definedName>
    <definedName name="объем___0___4___0_1" localSheetId="7">#REF!</definedName>
    <definedName name="объем___0___4___0_1" localSheetId="6">#REF!</definedName>
    <definedName name="объем___0___4___0_1">#REF!</definedName>
    <definedName name="объем___0___4___5" localSheetId="7">#REF!</definedName>
    <definedName name="объем___0___4___5" localSheetId="6">#REF!</definedName>
    <definedName name="объем___0___4___5">#REF!</definedName>
    <definedName name="объем___0___4___5_1" localSheetId="7">#REF!</definedName>
    <definedName name="объем___0___4___5_1" localSheetId="6">#REF!</definedName>
    <definedName name="объем___0___4___5_1">#REF!</definedName>
    <definedName name="объем___0___4_1" localSheetId="7">#REF!</definedName>
    <definedName name="объем___0___4_1" localSheetId="6">#REF!</definedName>
    <definedName name="объем___0___4_1">#REF!</definedName>
    <definedName name="объем___0___4_1_1" localSheetId="7">#REF!</definedName>
    <definedName name="объем___0___4_1_1" localSheetId="6">#REF!</definedName>
    <definedName name="объем___0___4_1_1">#REF!</definedName>
    <definedName name="объем___0___4_1_1_1" localSheetId="7">#REF!</definedName>
    <definedName name="объем___0___4_1_1_1" localSheetId="6">#REF!</definedName>
    <definedName name="объем___0___4_1_1_1">#REF!</definedName>
    <definedName name="объем___0___4_3" localSheetId="7">#REF!</definedName>
    <definedName name="объем___0___4_3" localSheetId="6">#REF!</definedName>
    <definedName name="объем___0___4_3">#REF!</definedName>
    <definedName name="объем___0___4_3_1" localSheetId="7">#REF!</definedName>
    <definedName name="объем___0___4_3_1" localSheetId="6">#REF!</definedName>
    <definedName name="объем___0___4_3_1">#REF!</definedName>
    <definedName name="объем___0___4_5" localSheetId="7">#REF!</definedName>
    <definedName name="объем___0___4_5" localSheetId="6">#REF!</definedName>
    <definedName name="объем___0___4_5">#REF!</definedName>
    <definedName name="объем___0___4_5_1" localSheetId="7">#REF!</definedName>
    <definedName name="объем___0___4_5_1" localSheetId="6">#REF!</definedName>
    <definedName name="объем___0___4_5_1">#REF!</definedName>
    <definedName name="объем___0___5" localSheetId="7">#REF!</definedName>
    <definedName name="объем___0___5" localSheetId="3">#REF!</definedName>
    <definedName name="объем___0___5" localSheetId="6">#REF!</definedName>
    <definedName name="объем___0___5">#REF!</definedName>
    <definedName name="объем___0___5_1" localSheetId="7">#REF!</definedName>
    <definedName name="объем___0___5_1" localSheetId="6">#REF!</definedName>
    <definedName name="объем___0___5_1">#REF!</definedName>
    <definedName name="объем___0___6" localSheetId="7">#REF!</definedName>
    <definedName name="объем___0___6" localSheetId="3">#REF!</definedName>
    <definedName name="объем___0___6" localSheetId="6">#REF!</definedName>
    <definedName name="объем___0___6">#REF!</definedName>
    <definedName name="объем___0___6_1" localSheetId="7">#REF!</definedName>
    <definedName name="объем___0___6_1" localSheetId="6">#REF!</definedName>
    <definedName name="объем___0___6_1">#REF!</definedName>
    <definedName name="объем___0___8" localSheetId="7">#REF!</definedName>
    <definedName name="объем___0___8" localSheetId="3">#REF!</definedName>
    <definedName name="объем___0___8" localSheetId="6">#REF!</definedName>
    <definedName name="объем___0___8">#REF!</definedName>
    <definedName name="объем___0___8_1" localSheetId="7">#REF!</definedName>
    <definedName name="объем___0___8_1" localSheetId="6">#REF!</definedName>
    <definedName name="объем___0___8_1">#REF!</definedName>
    <definedName name="объем___0_1" localSheetId="7">#REF!</definedName>
    <definedName name="объем___0_1" localSheetId="6">#REF!</definedName>
    <definedName name="объем___0_1">#REF!</definedName>
    <definedName name="объем___0_1_1" localSheetId="7">#REF!</definedName>
    <definedName name="объем___0_1_1" localSheetId="6">#REF!</definedName>
    <definedName name="объем___0_1_1">#REF!</definedName>
    <definedName name="объем___0_3" localSheetId="7">#REF!</definedName>
    <definedName name="объем___0_3" localSheetId="6">#REF!</definedName>
    <definedName name="объем___0_3">#REF!</definedName>
    <definedName name="объем___0_3_1" localSheetId="7">#REF!</definedName>
    <definedName name="объем___0_3_1" localSheetId="6">#REF!</definedName>
    <definedName name="объем___0_3_1">#REF!</definedName>
    <definedName name="объем___0_5" localSheetId="7">#REF!</definedName>
    <definedName name="объем___0_5" localSheetId="6">#REF!</definedName>
    <definedName name="объем___0_5">#REF!</definedName>
    <definedName name="объем___0_5_1" localSheetId="7">#REF!</definedName>
    <definedName name="объем___0_5_1" localSheetId="6">#REF!</definedName>
    <definedName name="объем___0_5_1">#REF!</definedName>
    <definedName name="объем___1" localSheetId="7">#REF!</definedName>
    <definedName name="объем___1" localSheetId="3">#REF!</definedName>
    <definedName name="объем___1" localSheetId="6">#REF!</definedName>
    <definedName name="объем___1">#REF!</definedName>
    <definedName name="объем___1___0" localSheetId="7">#REF!</definedName>
    <definedName name="объем___1___0" localSheetId="3">#REF!</definedName>
    <definedName name="объем___1___0" localSheetId="6">#REF!</definedName>
    <definedName name="объем___1___0">#REF!</definedName>
    <definedName name="объем___1___0___0" localSheetId="7">#REF!</definedName>
    <definedName name="объем___1___0___0" localSheetId="6">#REF!</definedName>
    <definedName name="объем___1___0___0">#REF!</definedName>
    <definedName name="объем___1___0___0_1" localSheetId="7">#REF!</definedName>
    <definedName name="объем___1___0___0_1" localSheetId="6">#REF!</definedName>
    <definedName name="объем___1___0___0_1">#REF!</definedName>
    <definedName name="объем___1___0_1" localSheetId="7">#REF!</definedName>
    <definedName name="объем___1___0_1" localSheetId="6">#REF!</definedName>
    <definedName name="объем___1___0_1">#REF!</definedName>
    <definedName name="объем___1___1" localSheetId="7">#REF!</definedName>
    <definedName name="объем___1___1" localSheetId="6">#REF!</definedName>
    <definedName name="объем___1___1">#REF!</definedName>
    <definedName name="объем___1___1_1" localSheetId="7">#REF!</definedName>
    <definedName name="объем___1___1_1" localSheetId="6">#REF!</definedName>
    <definedName name="объем___1___1_1">#REF!</definedName>
    <definedName name="объем___1___5" localSheetId="7">#REF!</definedName>
    <definedName name="объем___1___5" localSheetId="6">#REF!</definedName>
    <definedName name="объем___1___5">#REF!</definedName>
    <definedName name="объем___1___5_1" localSheetId="7">#REF!</definedName>
    <definedName name="объем___1___5_1" localSheetId="6">#REF!</definedName>
    <definedName name="объем___1___5_1">#REF!</definedName>
    <definedName name="объем___1_1" localSheetId="7">#REF!</definedName>
    <definedName name="объем___1_1" localSheetId="6">#REF!</definedName>
    <definedName name="объем___1_1">#REF!</definedName>
    <definedName name="объем___1_1_1" localSheetId="7">#REF!</definedName>
    <definedName name="объем___1_1_1" localSheetId="6">#REF!</definedName>
    <definedName name="объем___1_1_1">#REF!</definedName>
    <definedName name="объем___1_1_1_1" localSheetId="7">#REF!</definedName>
    <definedName name="объем___1_1_1_1" localSheetId="6">#REF!</definedName>
    <definedName name="объем___1_1_1_1">#REF!</definedName>
    <definedName name="объем___1_3" localSheetId="7">#REF!</definedName>
    <definedName name="объем___1_3" localSheetId="6">#REF!</definedName>
    <definedName name="объем___1_3">#REF!</definedName>
    <definedName name="объем___1_3_1" localSheetId="7">#REF!</definedName>
    <definedName name="объем___1_3_1" localSheetId="6">#REF!</definedName>
    <definedName name="объем___1_3_1">#REF!</definedName>
    <definedName name="объем___1_5" localSheetId="7">#REF!</definedName>
    <definedName name="объем___1_5" localSheetId="6">#REF!</definedName>
    <definedName name="объем___1_5">#REF!</definedName>
    <definedName name="объем___1_5_1" localSheetId="7">#REF!</definedName>
    <definedName name="объем___1_5_1" localSheetId="6">#REF!</definedName>
    <definedName name="объем___1_5_1">#REF!</definedName>
    <definedName name="объем___10" localSheetId="7">#REF!</definedName>
    <definedName name="объем___10" localSheetId="3">#REF!</definedName>
    <definedName name="объем___10" localSheetId="6">#REF!</definedName>
    <definedName name="объем___10" localSheetId="2">#REF!</definedName>
    <definedName name="объем___10">#REF!</definedName>
    <definedName name="объем___10___0">NA()</definedName>
    <definedName name="объем___10___0___0" localSheetId="7">#REF!</definedName>
    <definedName name="объем___10___0___0" localSheetId="3">#REF!</definedName>
    <definedName name="объем___10___0___0" localSheetId="6">#REF!</definedName>
    <definedName name="объем___10___0___0" localSheetId="2">#REF!</definedName>
    <definedName name="объем___10___0___0">#REF!</definedName>
    <definedName name="объем___10___0___0___0" localSheetId="7">#REF!</definedName>
    <definedName name="объем___10___0___0___0" localSheetId="6">#REF!</definedName>
    <definedName name="объем___10___0___0___0">#REF!</definedName>
    <definedName name="объем___10___0___0___0_1" localSheetId="7">#REF!</definedName>
    <definedName name="объем___10___0___0___0_1" localSheetId="6">#REF!</definedName>
    <definedName name="объем___10___0___0___0_1">#REF!</definedName>
    <definedName name="объем___10___0___0_1" localSheetId="7">#REF!</definedName>
    <definedName name="объем___10___0___0_1" localSheetId="6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7">#REF!</definedName>
    <definedName name="объем___10___0_1" localSheetId="6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7">#REF!</definedName>
    <definedName name="объем___10___1" localSheetId="3">#REF!</definedName>
    <definedName name="объем___10___1" localSheetId="6">#REF!</definedName>
    <definedName name="объем___10___1" localSheetId="2">#REF!</definedName>
    <definedName name="объем___10___1">#REF!</definedName>
    <definedName name="объем___10___10" localSheetId="7">#REF!</definedName>
    <definedName name="объем___10___10" localSheetId="3">#REF!</definedName>
    <definedName name="объем___10___10" localSheetId="6">#REF!</definedName>
    <definedName name="объем___10___10">#REF!</definedName>
    <definedName name="объем___10___12" localSheetId="7">#REF!</definedName>
    <definedName name="объем___10___12" localSheetId="3">#REF!</definedName>
    <definedName name="объем___10___12" localSheetId="6">#REF!</definedName>
    <definedName name="объем___10___12">#REF!</definedName>
    <definedName name="объем___10___2">NA()</definedName>
    <definedName name="объем___10___4">NA()</definedName>
    <definedName name="объем___10___5" localSheetId="7">#REF!</definedName>
    <definedName name="объем___10___5" localSheetId="6">#REF!</definedName>
    <definedName name="объем___10___5">#REF!</definedName>
    <definedName name="объем___10___5_1" localSheetId="7">#REF!</definedName>
    <definedName name="объем___10___5_1" localSheetId="6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7">#REF!</definedName>
    <definedName name="объем___10_3" localSheetId="6">#REF!</definedName>
    <definedName name="объем___10_3">#REF!</definedName>
    <definedName name="объем___10_3_1" localSheetId="7">#REF!</definedName>
    <definedName name="объем___10_3_1" localSheetId="6">#REF!</definedName>
    <definedName name="объем___10_3_1">#REF!</definedName>
    <definedName name="объем___10_5" localSheetId="7">#REF!</definedName>
    <definedName name="объем___10_5" localSheetId="6">#REF!</definedName>
    <definedName name="объем___10_5">#REF!</definedName>
    <definedName name="объем___10_5_1" localSheetId="7">#REF!</definedName>
    <definedName name="объем___10_5_1" localSheetId="6">#REF!</definedName>
    <definedName name="объем___10_5_1">#REF!</definedName>
    <definedName name="объем___11" localSheetId="7">#REF!</definedName>
    <definedName name="объем___11" localSheetId="3">#REF!</definedName>
    <definedName name="объем___11" localSheetId="6">#REF!</definedName>
    <definedName name="объем___11" localSheetId="2">#REF!</definedName>
    <definedName name="объем___11">#REF!</definedName>
    <definedName name="объем___11___0">NA()</definedName>
    <definedName name="объем___11___10" localSheetId="7">#REF!</definedName>
    <definedName name="объем___11___10" localSheetId="3">#REF!</definedName>
    <definedName name="объем___11___10" localSheetId="6">#REF!</definedName>
    <definedName name="объем___11___10" localSheetId="2">#REF!</definedName>
    <definedName name="объем___11___10">#REF!</definedName>
    <definedName name="объем___11___2" localSheetId="7">#REF!</definedName>
    <definedName name="объем___11___2" localSheetId="3">#REF!</definedName>
    <definedName name="объем___11___2" localSheetId="6">#REF!</definedName>
    <definedName name="объем___11___2">#REF!</definedName>
    <definedName name="объем___11___4" localSheetId="7">#REF!</definedName>
    <definedName name="объем___11___4" localSheetId="3">#REF!</definedName>
    <definedName name="объем___11___4" localSheetId="6">#REF!</definedName>
    <definedName name="объем___11___4">#REF!</definedName>
    <definedName name="объем___11___6" localSheetId="7">#REF!</definedName>
    <definedName name="объем___11___6" localSheetId="3">#REF!</definedName>
    <definedName name="объем___11___6" localSheetId="6">#REF!</definedName>
    <definedName name="объем___11___6">#REF!</definedName>
    <definedName name="объем___11___8" localSheetId="7">#REF!</definedName>
    <definedName name="объем___11___8" localSheetId="3">#REF!</definedName>
    <definedName name="объем___11___8" localSheetId="6">#REF!</definedName>
    <definedName name="объем___11___8">#REF!</definedName>
    <definedName name="объем___11_1" localSheetId="7">#REF!</definedName>
    <definedName name="объем___11_1" localSheetId="6">#REF!</definedName>
    <definedName name="объем___11_1">#REF!</definedName>
    <definedName name="объем___12">NA()</definedName>
    <definedName name="объем___2" localSheetId="7">#REF!</definedName>
    <definedName name="объем___2" localSheetId="3">#REF!</definedName>
    <definedName name="объем___2" localSheetId="6">#REF!</definedName>
    <definedName name="объем___2" localSheetId="2">#REF!</definedName>
    <definedName name="объем___2">#REF!</definedName>
    <definedName name="объем___2___0" localSheetId="7">#REF!</definedName>
    <definedName name="объем___2___0" localSheetId="3">#REF!</definedName>
    <definedName name="объем___2___0" localSheetId="6">#REF!</definedName>
    <definedName name="объем___2___0">#REF!</definedName>
    <definedName name="объем___2___0___0" localSheetId="7">#REF!</definedName>
    <definedName name="объем___2___0___0" localSheetId="3">#REF!</definedName>
    <definedName name="объем___2___0___0" localSheetId="6">#REF!</definedName>
    <definedName name="объем___2___0___0">#REF!</definedName>
    <definedName name="объем___2___0___0___0" localSheetId="7">#REF!</definedName>
    <definedName name="объем___2___0___0___0" localSheetId="3">#REF!</definedName>
    <definedName name="объем___2___0___0___0" localSheetId="6">#REF!</definedName>
    <definedName name="объем___2___0___0___0">#REF!</definedName>
    <definedName name="объем___2___0___0___0___0" localSheetId="7">#REF!</definedName>
    <definedName name="объем___2___0___0___0___0" localSheetId="6">#REF!</definedName>
    <definedName name="объем___2___0___0___0___0">#REF!</definedName>
    <definedName name="объем___2___0___0___0___0_1" localSheetId="7">#REF!</definedName>
    <definedName name="объем___2___0___0___0___0_1" localSheetId="6">#REF!</definedName>
    <definedName name="объем___2___0___0___0___0_1">#REF!</definedName>
    <definedName name="объем___2___0___0___0_1" localSheetId="7">#REF!</definedName>
    <definedName name="объем___2___0___0___0_1" localSheetId="6">#REF!</definedName>
    <definedName name="объем___2___0___0___0_1">#REF!</definedName>
    <definedName name="объем___2___0___0___1" localSheetId="7">#REF!</definedName>
    <definedName name="объем___2___0___0___1" localSheetId="6">#REF!</definedName>
    <definedName name="объем___2___0___0___1">#REF!</definedName>
    <definedName name="объем___2___0___0___1_1" localSheetId="7">#REF!</definedName>
    <definedName name="объем___2___0___0___1_1" localSheetId="6">#REF!</definedName>
    <definedName name="объем___2___0___0___1_1">#REF!</definedName>
    <definedName name="объем___2___0___0___5" localSheetId="7">#REF!</definedName>
    <definedName name="объем___2___0___0___5" localSheetId="6">#REF!</definedName>
    <definedName name="объем___2___0___0___5">#REF!</definedName>
    <definedName name="объем___2___0___0___5_1" localSheetId="7">#REF!</definedName>
    <definedName name="объем___2___0___0___5_1" localSheetId="6">#REF!</definedName>
    <definedName name="объем___2___0___0___5_1">#REF!</definedName>
    <definedName name="объем___2___0___0_1" localSheetId="7">#REF!</definedName>
    <definedName name="объем___2___0___0_1" localSheetId="6">#REF!</definedName>
    <definedName name="объем___2___0___0_1">#REF!</definedName>
    <definedName name="объем___2___0___0_1_1" localSheetId="7">#REF!</definedName>
    <definedName name="объем___2___0___0_1_1" localSheetId="6">#REF!</definedName>
    <definedName name="объем___2___0___0_1_1">#REF!</definedName>
    <definedName name="объем___2___0___0_1_1_1" localSheetId="7">#REF!</definedName>
    <definedName name="объем___2___0___0_1_1_1" localSheetId="6">#REF!</definedName>
    <definedName name="объем___2___0___0_1_1_1">#REF!</definedName>
    <definedName name="объем___2___0___0_5" localSheetId="7">#REF!</definedName>
    <definedName name="объем___2___0___0_5" localSheetId="6">#REF!</definedName>
    <definedName name="объем___2___0___0_5">#REF!</definedName>
    <definedName name="объем___2___0___0_5_1" localSheetId="7">#REF!</definedName>
    <definedName name="объем___2___0___0_5_1" localSheetId="6">#REF!</definedName>
    <definedName name="объем___2___0___0_5_1">#REF!</definedName>
    <definedName name="объем___2___0___1" localSheetId="7">#REF!</definedName>
    <definedName name="объем___2___0___1" localSheetId="6">#REF!</definedName>
    <definedName name="объем___2___0___1">#REF!</definedName>
    <definedName name="объем___2___0___1_1" localSheetId="7">#REF!</definedName>
    <definedName name="объем___2___0___1_1" localSheetId="6">#REF!</definedName>
    <definedName name="объем___2___0___1_1">#REF!</definedName>
    <definedName name="объем___2___0___5" localSheetId="7">#REF!</definedName>
    <definedName name="объем___2___0___5" localSheetId="6">#REF!</definedName>
    <definedName name="объем___2___0___5">#REF!</definedName>
    <definedName name="объем___2___0___5_1" localSheetId="7">#REF!</definedName>
    <definedName name="объем___2___0___5_1" localSheetId="6">#REF!</definedName>
    <definedName name="объем___2___0___5_1">#REF!</definedName>
    <definedName name="объем___2___0_1" localSheetId="7">#REF!</definedName>
    <definedName name="объем___2___0_1" localSheetId="6">#REF!</definedName>
    <definedName name="объем___2___0_1">#REF!</definedName>
    <definedName name="объем___2___0_1_1" localSheetId="7">#REF!</definedName>
    <definedName name="объем___2___0_1_1" localSheetId="6">#REF!</definedName>
    <definedName name="объем___2___0_1_1">#REF!</definedName>
    <definedName name="объем___2___0_1_1_1" localSheetId="7">#REF!</definedName>
    <definedName name="объем___2___0_1_1_1" localSheetId="6">#REF!</definedName>
    <definedName name="объем___2___0_1_1_1">#REF!</definedName>
    <definedName name="объем___2___0_3" localSheetId="7">#REF!</definedName>
    <definedName name="объем___2___0_3" localSheetId="6">#REF!</definedName>
    <definedName name="объем___2___0_3">#REF!</definedName>
    <definedName name="объем___2___0_3_1" localSheetId="7">#REF!</definedName>
    <definedName name="объем___2___0_3_1" localSheetId="6">#REF!</definedName>
    <definedName name="объем___2___0_3_1">#REF!</definedName>
    <definedName name="объем___2___0_5" localSheetId="7">#REF!</definedName>
    <definedName name="объем___2___0_5" localSheetId="6">#REF!</definedName>
    <definedName name="объем___2___0_5">#REF!</definedName>
    <definedName name="объем___2___0_5_1" localSheetId="7">#REF!</definedName>
    <definedName name="объем___2___0_5_1" localSheetId="6">#REF!</definedName>
    <definedName name="объем___2___0_5_1">#REF!</definedName>
    <definedName name="объем___2___1" localSheetId="7">#REF!</definedName>
    <definedName name="объем___2___1" localSheetId="3">#REF!</definedName>
    <definedName name="объем___2___1" localSheetId="6">#REF!</definedName>
    <definedName name="объем___2___1">#REF!</definedName>
    <definedName name="объем___2___1_1" localSheetId="7">#REF!</definedName>
    <definedName name="объем___2___1_1" localSheetId="6">#REF!</definedName>
    <definedName name="объем___2___1_1">#REF!</definedName>
    <definedName name="объем___2___10" localSheetId="7">#REF!</definedName>
    <definedName name="объем___2___10" localSheetId="3">#REF!</definedName>
    <definedName name="объем___2___10" localSheetId="6">#REF!</definedName>
    <definedName name="объем___2___10">#REF!</definedName>
    <definedName name="объем___2___10_1" localSheetId="7">#REF!</definedName>
    <definedName name="объем___2___10_1" localSheetId="6">#REF!</definedName>
    <definedName name="объем___2___10_1">#REF!</definedName>
    <definedName name="объем___2___12" localSheetId="7">#REF!</definedName>
    <definedName name="объем___2___12" localSheetId="3">#REF!</definedName>
    <definedName name="объем___2___12" localSheetId="6">#REF!</definedName>
    <definedName name="объем___2___12">#REF!</definedName>
    <definedName name="объем___2___2" localSheetId="7">#REF!</definedName>
    <definedName name="объем___2___2" localSheetId="3">#REF!</definedName>
    <definedName name="объем___2___2" localSheetId="6">#REF!</definedName>
    <definedName name="объем___2___2">#REF!</definedName>
    <definedName name="объем___2___2_1" localSheetId="7">#REF!</definedName>
    <definedName name="объем___2___2_1" localSheetId="6">#REF!</definedName>
    <definedName name="объем___2___2_1">#REF!</definedName>
    <definedName name="объем___2___3" localSheetId="7">#REF!</definedName>
    <definedName name="объем___2___3" localSheetId="3">#REF!</definedName>
    <definedName name="объем___2___3" localSheetId="6">#REF!</definedName>
    <definedName name="объем___2___3">#REF!</definedName>
    <definedName name="объем___2___4" localSheetId="7">#REF!</definedName>
    <definedName name="объем___2___4" localSheetId="3">#REF!</definedName>
    <definedName name="объем___2___4" localSheetId="6">#REF!</definedName>
    <definedName name="объем___2___4">#REF!</definedName>
    <definedName name="объем___2___4___0" localSheetId="7">#REF!</definedName>
    <definedName name="объем___2___4___0" localSheetId="6">#REF!</definedName>
    <definedName name="объем___2___4___0">#REF!</definedName>
    <definedName name="объем___2___4___0_1" localSheetId="7">#REF!</definedName>
    <definedName name="объем___2___4___0_1" localSheetId="6">#REF!</definedName>
    <definedName name="объем___2___4___0_1">#REF!</definedName>
    <definedName name="объем___2___4___5" localSheetId="7">#REF!</definedName>
    <definedName name="объем___2___4___5" localSheetId="6">#REF!</definedName>
    <definedName name="объем___2___4___5">#REF!</definedName>
    <definedName name="объем___2___4___5_1" localSheetId="7">#REF!</definedName>
    <definedName name="объем___2___4___5_1" localSheetId="6">#REF!</definedName>
    <definedName name="объем___2___4___5_1">#REF!</definedName>
    <definedName name="объем___2___4_1" localSheetId="7">#REF!</definedName>
    <definedName name="объем___2___4_1" localSheetId="6">#REF!</definedName>
    <definedName name="объем___2___4_1">#REF!</definedName>
    <definedName name="объем___2___4_1_1" localSheetId="7">#REF!</definedName>
    <definedName name="объем___2___4_1_1" localSheetId="6">#REF!</definedName>
    <definedName name="объем___2___4_1_1">#REF!</definedName>
    <definedName name="объем___2___4_1_1_1" localSheetId="7">#REF!</definedName>
    <definedName name="объем___2___4_1_1_1" localSheetId="6">#REF!</definedName>
    <definedName name="объем___2___4_1_1_1">#REF!</definedName>
    <definedName name="объем___2___4_3" localSheetId="7">#REF!</definedName>
    <definedName name="объем___2___4_3" localSheetId="6">#REF!</definedName>
    <definedName name="объем___2___4_3">#REF!</definedName>
    <definedName name="объем___2___4_3_1" localSheetId="7">#REF!</definedName>
    <definedName name="объем___2___4_3_1" localSheetId="6">#REF!</definedName>
    <definedName name="объем___2___4_3_1">#REF!</definedName>
    <definedName name="объем___2___4_5" localSheetId="7">#REF!</definedName>
    <definedName name="объем___2___4_5" localSheetId="6">#REF!</definedName>
    <definedName name="объем___2___4_5">#REF!</definedName>
    <definedName name="объем___2___4_5_1" localSheetId="7">#REF!</definedName>
    <definedName name="объем___2___4_5_1" localSheetId="6">#REF!</definedName>
    <definedName name="объем___2___4_5_1">#REF!</definedName>
    <definedName name="объем___2___5" localSheetId="7">#REF!</definedName>
    <definedName name="объем___2___5" localSheetId="6">#REF!</definedName>
    <definedName name="объем___2___5">#REF!</definedName>
    <definedName name="объем___2___5_1" localSheetId="7">#REF!</definedName>
    <definedName name="объем___2___5_1" localSheetId="6">#REF!</definedName>
    <definedName name="объем___2___5_1">#REF!</definedName>
    <definedName name="объем___2___6" localSheetId="7">#REF!</definedName>
    <definedName name="объем___2___6" localSheetId="3">#REF!</definedName>
    <definedName name="объем___2___6" localSheetId="6">#REF!</definedName>
    <definedName name="объем___2___6">#REF!</definedName>
    <definedName name="объем___2___6_1" localSheetId="7">#REF!</definedName>
    <definedName name="объем___2___6_1" localSheetId="6">#REF!</definedName>
    <definedName name="объем___2___6_1">#REF!</definedName>
    <definedName name="объем___2___8" localSheetId="7">#REF!</definedName>
    <definedName name="объем___2___8" localSheetId="3">#REF!</definedName>
    <definedName name="объем___2___8" localSheetId="6">#REF!</definedName>
    <definedName name="объем___2___8">#REF!</definedName>
    <definedName name="объем___2___8_1" localSheetId="7">#REF!</definedName>
    <definedName name="объем___2___8_1" localSheetId="6">#REF!</definedName>
    <definedName name="объем___2___8_1">#REF!</definedName>
    <definedName name="объем___2_1" localSheetId="7">#REF!</definedName>
    <definedName name="объем___2_1" localSheetId="6">#REF!</definedName>
    <definedName name="объем___2_1">#REF!</definedName>
    <definedName name="объем___2_1_1" localSheetId="7">#REF!</definedName>
    <definedName name="объем___2_1_1" localSheetId="6">#REF!</definedName>
    <definedName name="объем___2_1_1">#REF!</definedName>
    <definedName name="объем___2_1_1_1" localSheetId="7">#REF!</definedName>
    <definedName name="объем___2_1_1_1" localSheetId="6">#REF!</definedName>
    <definedName name="объем___2_1_1_1">#REF!</definedName>
    <definedName name="объем___2_3" localSheetId="7">#REF!</definedName>
    <definedName name="объем___2_3" localSheetId="6">#REF!</definedName>
    <definedName name="объем___2_3">#REF!</definedName>
    <definedName name="объем___2_3_1" localSheetId="7">#REF!</definedName>
    <definedName name="объем___2_3_1" localSheetId="6">#REF!</definedName>
    <definedName name="объем___2_3_1">#REF!</definedName>
    <definedName name="объем___2_5" localSheetId="7">#REF!</definedName>
    <definedName name="объем___2_5" localSheetId="6">#REF!</definedName>
    <definedName name="объем___2_5">#REF!</definedName>
    <definedName name="объем___2_5_1" localSheetId="7">#REF!</definedName>
    <definedName name="объем___2_5_1" localSheetId="6">#REF!</definedName>
    <definedName name="объем___2_5_1">#REF!</definedName>
    <definedName name="объем___3" localSheetId="7">#REF!</definedName>
    <definedName name="объем___3" localSheetId="3">#REF!</definedName>
    <definedName name="объем___3" localSheetId="6">#REF!</definedName>
    <definedName name="объем___3">#REF!</definedName>
    <definedName name="объем___3___0" localSheetId="7">#REF!</definedName>
    <definedName name="объем___3___0" localSheetId="3">#REF!</definedName>
    <definedName name="объем___3___0" localSheetId="6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7">#REF!</definedName>
    <definedName name="объем___3___0___5" localSheetId="6">#REF!</definedName>
    <definedName name="объем___3___0___5">#REF!</definedName>
    <definedName name="объем___3___0___5_1" localSheetId="7">#REF!</definedName>
    <definedName name="объем___3___0___5_1" localSheetId="6">#REF!</definedName>
    <definedName name="объем___3___0___5_1">#REF!</definedName>
    <definedName name="объем___3___0_1" localSheetId="7">#REF!</definedName>
    <definedName name="объем___3___0_1" localSheetId="6">#REF!</definedName>
    <definedName name="объем___3___0_1">#REF!</definedName>
    <definedName name="объем___3___0_1_1">NA()</definedName>
    <definedName name="объем___3___0_3" localSheetId="7">#REF!</definedName>
    <definedName name="объем___3___0_3" localSheetId="6">#REF!</definedName>
    <definedName name="объем___3___0_3">#REF!</definedName>
    <definedName name="объем___3___0_3_1" localSheetId="7">#REF!</definedName>
    <definedName name="объем___3___0_3_1" localSheetId="6">#REF!</definedName>
    <definedName name="объем___3___0_3_1">#REF!</definedName>
    <definedName name="объем___3___0_5" localSheetId="7">#REF!</definedName>
    <definedName name="объем___3___0_5" localSheetId="6">#REF!</definedName>
    <definedName name="объем___3___0_5">#REF!</definedName>
    <definedName name="объем___3___0_5_1" localSheetId="7">#REF!</definedName>
    <definedName name="объем___3___0_5_1" localSheetId="6">#REF!</definedName>
    <definedName name="объем___3___0_5_1">#REF!</definedName>
    <definedName name="объем___3___10" localSheetId="7">#REF!</definedName>
    <definedName name="объем___3___10" localSheetId="3">#REF!</definedName>
    <definedName name="объем___3___10" localSheetId="6">#REF!</definedName>
    <definedName name="объем___3___10" localSheetId="2">#REF!</definedName>
    <definedName name="объем___3___10">#REF!</definedName>
    <definedName name="объем___3___2" localSheetId="7">#REF!</definedName>
    <definedName name="объем___3___2" localSheetId="3">#REF!</definedName>
    <definedName name="объем___3___2" localSheetId="6">#REF!</definedName>
    <definedName name="объем___3___2">#REF!</definedName>
    <definedName name="объем___3___2_1" localSheetId="7">#REF!</definedName>
    <definedName name="объем___3___2_1" localSheetId="6">#REF!</definedName>
    <definedName name="объем___3___2_1">#REF!</definedName>
    <definedName name="объем___3___3" localSheetId="7">#REF!</definedName>
    <definedName name="объем___3___3" localSheetId="3">#REF!</definedName>
    <definedName name="объем___3___3" localSheetId="6">#REF!</definedName>
    <definedName name="объем___3___3">#REF!</definedName>
    <definedName name="объем___3___3_1" localSheetId="7">#REF!</definedName>
    <definedName name="объем___3___3_1" localSheetId="6">#REF!</definedName>
    <definedName name="объем___3___3_1">#REF!</definedName>
    <definedName name="объем___3___4" localSheetId="7">#REF!</definedName>
    <definedName name="объем___3___4" localSheetId="3">#REF!</definedName>
    <definedName name="объем___3___4" localSheetId="6">#REF!</definedName>
    <definedName name="объем___3___4">#REF!</definedName>
    <definedName name="объем___3___5" localSheetId="7">#REF!</definedName>
    <definedName name="объем___3___5" localSheetId="6">#REF!</definedName>
    <definedName name="объем___3___5">#REF!</definedName>
    <definedName name="объем___3___5_1" localSheetId="7">#REF!</definedName>
    <definedName name="объем___3___5_1" localSheetId="6">#REF!</definedName>
    <definedName name="объем___3___5_1">#REF!</definedName>
    <definedName name="объем___3___6" localSheetId="7">#REF!</definedName>
    <definedName name="объем___3___6" localSheetId="3">#REF!</definedName>
    <definedName name="объем___3___6" localSheetId="6">#REF!</definedName>
    <definedName name="объем___3___6">#REF!</definedName>
    <definedName name="объем___3___8" localSheetId="7">#REF!</definedName>
    <definedName name="объем___3___8" localSheetId="3">#REF!</definedName>
    <definedName name="объем___3___8" localSheetId="6">#REF!</definedName>
    <definedName name="объем___3___8">#REF!</definedName>
    <definedName name="объем___3_1" localSheetId="7">#REF!</definedName>
    <definedName name="объем___3_1" localSheetId="6">#REF!</definedName>
    <definedName name="объем___3_1">#REF!</definedName>
    <definedName name="объем___3_1_1" localSheetId="7">#REF!</definedName>
    <definedName name="объем___3_1_1" localSheetId="6">#REF!</definedName>
    <definedName name="объем___3_1_1">#REF!</definedName>
    <definedName name="объем___3_1_1_1" localSheetId="7">#REF!</definedName>
    <definedName name="объем___3_1_1_1" localSheetId="6">#REF!</definedName>
    <definedName name="объем___3_1_1_1">#REF!</definedName>
    <definedName name="объем___3_3">NA()</definedName>
    <definedName name="объем___3_5" localSheetId="7">#REF!</definedName>
    <definedName name="объем___3_5" localSheetId="6">#REF!</definedName>
    <definedName name="объем___3_5">#REF!</definedName>
    <definedName name="объем___3_5_1" localSheetId="7">#REF!</definedName>
    <definedName name="объем___3_5_1" localSheetId="6">#REF!</definedName>
    <definedName name="объем___3_5_1">#REF!</definedName>
    <definedName name="объем___4" localSheetId="7">#REF!</definedName>
    <definedName name="объем___4" localSheetId="3">#REF!</definedName>
    <definedName name="объем___4" localSheetId="6">#REF!</definedName>
    <definedName name="объем___4">#REF!</definedName>
    <definedName name="объем___4___0">NA()</definedName>
    <definedName name="объем___4___0___0" localSheetId="7">#REF!</definedName>
    <definedName name="объем___4___0___0" localSheetId="3">#REF!</definedName>
    <definedName name="объем___4___0___0" localSheetId="6">#REF!</definedName>
    <definedName name="объем___4___0___0" localSheetId="2">#REF!</definedName>
    <definedName name="объем___4___0___0">#REF!</definedName>
    <definedName name="объем___4___0___0___0" localSheetId="7">#REF!</definedName>
    <definedName name="объем___4___0___0___0" localSheetId="3">#REF!</definedName>
    <definedName name="объем___4___0___0___0" localSheetId="6">#REF!</definedName>
    <definedName name="объем___4___0___0___0">#REF!</definedName>
    <definedName name="объем___4___0___0___0___0" localSheetId="7">#REF!</definedName>
    <definedName name="объем___4___0___0___0___0" localSheetId="6">#REF!</definedName>
    <definedName name="объем___4___0___0___0___0">#REF!</definedName>
    <definedName name="объем___4___0___0___0___0_1" localSheetId="7">#REF!</definedName>
    <definedName name="объем___4___0___0___0___0_1" localSheetId="6">#REF!</definedName>
    <definedName name="объем___4___0___0___0___0_1">#REF!</definedName>
    <definedName name="объем___4___0___0___0_1" localSheetId="7">#REF!</definedName>
    <definedName name="объем___4___0___0___0_1" localSheetId="6">#REF!</definedName>
    <definedName name="объем___4___0___0___0_1">#REF!</definedName>
    <definedName name="объем___4___0___0___1" localSheetId="7">#REF!</definedName>
    <definedName name="объем___4___0___0___1" localSheetId="6">#REF!</definedName>
    <definedName name="объем___4___0___0___1">#REF!</definedName>
    <definedName name="объем___4___0___0___1_1" localSheetId="7">#REF!</definedName>
    <definedName name="объем___4___0___0___1_1" localSheetId="6">#REF!</definedName>
    <definedName name="объем___4___0___0___1_1">#REF!</definedName>
    <definedName name="объем___4___0___0___5" localSheetId="7">#REF!</definedName>
    <definedName name="объем___4___0___0___5" localSheetId="6">#REF!</definedName>
    <definedName name="объем___4___0___0___5">#REF!</definedName>
    <definedName name="объем___4___0___0___5_1" localSheetId="7">#REF!</definedName>
    <definedName name="объем___4___0___0___5_1" localSheetId="6">#REF!</definedName>
    <definedName name="объем___4___0___0___5_1">#REF!</definedName>
    <definedName name="объем___4___0___0_1" localSheetId="7">#REF!</definedName>
    <definedName name="объем___4___0___0_1" localSheetId="6">#REF!</definedName>
    <definedName name="объем___4___0___0_1">#REF!</definedName>
    <definedName name="объем___4___0___0_1_1" localSheetId="7">#REF!</definedName>
    <definedName name="объем___4___0___0_1_1" localSheetId="6">#REF!</definedName>
    <definedName name="объем___4___0___0_1_1">#REF!</definedName>
    <definedName name="объем___4___0___0_1_1_1" localSheetId="7">#REF!</definedName>
    <definedName name="объем___4___0___0_1_1_1" localSheetId="6">#REF!</definedName>
    <definedName name="объем___4___0___0_1_1_1">#REF!</definedName>
    <definedName name="объем___4___0___0_5" localSheetId="7">#REF!</definedName>
    <definedName name="объем___4___0___0_5" localSheetId="6">#REF!</definedName>
    <definedName name="объем___4___0___0_5">#REF!</definedName>
    <definedName name="объем___4___0___0_5_1" localSheetId="7">#REF!</definedName>
    <definedName name="объем___4___0___0_5_1" localSheetId="6">#REF!</definedName>
    <definedName name="объем___4___0___0_5_1">#REF!</definedName>
    <definedName name="объем___4___0___1" localSheetId="7">#REF!</definedName>
    <definedName name="объем___4___0___1" localSheetId="6">#REF!</definedName>
    <definedName name="объем___4___0___1">#REF!</definedName>
    <definedName name="объем___4___0___1_1" localSheetId="7">#REF!</definedName>
    <definedName name="объем___4___0___1_1" localSheetId="6">#REF!</definedName>
    <definedName name="объем___4___0___1_1">#REF!</definedName>
    <definedName name="объем___4___0___5">NA()</definedName>
    <definedName name="объем___4___0_1" localSheetId="7">#REF!</definedName>
    <definedName name="объем___4___0_1" localSheetId="6">#REF!</definedName>
    <definedName name="объем___4___0_1">#REF!</definedName>
    <definedName name="объем___4___0_1_1" localSheetId="7">#REF!</definedName>
    <definedName name="объем___4___0_1_1" localSheetId="6">#REF!</definedName>
    <definedName name="объем___4___0_1_1">#REF!</definedName>
    <definedName name="объем___4___0_1_1_1" localSheetId="7">#REF!</definedName>
    <definedName name="объем___4___0_1_1_1" localSheetId="6">#REF!</definedName>
    <definedName name="объем___4___0_1_1_1">#REF!</definedName>
    <definedName name="объем___4___0_3" localSheetId="7">#REF!</definedName>
    <definedName name="объем___4___0_3" localSheetId="6">#REF!</definedName>
    <definedName name="объем___4___0_3">#REF!</definedName>
    <definedName name="объем___4___0_3_1" localSheetId="7">#REF!</definedName>
    <definedName name="объем___4___0_3_1" localSheetId="6">#REF!</definedName>
    <definedName name="объем___4___0_3_1">#REF!</definedName>
    <definedName name="объем___4___0_5">NA()</definedName>
    <definedName name="объем___4___1" localSheetId="7">#REF!</definedName>
    <definedName name="объем___4___1" localSheetId="6">#REF!</definedName>
    <definedName name="объем___4___1">#REF!</definedName>
    <definedName name="объем___4___1_1" localSheetId="7">#REF!</definedName>
    <definedName name="объем___4___1_1" localSheetId="6">#REF!</definedName>
    <definedName name="объем___4___1_1">#REF!</definedName>
    <definedName name="объем___4___10" localSheetId="7">#REF!</definedName>
    <definedName name="объем___4___10" localSheetId="3">#REF!</definedName>
    <definedName name="объем___4___10" localSheetId="6">#REF!</definedName>
    <definedName name="объем___4___10">#REF!</definedName>
    <definedName name="объем___4___10_1" localSheetId="7">#REF!</definedName>
    <definedName name="объем___4___10_1" localSheetId="6">#REF!</definedName>
    <definedName name="объем___4___10_1">#REF!</definedName>
    <definedName name="объем___4___12" localSheetId="7">#REF!</definedName>
    <definedName name="объем___4___12" localSheetId="3">#REF!</definedName>
    <definedName name="объем___4___12" localSheetId="6">#REF!</definedName>
    <definedName name="объем___4___12">#REF!</definedName>
    <definedName name="объем___4___2" localSheetId="7">#REF!</definedName>
    <definedName name="объем___4___2" localSheetId="3">#REF!</definedName>
    <definedName name="объем___4___2" localSheetId="6">#REF!</definedName>
    <definedName name="объем___4___2">#REF!</definedName>
    <definedName name="объем___4___2_1" localSheetId="7">#REF!</definedName>
    <definedName name="объем___4___2_1" localSheetId="6">#REF!</definedName>
    <definedName name="объем___4___2_1">#REF!</definedName>
    <definedName name="объем___4___3" localSheetId="7">#REF!</definedName>
    <definedName name="объем___4___3" localSheetId="3">#REF!</definedName>
    <definedName name="объем___4___3" localSheetId="6">#REF!</definedName>
    <definedName name="объем___4___3">#REF!</definedName>
    <definedName name="объем___4___3_1" localSheetId="7">#REF!</definedName>
    <definedName name="объем___4___3_1" localSheetId="6">#REF!</definedName>
    <definedName name="объем___4___3_1">#REF!</definedName>
    <definedName name="объем___4___4" localSheetId="7">#REF!</definedName>
    <definedName name="объем___4___4" localSheetId="3">#REF!</definedName>
    <definedName name="объем___4___4" localSheetId="6">#REF!</definedName>
    <definedName name="объем___4___4">#REF!</definedName>
    <definedName name="объем___4___4_1" localSheetId="7">#REF!</definedName>
    <definedName name="объем___4___4_1" localSheetId="6">#REF!</definedName>
    <definedName name="объем___4___4_1">#REF!</definedName>
    <definedName name="объем___4___5" localSheetId="7">#REF!</definedName>
    <definedName name="объем___4___5" localSheetId="6">#REF!</definedName>
    <definedName name="объем___4___5">#REF!</definedName>
    <definedName name="объем___4___5_1" localSheetId="7">#REF!</definedName>
    <definedName name="объем___4___5_1" localSheetId="6">#REF!</definedName>
    <definedName name="объем___4___5_1">#REF!</definedName>
    <definedName name="объем___4___6" localSheetId="7">#REF!</definedName>
    <definedName name="объем___4___6" localSheetId="3">#REF!</definedName>
    <definedName name="объем___4___6" localSheetId="6">#REF!</definedName>
    <definedName name="объем___4___6">#REF!</definedName>
    <definedName name="объем___4___6_1" localSheetId="7">#REF!</definedName>
    <definedName name="объем___4___6_1" localSheetId="6">#REF!</definedName>
    <definedName name="объем___4___6_1">#REF!</definedName>
    <definedName name="объем___4___8" localSheetId="7">#REF!</definedName>
    <definedName name="объем___4___8" localSheetId="3">#REF!</definedName>
    <definedName name="объем___4___8" localSheetId="6">#REF!</definedName>
    <definedName name="объем___4___8">#REF!</definedName>
    <definedName name="объем___4___8_1" localSheetId="7">#REF!</definedName>
    <definedName name="объем___4___8_1" localSheetId="6">#REF!</definedName>
    <definedName name="объем___4___8_1">#REF!</definedName>
    <definedName name="объем___4_1" localSheetId="7">#REF!</definedName>
    <definedName name="объем___4_1" localSheetId="6">#REF!</definedName>
    <definedName name="объем___4_1">#REF!</definedName>
    <definedName name="объем___4_1_1" localSheetId="7">#REF!</definedName>
    <definedName name="объем___4_1_1" localSheetId="6">#REF!</definedName>
    <definedName name="объем___4_1_1">#REF!</definedName>
    <definedName name="объем___4_1_1_1" localSheetId="7">#REF!</definedName>
    <definedName name="объем___4_1_1_1" localSheetId="6">#REF!</definedName>
    <definedName name="объем___4_1_1_1">#REF!</definedName>
    <definedName name="объем___4_3" localSheetId="7">#REF!</definedName>
    <definedName name="объем___4_3" localSheetId="6">#REF!</definedName>
    <definedName name="объем___4_3">#REF!</definedName>
    <definedName name="объем___4_3_1" localSheetId="7">#REF!</definedName>
    <definedName name="объем___4_3_1" localSheetId="6">#REF!</definedName>
    <definedName name="объем___4_3_1">#REF!</definedName>
    <definedName name="объем___4_5" localSheetId="7">#REF!</definedName>
    <definedName name="объем___4_5" localSheetId="6">#REF!</definedName>
    <definedName name="объем___4_5">#REF!</definedName>
    <definedName name="объем___4_5_1" localSheetId="7">#REF!</definedName>
    <definedName name="объем___4_5_1" localSheetId="6">#REF!</definedName>
    <definedName name="объем___4_5_1">#REF!</definedName>
    <definedName name="объем___5">NA()</definedName>
    <definedName name="объем___5___0" localSheetId="7">#REF!</definedName>
    <definedName name="объем___5___0" localSheetId="3">#REF!</definedName>
    <definedName name="объем___5___0" localSheetId="6">#REF!</definedName>
    <definedName name="объем___5___0" localSheetId="2">#REF!</definedName>
    <definedName name="объем___5___0">#REF!</definedName>
    <definedName name="объем___5___0___0" localSheetId="7">#REF!</definedName>
    <definedName name="объем___5___0___0" localSheetId="3">#REF!</definedName>
    <definedName name="объем___5___0___0" localSheetId="6">#REF!</definedName>
    <definedName name="объем___5___0___0">#REF!</definedName>
    <definedName name="объем___5___0___0___0" localSheetId="7">#REF!</definedName>
    <definedName name="объем___5___0___0___0" localSheetId="3">#REF!</definedName>
    <definedName name="объем___5___0___0___0" localSheetId="6">#REF!</definedName>
    <definedName name="объем___5___0___0___0">#REF!</definedName>
    <definedName name="объем___5___0___0___0___0" localSheetId="7">#REF!</definedName>
    <definedName name="объем___5___0___0___0___0" localSheetId="6">#REF!</definedName>
    <definedName name="объем___5___0___0___0___0">#REF!</definedName>
    <definedName name="объем___5___0___0___0___0_1" localSheetId="7">#REF!</definedName>
    <definedName name="объем___5___0___0___0___0_1" localSheetId="6">#REF!</definedName>
    <definedName name="объем___5___0___0___0___0_1">#REF!</definedName>
    <definedName name="объем___5___0___0___0_1" localSheetId="7">#REF!</definedName>
    <definedName name="объем___5___0___0___0_1" localSheetId="6">#REF!</definedName>
    <definedName name="объем___5___0___0___0_1">#REF!</definedName>
    <definedName name="объем___5___0___0_1" localSheetId="7">#REF!</definedName>
    <definedName name="объем___5___0___0_1" localSheetId="6">#REF!</definedName>
    <definedName name="объем___5___0___0_1">#REF!</definedName>
    <definedName name="объем___5___0___1" localSheetId="7">#REF!</definedName>
    <definedName name="объем___5___0___1" localSheetId="6">#REF!</definedName>
    <definedName name="объем___5___0___1">#REF!</definedName>
    <definedName name="объем___5___0___1_1" localSheetId="7">#REF!</definedName>
    <definedName name="объем___5___0___1_1" localSheetId="6">#REF!</definedName>
    <definedName name="объем___5___0___1_1">#REF!</definedName>
    <definedName name="объем___5___0___5" localSheetId="7">#REF!</definedName>
    <definedName name="объем___5___0___5" localSheetId="6">#REF!</definedName>
    <definedName name="объем___5___0___5">#REF!</definedName>
    <definedName name="объем___5___0___5_1" localSheetId="7">#REF!</definedName>
    <definedName name="объем___5___0___5_1" localSheetId="6">#REF!</definedName>
    <definedName name="объем___5___0___5_1">#REF!</definedName>
    <definedName name="объем___5___0_1" localSheetId="7">#REF!</definedName>
    <definedName name="объем___5___0_1" localSheetId="6">#REF!</definedName>
    <definedName name="объем___5___0_1">#REF!</definedName>
    <definedName name="объем___5___0_1_1" localSheetId="7">#REF!</definedName>
    <definedName name="объем___5___0_1_1" localSheetId="6">#REF!</definedName>
    <definedName name="объем___5___0_1_1">#REF!</definedName>
    <definedName name="объем___5___0_1_1_1" localSheetId="7">#REF!</definedName>
    <definedName name="объем___5___0_1_1_1" localSheetId="6">#REF!</definedName>
    <definedName name="объем___5___0_1_1_1">#REF!</definedName>
    <definedName name="объем___5___0_3" localSheetId="7">#REF!</definedName>
    <definedName name="объем___5___0_3" localSheetId="6">#REF!</definedName>
    <definedName name="объем___5___0_3">#REF!</definedName>
    <definedName name="объем___5___0_3_1" localSheetId="7">#REF!</definedName>
    <definedName name="объем___5___0_3_1" localSheetId="6">#REF!</definedName>
    <definedName name="объем___5___0_3_1">#REF!</definedName>
    <definedName name="объем___5___0_5" localSheetId="7">#REF!</definedName>
    <definedName name="объем___5___0_5" localSheetId="6">#REF!</definedName>
    <definedName name="объем___5___0_5">#REF!</definedName>
    <definedName name="объем___5___0_5_1" localSheetId="7">#REF!</definedName>
    <definedName name="объем___5___0_5_1" localSheetId="6">#REF!</definedName>
    <definedName name="объем___5___0_5_1">#REF!</definedName>
    <definedName name="объем___5___1" localSheetId="7">#REF!</definedName>
    <definedName name="объем___5___1" localSheetId="6">#REF!</definedName>
    <definedName name="объем___5___1">#REF!</definedName>
    <definedName name="объем___5___1_1" localSheetId="7">#REF!</definedName>
    <definedName name="объем___5___1_1" localSheetId="6">#REF!</definedName>
    <definedName name="объем___5___1_1">#REF!</definedName>
    <definedName name="объем___5___3">NA()</definedName>
    <definedName name="объем___5___5">NA()</definedName>
    <definedName name="объем___5_1" localSheetId="7">#REF!</definedName>
    <definedName name="объем___5_1" localSheetId="6">#REF!</definedName>
    <definedName name="объем___5_1">#REF!</definedName>
    <definedName name="объем___5_1_1" localSheetId="7">#REF!</definedName>
    <definedName name="объем___5_1_1" localSheetId="6">#REF!</definedName>
    <definedName name="объем___5_1_1">#REF!</definedName>
    <definedName name="объем___5_1_1_1" localSheetId="7">#REF!</definedName>
    <definedName name="объем___5_1_1_1" localSheetId="6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7">#REF!</definedName>
    <definedName name="объем___6___0" localSheetId="3">#REF!</definedName>
    <definedName name="объем___6___0" localSheetId="6">#REF!</definedName>
    <definedName name="объем___6___0" localSheetId="2">#REF!</definedName>
    <definedName name="объем___6___0">#REF!</definedName>
    <definedName name="объем___6___0___0" localSheetId="7">#REF!</definedName>
    <definedName name="объем___6___0___0" localSheetId="3">#REF!</definedName>
    <definedName name="объем___6___0___0" localSheetId="6">#REF!</definedName>
    <definedName name="объем___6___0___0">#REF!</definedName>
    <definedName name="объем___6___0___0___0" localSheetId="7">#REF!</definedName>
    <definedName name="объем___6___0___0___0" localSheetId="3">#REF!</definedName>
    <definedName name="объем___6___0___0___0" localSheetId="6">#REF!</definedName>
    <definedName name="объем___6___0___0___0">#REF!</definedName>
    <definedName name="объем___6___0___0___0___0" localSheetId="7">#REF!</definedName>
    <definedName name="объем___6___0___0___0___0" localSheetId="6">#REF!</definedName>
    <definedName name="объем___6___0___0___0___0">#REF!</definedName>
    <definedName name="объем___6___0___0___0___0_1" localSheetId="7">#REF!</definedName>
    <definedName name="объем___6___0___0___0___0_1" localSheetId="6">#REF!</definedName>
    <definedName name="объем___6___0___0___0___0_1">#REF!</definedName>
    <definedName name="объем___6___0___0___0_1" localSheetId="7">#REF!</definedName>
    <definedName name="объем___6___0___0___0_1" localSheetId="6">#REF!</definedName>
    <definedName name="объем___6___0___0___0_1">#REF!</definedName>
    <definedName name="объем___6___0___0_1" localSheetId="7">#REF!</definedName>
    <definedName name="объем___6___0___0_1" localSheetId="6">#REF!</definedName>
    <definedName name="объем___6___0___0_1">#REF!</definedName>
    <definedName name="объем___6___0___1" localSheetId="7">#REF!</definedName>
    <definedName name="объем___6___0___1" localSheetId="6">#REF!</definedName>
    <definedName name="объем___6___0___1">#REF!</definedName>
    <definedName name="объем___6___0___1_1" localSheetId="7">#REF!</definedName>
    <definedName name="объем___6___0___1_1" localSheetId="6">#REF!</definedName>
    <definedName name="объем___6___0___1_1">#REF!</definedName>
    <definedName name="объем___6___0___5" localSheetId="7">#REF!</definedName>
    <definedName name="объем___6___0___5" localSheetId="6">#REF!</definedName>
    <definedName name="объем___6___0___5">#REF!</definedName>
    <definedName name="объем___6___0___5_1" localSheetId="7">#REF!</definedName>
    <definedName name="объем___6___0___5_1" localSheetId="6">#REF!</definedName>
    <definedName name="объем___6___0___5_1">#REF!</definedName>
    <definedName name="объем___6___0_1" localSheetId="7">#REF!</definedName>
    <definedName name="объем___6___0_1" localSheetId="6">#REF!</definedName>
    <definedName name="объем___6___0_1">#REF!</definedName>
    <definedName name="объем___6___0_1_1" localSheetId="7">#REF!</definedName>
    <definedName name="объем___6___0_1_1" localSheetId="6">#REF!</definedName>
    <definedName name="объем___6___0_1_1">#REF!</definedName>
    <definedName name="объем___6___0_1_1_1" localSheetId="7">#REF!</definedName>
    <definedName name="объем___6___0_1_1_1" localSheetId="6">#REF!</definedName>
    <definedName name="объем___6___0_1_1_1">#REF!</definedName>
    <definedName name="объем___6___0_3" localSheetId="7">#REF!</definedName>
    <definedName name="объем___6___0_3" localSheetId="6">#REF!</definedName>
    <definedName name="объем___6___0_3">#REF!</definedName>
    <definedName name="объем___6___0_3_1" localSheetId="7">#REF!</definedName>
    <definedName name="объем___6___0_3_1" localSheetId="6">#REF!</definedName>
    <definedName name="объем___6___0_3_1">#REF!</definedName>
    <definedName name="объем___6___0_5" localSheetId="7">#REF!</definedName>
    <definedName name="объем___6___0_5" localSheetId="6">#REF!</definedName>
    <definedName name="объем___6___0_5">#REF!</definedName>
    <definedName name="объем___6___0_5_1" localSheetId="7">#REF!</definedName>
    <definedName name="объем___6___0_5_1" localSheetId="6">#REF!</definedName>
    <definedName name="объем___6___0_5_1">#REF!</definedName>
    <definedName name="объем___6___1" localSheetId="7">#REF!</definedName>
    <definedName name="объем___6___1" localSheetId="3">#REF!</definedName>
    <definedName name="объем___6___1" localSheetId="6">#REF!</definedName>
    <definedName name="объем___6___1">#REF!</definedName>
    <definedName name="объем___6___10" localSheetId="7">#REF!</definedName>
    <definedName name="объем___6___10" localSheetId="3">#REF!</definedName>
    <definedName name="объем___6___10" localSheetId="6">#REF!</definedName>
    <definedName name="объем___6___10">#REF!</definedName>
    <definedName name="объем___6___10_1" localSheetId="7">#REF!</definedName>
    <definedName name="объем___6___10_1" localSheetId="6">#REF!</definedName>
    <definedName name="объем___6___10_1">#REF!</definedName>
    <definedName name="объем___6___12" localSheetId="7">#REF!</definedName>
    <definedName name="объем___6___12" localSheetId="3">#REF!</definedName>
    <definedName name="объем___6___12" localSheetId="6">#REF!</definedName>
    <definedName name="объем___6___12">#REF!</definedName>
    <definedName name="объем___6___2" localSheetId="7">#REF!</definedName>
    <definedName name="объем___6___2" localSheetId="3">#REF!</definedName>
    <definedName name="объем___6___2" localSheetId="6">#REF!</definedName>
    <definedName name="объем___6___2">#REF!</definedName>
    <definedName name="объем___6___2_1" localSheetId="7">#REF!</definedName>
    <definedName name="объем___6___2_1" localSheetId="6">#REF!</definedName>
    <definedName name="объем___6___2_1">#REF!</definedName>
    <definedName name="объем___6___4" localSheetId="7">#REF!</definedName>
    <definedName name="объем___6___4" localSheetId="3">#REF!</definedName>
    <definedName name="объем___6___4" localSheetId="6">#REF!</definedName>
    <definedName name="объем___6___4">#REF!</definedName>
    <definedName name="объем___6___4_1" localSheetId="7">#REF!</definedName>
    <definedName name="объем___6___4_1" localSheetId="6">#REF!</definedName>
    <definedName name="объем___6___4_1">#REF!</definedName>
    <definedName name="объем___6___5">NA()</definedName>
    <definedName name="объем___6___6" localSheetId="7">#REF!</definedName>
    <definedName name="объем___6___6" localSheetId="3">#REF!</definedName>
    <definedName name="объем___6___6" localSheetId="6">#REF!</definedName>
    <definedName name="объем___6___6" localSheetId="2">#REF!</definedName>
    <definedName name="объем___6___6">#REF!</definedName>
    <definedName name="объем___6___6_1" localSheetId="7">#REF!</definedName>
    <definedName name="объем___6___6_1" localSheetId="6">#REF!</definedName>
    <definedName name="объем___6___6_1">#REF!</definedName>
    <definedName name="объем___6___8" localSheetId="7">#REF!</definedName>
    <definedName name="объем___6___8" localSheetId="3">#REF!</definedName>
    <definedName name="объем___6___8" localSheetId="6">#REF!</definedName>
    <definedName name="объем___6___8">#REF!</definedName>
    <definedName name="объем___6___8_1" localSheetId="7">#REF!</definedName>
    <definedName name="объем___6___8_1" localSheetId="6">#REF!</definedName>
    <definedName name="объем___6___8_1">#REF!</definedName>
    <definedName name="объем___6_1" localSheetId="7">#REF!</definedName>
    <definedName name="объем___6_1" localSheetId="6">#REF!</definedName>
    <definedName name="объем___6_1">#REF!</definedName>
    <definedName name="объем___6_1_1" localSheetId="7">#REF!</definedName>
    <definedName name="объем___6_1_1" localSheetId="6">#REF!</definedName>
    <definedName name="объем___6_1_1">#REF!</definedName>
    <definedName name="объем___6_1_1_1" localSheetId="7">#REF!</definedName>
    <definedName name="объем___6_1_1_1" localSheetId="6">#REF!</definedName>
    <definedName name="объем___6_1_1_1">#REF!</definedName>
    <definedName name="объем___6_3" localSheetId="7">#REF!</definedName>
    <definedName name="объем___6_3" localSheetId="6">#REF!</definedName>
    <definedName name="объем___6_3">#REF!</definedName>
    <definedName name="объем___6_3_1" localSheetId="7">#REF!</definedName>
    <definedName name="объем___6_3_1" localSheetId="6">#REF!</definedName>
    <definedName name="объем___6_3_1">#REF!</definedName>
    <definedName name="объем___6_5">NA()</definedName>
    <definedName name="объем___7" localSheetId="7">#REF!</definedName>
    <definedName name="объем___7" localSheetId="3">#REF!</definedName>
    <definedName name="объем___7" localSheetId="6">#REF!</definedName>
    <definedName name="объем___7" localSheetId="2">#REF!</definedName>
    <definedName name="объем___7">#REF!</definedName>
    <definedName name="объем___7___0" localSheetId="7">#REF!</definedName>
    <definedName name="объем___7___0" localSheetId="3">#REF!</definedName>
    <definedName name="объем___7___0" localSheetId="6">#REF!</definedName>
    <definedName name="объем___7___0">#REF!</definedName>
    <definedName name="объем___7___10" localSheetId="7">#REF!</definedName>
    <definedName name="объем___7___10" localSheetId="3">#REF!</definedName>
    <definedName name="объем___7___10" localSheetId="6">#REF!</definedName>
    <definedName name="объем___7___10">#REF!</definedName>
    <definedName name="объем___7___2" localSheetId="7">#REF!</definedName>
    <definedName name="объем___7___2" localSheetId="3">#REF!</definedName>
    <definedName name="объем___7___2" localSheetId="6">#REF!</definedName>
    <definedName name="объем___7___2">#REF!</definedName>
    <definedName name="объем___7___4" localSheetId="7">#REF!</definedName>
    <definedName name="объем___7___4" localSheetId="3">#REF!</definedName>
    <definedName name="объем___7___4" localSheetId="6">#REF!</definedName>
    <definedName name="объем___7___4">#REF!</definedName>
    <definedName name="объем___7___6" localSheetId="7">#REF!</definedName>
    <definedName name="объем___7___6" localSheetId="3">#REF!</definedName>
    <definedName name="объем___7___6" localSheetId="6">#REF!</definedName>
    <definedName name="объем___7___6">#REF!</definedName>
    <definedName name="объем___7___8" localSheetId="7">#REF!</definedName>
    <definedName name="объем___7___8" localSheetId="3">#REF!</definedName>
    <definedName name="объем___7___8" localSheetId="6">#REF!</definedName>
    <definedName name="объем___7___8">#REF!</definedName>
    <definedName name="объем___7_1" localSheetId="7">#REF!</definedName>
    <definedName name="объем___7_1" localSheetId="6">#REF!</definedName>
    <definedName name="объем___7_1">#REF!</definedName>
    <definedName name="объем___8" localSheetId="7">#REF!</definedName>
    <definedName name="объем___8" localSheetId="3">#REF!</definedName>
    <definedName name="объем___8" localSheetId="6">#REF!</definedName>
    <definedName name="объем___8">#REF!</definedName>
    <definedName name="объем___8___0" localSheetId="7">#REF!</definedName>
    <definedName name="объем___8___0" localSheetId="3">#REF!</definedName>
    <definedName name="объем___8___0" localSheetId="6">#REF!</definedName>
    <definedName name="объем___8___0">#REF!</definedName>
    <definedName name="объем___8___0___0" localSheetId="7">#REF!</definedName>
    <definedName name="объем___8___0___0" localSheetId="3">#REF!</definedName>
    <definedName name="объем___8___0___0" localSheetId="6">#REF!</definedName>
    <definedName name="объем___8___0___0">#REF!</definedName>
    <definedName name="объем___8___0___0___0" localSheetId="7">#REF!</definedName>
    <definedName name="объем___8___0___0___0" localSheetId="3">#REF!</definedName>
    <definedName name="объем___8___0___0___0" localSheetId="6">#REF!</definedName>
    <definedName name="объем___8___0___0___0">#REF!</definedName>
    <definedName name="объем___8___0___0___0___0" localSheetId="7">#REF!</definedName>
    <definedName name="объем___8___0___0___0___0" localSheetId="6">#REF!</definedName>
    <definedName name="объем___8___0___0___0___0">#REF!</definedName>
    <definedName name="объем___8___0___0___0___0_1" localSheetId="7">#REF!</definedName>
    <definedName name="объем___8___0___0___0___0_1" localSheetId="6">#REF!</definedName>
    <definedName name="объем___8___0___0___0___0_1">#REF!</definedName>
    <definedName name="объем___8___0___0___0_1" localSheetId="7">#REF!</definedName>
    <definedName name="объем___8___0___0___0_1" localSheetId="6">#REF!</definedName>
    <definedName name="объем___8___0___0___0_1">#REF!</definedName>
    <definedName name="объем___8___0___0_1" localSheetId="7">#REF!</definedName>
    <definedName name="объем___8___0___0_1" localSheetId="6">#REF!</definedName>
    <definedName name="объем___8___0___0_1">#REF!</definedName>
    <definedName name="объем___8___0___1" localSheetId="7">#REF!</definedName>
    <definedName name="объем___8___0___1" localSheetId="6">#REF!</definedName>
    <definedName name="объем___8___0___1">#REF!</definedName>
    <definedName name="объем___8___0___1_1" localSheetId="7">#REF!</definedName>
    <definedName name="объем___8___0___1_1" localSheetId="6">#REF!</definedName>
    <definedName name="объем___8___0___1_1">#REF!</definedName>
    <definedName name="объем___8___0___5" localSheetId="7">#REF!</definedName>
    <definedName name="объем___8___0___5" localSheetId="6">#REF!</definedName>
    <definedName name="объем___8___0___5">#REF!</definedName>
    <definedName name="объем___8___0___5_1" localSheetId="7">#REF!</definedName>
    <definedName name="объем___8___0___5_1" localSheetId="6">#REF!</definedName>
    <definedName name="объем___8___0___5_1">#REF!</definedName>
    <definedName name="объем___8___0_1" localSheetId="7">#REF!</definedName>
    <definedName name="объем___8___0_1" localSheetId="6">#REF!</definedName>
    <definedName name="объем___8___0_1">#REF!</definedName>
    <definedName name="объем___8___0_1_1" localSheetId="7">#REF!</definedName>
    <definedName name="объем___8___0_1_1" localSheetId="6">#REF!</definedName>
    <definedName name="объем___8___0_1_1">#REF!</definedName>
    <definedName name="объем___8___0_1_1_1" localSheetId="7">#REF!</definedName>
    <definedName name="объем___8___0_1_1_1" localSheetId="6">#REF!</definedName>
    <definedName name="объем___8___0_1_1_1">#REF!</definedName>
    <definedName name="объем___8___0_3" localSheetId="7">#REF!</definedName>
    <definedName name="объем___8___0_3" localSheetId="6">#REF!</definedName>
    <definedName name="объем___8___0_3">#REF!</definedName>
    <definedName name="объем___8___0_3_1" localSheetId="7">#REF!</definedName>
    <definedName name="объем___8___0_3_1" localSheetId="6">#REF!</definedName>
    <definedName name="объем___8___0_3_1">#REF!</definedName>
    <definedName name="объем___8___0_5" localSheetId="7">#REF!</definedName>
    <definedName name="объем___8___0_5" localSheetId="6">#REF!</definedName>
    <definedName name="объем___8___0_5">#REF!</definedName>
    <definedName name="объем___8___0_5_1" localSheetId="7">#REF!</definedName>
    <definedName name="объем___8___0_5_1" localSheetId="6">#REF!</definedName>
    <definedName name="объем___8___0_5_1">#REF!</definedName>
    <definedName name="объем___8___1" localSheetId="7">#REF!</definedName>
    <definedName name="объем___8___1" localSheetId="3">#REF!</definedName>
    <definedName name="объем___8___1" localSheetId="6">#REF!</definedName>
    <definedName name="объем___8___1">#REF!</definedName>
    <definedName name="объем___8___10" localSheetId="7">#REF!</definedName>
    <definedName name="объем___8___10" localSheetId="3">#REF!</definedName>
    <definedName name="объем___8___10" localSheetId="6">#REF!</definedName>
    <definedName name="объем___8___10">#REF!</definedName>
    <definedName name="объем___8___10_1" localSheetId="7">#REF!</definedName>
    <definedName name="объем___8___10_1" localSheetId="6">#REF!</definedName>
    <definedName name="объем___8___10_1">#REF!</definedName>
    <definedName name="объем___8___12" localSheetId="7">#REF!</definedName>
    <definedName name="объем___8___12" localSheetId="3">#REF!</definedName>
    <definedName name="объем___8___12" localSheetId="6">#REF!</definedName>
    <definedName name="объем___8___12">#REF!</definedName>
    <definedName name="объем___8___2" localSheetId="7">#REF!</definedName>
    <definedName name="объем___8___2" localSheetId="3">#REF!</definedName>
    <definedName name="объем___8___2" localSheetId="6">#REF!</definedName>
    <definedName name="объем___8___2">#REF!</definedName>
    <definedName name="объем___8___2_1" localSheetId="7">#REF!</definedName>
    <definedName name="объем___8___2_1" localSheetId="6">#REF!</definedName>
    <definedName name="объем___8___2_1">#REF!</definedName>
    <definedName name="объем___8___4" localSheetId="7">#REF!</definedName>
    <definedName name="объем___8___4" localSheetId="3">#REF!</definedName>
    <definedName name="объем___8___4" localSheetId="6">#REF!</definedName>
    <definedName name="объем___8___4">#REF!</definedName>
    <definedName name="объем___8___4_1" localSheetId="7">#REF!</definedName>
    <definedName name="объем___8___4_1" localSheetId="6">#REF!</definedName>
    <definedName name="объем___8___4_1">#REF!</definedName>
    <definedName name="объем___8___5" localSheetId="7">#REF!</definedName>
    <definedName name="объем___8___5" localSheetId="6">#REF!</definedName>
    <definedName name="объем___8___5">#REF!</definedName>
    <definedName name="объем___8___5_1" localSheetId="7">#REF!</definedName>
    <definedName name="объем___8___5_1" localSheetId="6">#REF!</definedName>
    <definedName name="объем___8___5_1">#REF!</definedName>
    <definedName name="объем___8___6" localSheetId="7">#REF!</definedName>
    <definedName name="объем___8___6" localSheetId="3">#REF!</definedName>
    <definedName name="объем___8___6" localSheetId="6">#REF!</definedName>
    <definedName name="объем___8___6">#REF!</definedName>
    <definedName name="объем___8___6_1" localSheetId="7">#REF!</definedName>
    <definedName name="объем___8___6_1" localSheetId="6">#REF!</definedName>
    <definedName name="объем___8___6_1">#REF!</definedName>
    <definedName name="объем___8___8" localSheetId="7">#REF!</definedName>
    <definedName name="объем___8___8" localSheetId="3">#REF!</definedName>
    <definedName name="объем___8___8" localSheetId="6">#REF!</definedName>
    <definedName name="объем___8___8">#REF!</definedName>
    <definedName name="объем___8___8_1" localSheetId="7">#REF!</definedName>
    <definedName name="объем___8___8_1" localSheetId="6">#REF!</definedName>
    <definedName name="объем___8___8_1">#REF!</definedName>
    <definedName name="объем___8_1" localSheetId="7">#REF!</definedName>
    <definedName name="объем___8_1" localSheetId="6">#REF!</definedName>
    <definedName name="объем___8_1">#REF!</definedName>
    <definedName name="объем___8_1_1" localSheetId="7">#REF!</definedName>
    <definedName name="объем___8_1_1" localSheetId="6">#REF!</definedName>
    <definedName name="объем___8_1_1">#REF!</definedName>
    <definedName name="объем___8_1_1_1" localSheetId="7">#REF!</definedName>
    <definedName name="объем___8_1_1_1" localSheetId="6">#REF!</definedName>
    <definedName name="объем___8_1_1_1">#REF!</definedName>
    <definedName name="объем___8_3" localSheetId="7">#REF!</definedName>
    <definedName name="объем___8_3" localSheetId="6">#REF!</definedName>
    <definedName name="объем___8_3">#REF!</definedName>
    <definedName name="объем___8_3_1" localSheetId="7">#REF!</definedName>
    <definedName name="объем___8_3_1" localSheetId="6">#REF!</definedName>
    <definedName name="объем___8_3_1">#REF!</definedName>
    <definedName name="объем___8_5" localSheetId="7">#REF!</definedName>
    <definedName name="объем___8_5" localSheetId="6">#REF!</definedName>
    <definedName name="объем___8_5">#REF!</definedName>
    <definedName name="объем___8_5_1" localSheetId="7">#REF!</definedName>
    <definedName name="объем___8_5_1" localSheetId="6">#REF!</definedName>
    <definedName name="объем___8_5_1">#REF!</definedName>
    <definedName name="объем___9" localSheetId="7">#REF!</definedName>
    <definedName name="объем___9" localSheetId="3">#REF!</definedName>
    <definedName name="объем___9" localSheetId="6">#REF!</definedName>
    <definedName name="объем___9">#REF!</definedName>
    <definedName name="объем___9___0" localSheetId="7">#REF!</definedName>
    <definedName name="объем___9___0" localSheetId="3">#REF!</definedName>
    <definedName name="объем___9___0" localSheetId="6">#REF!</definedName>
    <definedName name="объем___9___0">#REF!</definedName>
    <definedName name="объем___9___0___0" localSheetId="7">#REF!</definedName>
    <definedName name="объем___9___0___0" localSheetId="3">#REF!</definedName>
    <definedName name="объем___9___0___0" localSheetId="6">#REF!</definedName>
    <definedName name="объем___9___0___0">#REF!</definedName>
    <definedName name="объем___9___0___0___0" localSheetId="7">#REF!</definedName>
    <definedName name="объем___9___0___0___0" localSheetId="3">#REF!</definedName>
    <definedName name="объем___9___0___0___0" localSheetId="6">#REF!</definedName>
    <definedName name="объем___9___0___0___0">#REF!</definedName>
    <definedName name="объем___9___0___0___0___0" localSheetId="7">#REF!</definedName>
    <definedName name="объем___9___0___0___0___0" localSheetId="6">#REF!</definedName>
    <definedName name="объем___9___0___0___0___0">#REF!</definedName>
    <definedName name="объем___9___0___0___0___0_1" localSheetId="7">#REF!</definedName>
    <definedName name="объем___9___0___0___0___0_1" localSheetId="6">#REF!</definedName>
    <definedName name="объем___9___0___0___0___0_1">#REF!</definedName>
    <definedName name="объем___9___0___0___0_1" localSheetId="7">#REF!</definedName>
    <definedName name="объем___9___0___0___0_1" localSheetId="6">#REF!</definedName>
    <definedName name="объем___9___0___0___0_1">#REF!</definedName>
    <definedName name="объем___9___0___0_1" localSheetId="7">#REF!</definedName>
    <definedName name="объем___9___0___0_1" localSheetId="6">#REF!</definedName>
    <definedName name="объем___9___0___0_1">#REF!</definedName>
    <definedName name="объем___9___0___5" localSheetId="7">#REF!</definedName>
    <definedName name="объем___9___0___5" localSheetId="6">#REF!</definedName>
    <definedName name="объем___9___0___5">#REF!</definedName>
    <definedName name="объем___9___0___5_1" localSheetId="7">#REF!</definedName>
    <definedName name="объем___9___0___5_1" localSheetId="6">#REF!</definedName>
    <definedName name="объем___9___0___5_1">#REF!</definedName>
    <definedName name="объем___9___0_1" localSheetId="7">#REF!</definedName>
    <definedName name="объем___9___0_1" localSheetId="6">#REF!</definedName>
    <definedName name="объем___9___0_1">#REF!</definedName>
    <definedName name="объем___9___0_5" localSheetId="7">#REF!</definedName>
    <definedName name="объем___9___0_5" localSheetId="6">#REF!</definedName>
    <definedName name="объем___9___0_5">#REF!</definedName>
    <definedName name="объем___9___0_5_1" localSheetId="7">#REF!</definedName>
    <definedName name="объем___9___0_5_1" localSheetId="6">#REF!</definedName>
    <definedName name="объем___9___0_5_1">#REF!</definedName>
    <definedName name="объем___9___10" localSheetId="7">#REF!</definedName>
    <definedName name="объем___9___10" localSheetId="3">#REF!</definedName>
    <definedName name="объем___9___10" localSheetId="6">#REF!</definedName>
    <definedName name="объем___9___10">#REF!</definedName>
    <definedName name="объем___9___2" localSheetId="7">#REF!</definedName>
    <definedName name="объем___9___2" localSheetId="3">#REF!</definedName>
    <definedName name="объем___9___2" localSheetId="6">#REF!</definedName>
    <definedName name="объем___9___2">#REF!</definedName>
    <definedName name="объем___9___4" localSheetId="7">#REF!</definedName>
    <definedName name="объем___9___4" localSheetId="3">#REF!</definedName>
    <definedName name="объем___9___4" localSheetId="6">#REF!</definedName>
    <definedName name="объем___9___4">#REF!</definedName>
    <definedName name="объем___9___5" localSheetId="7">#REF!</definedName>
    <definedName name="объем___9___5" localSheetId="6">#REF!</definedName>
    <definedName name="объем___9___5">#REF!</definedName>
    <definedName name="объем___9___5_1" localSheetId="7">#REF!</definedName>
    <definedName name="объем___9___5_1" localSheetId="6">#REF!</definedName>
    <definedName name="объем___9___5_1">#REF!</definedName>
    <definedName name="объем___9___6" localSheetId="7">#REF!</definedName>
    <definedName name="объем___9___6" localSheetId="3">#REF!</definedName>
    <definedName name="объем___9___6" localSheetId="6">#REF!</definedName>
    <definedName name="объем___9___6">#REF!</definedName>
    <definedName name="объем___9___8" localSheetId="7">#REF!</definedName>
    <definedName name="объем___9___8" localSheetId="3">#REF!</definedName>
    <definedName name="объем___9___8" localSheetId="6">#REF!</definedName>
    <definedName name="объем___9___8">#REF!</definedName>
    <definedName name="объем___9_1" localSheetId="7">#REF!</definedName>
    <definedName name="объем___9_1" localSheetId="6">#REF!</definedName>
    <definedName name="объем___9_1">#REF!</definedName>
    <definedName name="объем___9_1_1" localSheetId="7">#REF!</definedName>
    <definedName name="объем___9_1_1" localSheetId="6">#REF!</definedName>
    <definedName name="объем___9_1_1">#REF!</definedName>
    <definedName name="объем___9_1_1_1" localSheetId="7">#REF!</definedName>
    <definedName name="объем___9_1_1_1" localSheetId="6">#REF!</definedName>
    <definedName name="объем___9_1_1_1">#REF!</definedName>
    <definedName name="объем___9_3" localSheetId="7">#REF!</definedName>
    <definedName name="объем___9_3" localSheetId="6">#REF!</definedName>
    <definedName name="объем___9_3">#REF!</definedName>
    <definedName name="объем___9_3_1" localSheetId="7">#REF!</definedName>
    <definedName name="объем___9_3_1" localSheetId="6">#REF!</definedName>
    <definedName name="объем___9_3_1">#REF!</definedName>
    <definedName name="объем___9_5" localSheetId="7">#REF!</definedName>
    <definedName name="объем___9_5" localSheetId="6">#REF!</definedName>
    <definedName name="объем___9_5">#REF!</definedName>
    <definedName name="объем___9_5_1" localSheetId="7">#REF!</definedName>
    <definedName name="объем___9_5_1" localSheetId="6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7">#REF!</definedName>
    <definedName name="объем1" localSheetId="3">#REF!</definedName>
    <definedName name="объем1" localSheetId="6">#REF!</definedName>
    <definedName name="объем1" localSheetId="2">#REF!</definedName>
    <definedName name="объем1">#REF!</definedName>
    <definedName name="ов" localSheetId="7">#REF!</definedName>
    <definedName name="ов" localSheetId="6">#REF!</definedName>
    <definedName name="ов">#REF!</definedName>
    <definedName name="овао" localSheetId="7">#REF!</definedName>
    <definedName name="овао" localSheetId="6">#REF!</definedName>
    <definedName name="овао">#REF!</definedName>
    <definedName name="овено" localSheetId="7">#REF!</definedName>
    <definedName name="овено" localSheetId="6">#REF!</definedName>
    <definedName name="овено">#REF!</definedName>
    <definedName name="овпв" localSheetId="7">#REF!</definedName>
    <definedName name="овпв" localSheetId="6">#REF!</definedName>
    <definedName name="овпв">#REF!</definedName>
    <definedName name="ог" localSheetId="3" hidden="1">{#N/A,#N/A,TRUE,"Смета на пасс. обор. №1"}</definedName>
    <definedName name="ог" localSheetId="1" hidden="1">{#N/A,#N/A,TRUE,"Смета на пасс. обор. №1"}</definedName>
    <definedName name="ог" localSheetId="2" hidden="1">{#N/A,#N/A,TRUE,"Смета на пасс. обор. №1"}</definedName>
    <definedName name="ог" hidden="1">{#N/A,#N/A,TRUE,"Смета на пасс. обор. №1"}</definedName>
    <definedName name="ог_1" localSheetId="3" hidden="1">{#N/A,#N/A,TRUE,"Смета на пасс. обор. №1"}</definedName>
    <definedName name="ог_1" localSheetId="1" hidden="1">{#N/A,#N/A,TRUE,"Смета на пасс. обор. №1"}</definedName>
    <definedName name="ог_1" localSheetId="2" hidden="1">{#N/A,#N/A,TRUE,"Смета на пасс. обор. №1"}</definedName>
    <definedName name="ог_1" hidden="1">{#N/A,#N/A,TRUE,"Смета на пасс. обор. №1"}</definedName>
    <definedName name="одлпд" localSheetId="7">#REF!</definedName>
    <definedName name="одлпд" localSheetId="6">#REF!</definedName>
    <definedName name="одлпд">#REF!</definedName>
    <definedName name="оев" localSheetId="7">#REF!</definedName>
    <definedName name="оев" localSheetId="6">#REF!</definedName>
    <definedName name="оев">#REF!</definedName>
    <definedName name="оек" localSheetId="7">#REF!</definedName>
    <definedName name="оек" localSheetId="6">#REF!</definedName>
    <definedName name="оек">#REF!</definedName>
    <definedName name="ок" localSheetId="7">#REF!</definedName>
    <definedName name="ок" localSheetId="6">#REF!</definedName>
    <definedName name="ок">#REF!</definedName>
    <definedName name="ок_1" localSheetId="7">#REF!</definedName>
    <definedName name="ок_1" localSheetId="6">#REF!</definedName>
    <definedName name="ок_1">#REF!</definedName>
    <definedName name="окн" localSheetId="7">#REF!</definedName>
    <definedName name="окн" localSheetId="6">#REF!</definedName>
    <definedName name="окн">#REF!</definedName>
    <definedName name="Окончательно" localSheetId="7">#REF!</definedName>
    <definedName name="Окончательно" localSheetId="6">#REF!</definedName>
    <definedName name="Окончательно">#REF!</definedName>
    <definedName name="олд" localSheetId="3" hidden="1">{#N/A,#N/A,TRUE,"Смета на пасс. обор. №1"}</definedName>
    <definedName name="олд" localSheetId="1" hidden="1">{#N/A,#N/A,TRUE,"Смета на пасс. обор. №1"}</definedName>
    <definedName name="олд" localSheetId="2" hidden="1">{#N/A,#N/A,TRUE,"Смета на пасс. обор. №1"}</definedName>
    <definedName name="олд" hidden="1">{#N/A,#N/A,TRUE,"Смета на пасс. обор. №1"}</definedName>
    <definedName name="олд_1" localSheetId="3" hidden="1">{#N/A,#N/A,TRUE,"Смета на пасс. обор. №1"}</definedName>
    <definedName name="олд_1" localSheetId="1" hidden="1">{#N/A,#N/A,TRUE,"Смета на пасс. обор. №1"}</definedName>
    <definedName name="олд_1" localSheetId="2" hidden="1">{#N/A,#N/A,TRUE,"Смета на пасс. обор. №1"}</definedName>
    <definedName name="олд_1" hidden="1">{#N/A,#N/A,TRUE,"Смета на пасс. обор. №1"}</definedName>
    <definedName name="олорлшгш" localSheetId="7">#REF!</definedName>
    <definedName name="олорлшгш" localSheetId="6">#REF!</definedName>
    <definedName name="олорлшгш">#REF!</definedName>
    <definedName name="олпрол" localSheetId="7">#REF!</definedName>
    <definedName name="олпрол" localSheetId="3">#REF!</definedName>
    <definedName name="олпрол" localSheetId="6">#REF!</definedName>
    <definedName name="олпрол" localSheetId="2">#REF!</definedName>
    <definedName name="олпрол">#REF!</definedName>
    <definedName name="олролрт" localSheetId="7">#REF!</definedName>
    <definedName name="олролрт" localSheetId="3">#REF!</definedName>
    <definedName name="олролрт" localSheetId="6">#REF!</definedName>
    <definedName name="олролрт">#REF!</definedName>
    <definedName name="олрщшошшлд" localSheetId="7">#REF!</definedName>
    <definedName name="олрщшошшлд" localSheetId="6">#REF!</definedName>
    <definedName name="олрщшошшлд">#REF!</definedName>
    <definedName name="олюдю" localSheetId="7">#REF!</definedName>
    <definedName name="олюдю" localSheetId="6">#REF!</definedName>
    <definedName name="олюдю">#REF!</definedName>
    <definedName name="олютб" localSheetId="7">#REF!</definedName>
    <definedName name="олютб" localSheetId="6">#REF!</definedName>
    <definedName name="олютб">#REF!</definedName>
    <definedName name="ОЛЯ" localSheetId="7">#REF!</definedName>
    <definedName name="ОЛЯ" localSheetId="3">#REF!</definedName>
    <definedName name="ОЛЯ" localSheetId="6">#REF!</definedName>
    <definedName name="ОЛЯ">#REF!</definedName>
    <definedName name="Омская_область" localSheetId="7">#REF!</definedName>
    <definedName name="Омская_область" localSheetId="6">#REF!</definedName>
    <definedName name="Омская_область">#REF!</definedName>
    <definedName name="Омская_область_1" localSheetId="7">#REF!</definedName>
    <definedName name="Омская_область_1" localSheetId="6">#REF!</definedName>
    <definedName name="Омская_область_1">#REF!</definedName>
    <definedName name="оо" localSheetId="7">#REF!</definedName>
    <definedName name="оо" localSheetId="6">#REF!</definedName>
    <definedName name="оо">#REF!</definedName>
    <definedName name="ооо" localSheetId="7">#REF!</definedName>
    <definedName name="ооо" localSheetId="3">#REF!</definedName>
    <definedName name="ооо" localSheetId="6">#REF!</definedName>
    <definedName name="ооо">#REF!</definedName>
    <definedName name="ООО_НИИПРИИ___Севзапинжтехнология" localSheetId="7">#REF!</definedName>
    <definedName name="ООО_НИИПРИИ___Севзапинжтехнология" localSheetId="3">#REF!</definedName>
    <definedName name="ООО_НИИПРИИ___Севзапинжтехнология" localSheetId="6">#REF!</definedName>
    <definedName name="ООО_НИИПРИИ___Севзапинжтехнология">#REF!</definedName>
    <definedName name="оооо" localSheetId="7">#REF!</definedName>
    <definedName name="оооо" localSheetId="3">#REF!</definedName>
    <definedName name="оооо" localSheetId="6">#REF!</definedName>
    <definedName name="оооо">#REF!</definedName>
    <definedName name="оот" localSheetId="7">#REF!</definedName>
    <definedName name="оот" localSheetId="6">#REF!</definedName>
    <definedName name="оот">#REF!</definedName>
    <definedName name="опао" localSheetId="7">#REF!</definedName>
    <definedName name="опао" localSheetId="6">#REF!</definedName>
    <definedName name="опао">#REF!</definedName>
    <definedName name="Опер">[65]Орг!$C$50:$C$86</definedName>
    <definedName name="Описание_группы_строек" localSheetId="7">#REF!</definedName>
    <definedName name="Описание_группы_строек" localSheetId="6">#REF!</definedName>
    <definedName name="Описание_группы_строек">#REF!</definedName>
    <definedName name="Описание_локальной_сметы" localSheetId="7">#REF!</definedName>
    <definedName name="Описание_локальной_сметы" localSheetId="6">#REF!</definedName>
    <definedName name="Описание_локальной_сметы">#REF!</definedName>
    <definedName name="Описание_объекта" localSheetId="7">#REF!</definedName>
    <definedName name="Описание_объекта" localSheetId="6">#REF!</definedName>
    <definedName name="Описание_объекта">#REF!</definedName>
    <definedName name="Описание_объектной_сметы" localSheetId="7">#REF!</definedName>
    <definedName name="Описание_объектной_сметы" localSheetId="6">#REF!</definedName>
    <definedName name="Описание_объектной_сметы">#REF!</definedName>
    <definedName name="Описание_очереди" localSheetId="7">#REF!</definedName>
    <definedName name="Описание_очереди" localSheetId="6">#REF!</definedName>
    <definedName name="Описание_очереди">#REF!</definedName>
    <definedName name="Описание_пускового_комплекса" localSheetId="7">#REF!</definedName>
    <definedName name="Описание_пускового_комплекса" localSheetId="6">#REF!</definedName>
    <definedName name="Описание_пускового_комплекса">#REF!</definedName>
    <definedName name="Описание_сводного_сметного_расчета" localSheetId="7">#REF!</definedName>
    <definedName name="Описание_сводного_сметного_расчета" localSheetId="6">#REF!</definedName>
    <definedName name="Описание_сводного_сметного_расчета">#REF!</definedName>
    <definedName name="Описание_стройки" localSheetId="7">#REF!</definedName>
    <definedName name="Описание_стройки" localSheetId="6">#REF!</definedName>
    <definedName name="Описание_стройки">#REF!</definedName>
    <definedName name="Оренбургская_область" localSheetId="7">#REF!</definedName>
    <definedName name="Оренбургская_область" localSheetId="6">#REF!</definedName>
    <definedName name="Оренбургская_область">#REF!</definedName>
    <definedName name="Оренбургская_область_1" localSheetId="7">#REF!</definedName>
    <definedName name="Оренбургская_область_1" localSheetId="6">#REF!</definedName>
    <definedName name="Оренбургская_область_1">#REF!</definedName>
    <definedName name="орло" localSheetId="7">#REF!</definedName>
    <definedName name="орло" localSheetId="6">#REF!</definedName>
    <definedName name="орло">#REF!</definedName>
    <definedName name="Орловская_область" localSheetId="7">#REF!</definedName>
    <definedName name="Орловская_область" localSheetId="6">#REF!</definedName>
    <definedName name="Орловская_область">#REF!</definedName>
    <definedName name="орлорп" localSheetId="7">#REF!</definedName>
    <definedName name="орлорп" localSheetId="6">#REF!</definedName>
    <definedName name="орлорп">#REF!</definedName>
    <definedName name="орп" localSheetId="3" hidden="1">{#N/A,#N/A,TRUE,"Смета на пасс. обор. №1"}</definedName>
    <definedName name="орп" localSheetId="1" hidden="1">{#N/A,#N/A,TRUE,"Смета на пасс. обор. №1"}</definedName>
    <definedName name="орп" localSheetId="2" hidden="1">{#N/A,#N/A,TRUE,"Смета на пасс. обор. №1"}</definedName>
    <definedName name="орп" hidden="1">{#N/A,#N/A,TRUE,"Смета на пасс. обор. №1"}</definedName>
    <definedName name="орп_1" localSheetId="3" hidden="1">{#N/A,#N/A,TRUE,"Смета на пасс. обор. №1"}</definedName>
    <definedName name="орп_1" localSheetId="1" hidden="1">{#N/A,#N/A,TRUE,"Смета на пасс. обор. №1"}</definedName>
    <definedName name="орп_1" localSheetId="2" hidden="1">{#N/A,#N/A,TRUE,"Смета на пасс. обор. №1"}</definedName>
    <definedName name="орп_1" hidden="1">{#N/A,#N/A,TRUE,"Смета на пасс. обор. №1"}</definedName>
    <definedName name="орьл" localSheetId="7">[4]топография!#REF!</definedName>
    <definedName name="орьл" localSheetId="6">[4]топография!#REF!</definedName>
    <definedName name="орьл">[4]топография!#REF!</definedName>
    <definedName name="Осн_Камер" localSheetId="7">#REF!</definedName>
    <definedName name="Осн_Камер" localSheetId="3">#REF!</definedName>
    <definedName name="Осн_Камер" localSheetId="6">#REF!</definedName>
    <definedName name="Осн_Камер">#REF!</definedName>
    <definedName name="Основание" localSheetId="7">#REF!</definedName>
    <definedName name="Основание" localSheetId="6">#REF!</definedName>
    <definedName name="Основание">#REF!</definedName>
    <definedName name="основная" localSheetId="1" hidden="1">{#N/A,#N/A,FALSE,"КЦ15-1";#N/A,#N/A,FALSE,"КЦ14-1";#N/A,#N/A,FALSE,"КЦ13-1";#N/A,#N/A,FALSE,"КЦ12-1";#N/A,#N/A,FALSE,"КЦ11-1";#N/A,#N/A,FALSE,"КЦ11-2";#N/A,#N/A,FALSE,"КЦ10-1";#N/A,#N/A,FALSE,"КЦ9-1";#N/A,#N/A,FALSE,"КЦ8-1";#N/A,#N/A,FALSE,"КЦ7-1";#N/A,#N/A,FALSE,"КЦ6-1";#N/A,#N/A,FALSE,"КЦ5-1";#N/A,#N/A,FALSE,"КЦ4-1";#N/A,#N/A,FALSE,"КЦ3-1";#N/A,#N/A,FALSE,"КЦ2-1";#N/A,#N/A,FALSE,"КЦ2-2";#N/A,#N/A,FALSE,"КЦ1-1";#N/A,#N/A,FALSE,"КЦ0-2";#N/A,#N/A,FALSE,"КЦ0-1";#N/A,#N/A,FALSE,"Переход";#N/A,#N/A,FALSE,"Инструмент";#N/A,#N/A,FALSE,"Приборы";#N/A,#N/A,FALSE,"КЦП-1"}</definedName>
    <definedName name="основная" localSheetId="2" hidden="1">{#N/A,#N/A,FALSE,"КЦ15-1";#N/A,#N/A,FALSE,"КЦ14-1";#N/A,#N/A,FALSE,"КЦ13-1";#N/A,#N/A,FALSE,"КЦ12-1";#N/A,#N/A,FALSE,"КЦ11-1";#N/A,#N/A,FALSE,"КЦ11-2";#N/A,#N/A,FALSE,"КЦ10-1";#N/A,#N/A,FALSE,"КЦ9-1";#N/A,#N/A,FALSE,"КЦ8-1";#N/A,#N/A,FALSE,"КЦ7-1";#N/A,#N/A,FALSE,"КЦ6-1";#N/A,#N/A,FALSE,"КЦ5-1";#N/A,#N/A,FALSE,"КЦ4-1";#N/A,#N/A,FALSE,"КЦ3-1";#N/A,#N/A,FALSE,"КЦ2-1";#N/A,#N/A,FALSE,"КЦ2-2";#N/A,#N/A,FALSE,"КЦ1-1";#N/A,#N/A,FALSE,"КЦ0-2";#N/A,#N/A,FALSE,"КЦ0-1";#N/A,#N/A,FALSE,"Переход";#N/A,#N/A,FALSE,"Инструмент";#N/A,#N/A,FALSE,"Приборы";#N/A,#N/A,FALSE,"КЦП-1"}</definedName>
    <definedName name="основная" hidden="1">{#N/A,#N/A,FALSE,"КЦ15-1";#N/A,#N/A,FALSE,"КЦ14-1";#N/A,#N/A,FALSE,"КЦ13-1";#N/A,#N/A,FALSE,"КЦ12-1";#N/A,#N/A,FALSE,"КЦ11-1";#N/A,#N/A,FALSE,"КЦ11-2";#N/A,#N/A,FALSE,"КЦ10-1";#N/A,#N/A,FALSE,"КЦ9-1";#N/A,#N/A,FALSE,"КЦ8-1";#N/A,#N/A,FALSE,"КЦ7-1";#N/A,#N/A,FALSE,"КЦ6-1";#N/A,#N/A,FALSE,"КЦ5-1";#N/A,#N/A,FALSE,"КЦ4-1";#N/A,#N/A,FALSE,"КЦ3-1";#N/A,#N/A,FALSE,"КЦ2-1";#N/A,#N/A,FALSE,"КЦ2-2";#N/A,#N/A,FALSE,"КЦ1-1";#N/A,#N/A,FALSE,"КЦ0-2";#N/A,#N/A,FALSE,"КЦ0-1";#N/A,#N/A,FALSE,"Переход";#N/A,#N/A,FALSE,"Инструмент";#N/A,#N/A,FALSE,"Приборы";#N/A,#N/A,FALSE,"КЦП-1"}</definedName>
    <definedName name="от" localSheetId="3" hidden="1">{#N/A,#N/A,TRUE,"Смета на пасс. обор. №1"}</definedName>
    <definedName name="от" localSheetId="1" hidden="1">{#N/A,#N/A,TRUE,"Смета на пасс. обор. №1"}</definedName>
    <definedName name="от" localSheetId="2" hidden="1">{#N/A,#N/A,TRUE,"Смета на пасс. обор. №1"}</definedName>
    <definedName name="от" hidden="1">{#N/A,#N/A,TRUE,"Смета на пасс. обор. №1"}</definedName>
    <definedName name="от_1" localSheetId="3" hidden="1">{#N/A,#N/A,TRUE,"Смета на пасс. обор. №1"}</definedName>
    <definedName name="от_1" localSheetId="1" hidden="1">{#N/A,#N/A,TRUE,"Смета на пасс. обор. №1"}</definedName>
    <definedName name="от_1" localSheetId="2" hidden="1">{#N/A,#N/A,TRUE,"Смета на пасс. обор. №1"}</definedName>
    <definedName name="от_1" hidden="1">{#N/A,#N/A,TRUE,"Смета на пасс. обор. №1"}</definedName>
    <definedName name="Отч_пож">[29]Коэфф!$B$6</definedName>
    <definedName name="Отчет" localSheetId="7">#REF!</definedName>
    <definedName name="Отчет" localSheetId="3">#REF!</definedName>
    <definedName name="Отчет" localSheetId="6">#REF!</definedName>
    <definedName name="Отчет">#REF!</definedName>
    <definedName name="Отчетный_период__учет_выполненных_работ" localSheetId="7">#REF!</definedName>
    <definedName name="Отчетный_период__учет_выполненных_работ" localSheetId="6">#REF!</definedName>
    <definedName name="Отчетный_период__учет_выполненных_работ">#REF!</definedName>
    <definedName name="оьт" localSheetId="7">#REF!</definedName>
    <definedName name="оьт" localSheetId="6">#REF!</definedName>
    <definedName name="оьт">#REF!</definedName>
    <definedName name="оьыватв" localSheetId="7">#REF!</definedName>
    <definedName name="оьыватв" localSheetId="6">#REF!</definedName>
    <definedName name="оьыватв">#REF!</definedName>
    <definedName name="оюю" localSheetId="7">#REF!</definedName>
    <definedName name="оюю" localSheetId="6">#REF!</definedName>
    <definedName name="оюю">#REF!</definedName>
    <definedName name="п" localSheetId="7">#REF!</definedName>
    <definedName name="п" localSheetId="3">#REF!</definedName>
    <definedName name="п" localSheetId="6">#REF!</definedName>
    <definedName name="п">#REF!</definedName>
    <definedName name="п_1" localSheetId="7">#REF!</definedName>
    <definedName name="п_1" localSheetId="6">#REF!</definedName>
    <definedName name="п_1">#REF!</definedName>
    <definedName name="п1" localSheetId="1" hidden="1">{#N/A,#N/A,TRUE,"Смета на пасс. обор. №1"}</definedName>
    <definedName name="п1" localSheetId="2" hidden="1">{#N/A,#N/A,TRUE,"Смета на пасс. обор. №1"}</definedName>
    <definedName name="п1" hidden="1">{#N/A,#N/A,TRUE,"Смета на пасс. обор. №1"}</definedName>
    <definedName name="п1111111" localSheetId="7">#REF!</definedName>
    <definedName name="п1111111" localSheetId="3">#REF!</definedName>
    <definedName name="п1111111" localSheetId="6">#REF!</definedName>
    <definedName name="п1111111">#REF!</definedName>
    <definedName name="п45" localSheetId="7">#REF!</definedName>
    <definedName name="п45" localSheetId="3">#REF!</definedName>
    <definedName name="п45" localSheetId="6">#REF!</definedName>
    <definedName name="п45">#REF!</definedName>
    <definedName name="ПА3" localSheetId="7">#REF!</definedName>
    <definedName name="ПА3" localSheetId="3">#REF!</definedName>
    <definedName name="ПА3" localSheetId="6">#REF!</definedName>
    <definedName name="ПА3">#REF!</definedName>
    <definedName name="ПА4" localSheetId="7">#REF!</definedName>
    <definedName name="ПА4" localSheetId="3">#REF!</definedName>
    <definedName name="ПА4" localSheetId="6">#REF!</definedName>
    <definedName name="ПА4">#REF!</definedName>
    <definedName name="паирав" localSheetId="7">#REF!</definedName>
    <definedName name="паирав" localSheetId="6">#REF!</definedName>
    <definedName name="паирав">#REF!</definedName>
    <definedName name="пао" localSheetId="7">#REF!</definedName>
    <definedName name="пао" localSheetId="6">#REF!</definedName>
    <definedName name="пао">#REF!</definedName>
    <definedName name="пап" localSheetId="7">#REF!</definedName>
    <definedName name="пап" localSheetId="6">#REF!</definedName>
    <definedName name="пап">#REF!</definedName>
    <definedName name="паша" localSheetId="7">#REF!</definedName>
    <definedName name="паша" localSheetId="3">#REF!</definedName>
    <definedName name="паша" localSheetId="6">#REF!</definedName>
    <definedName name="паша">#REF!</definedName>
    <definedName name="ПБ" localSheetId="7">#REF!</definedName>
    <definedName name="ПБ" localSheetId="3">#REF!</definedName>
    <definedName name="ПБ" localSheetId="6">#REF!</definedName>
    <definedName name="ПБ">#REF!</definedName>
    <definedName name="пвар" localSheetId="7">#REF!</definedName>
    <definedName name="пвар" localSheetId="6">#REF!</definedName>
    <definedName name="пвар">#REF!</definedName>
    <definedName name="пвопв" localSheetId="7">#REF!</definedName>
    <definedName name="пвопв" localSheetId="6">#REF!</definedName>
    <definedName name="пвопв">#REF!</definedName>
    <definedName name="пвр" localSheetId="7">#REF!</definedName>
    <definedName name="пвр" localSheetId="6">#REF!</definedName>
    <definedName name="пвр">#REF!</definedName>
    <definedName name="пврл" localSheetId="7">#REF!</definedName>
    <definedName name="пврл" localSheetId="6">#REF!</definedName>
    <definedName name="пврл">#REF!</definedName>
    <definedName name="пвррь" localSheetId="7">#REF!</definedName>
    <definedName name="пвррь" localSheetId="6">#REF!</definedName>
    <definedName name="пвррь">#REF!</definedName>
    <definedName name="пврьп" localSheetId="7">#REF!</definedName>
    <definedName name="пврьп" localSheetId="6">#REF!</definedName>
    <definedName name="пврьп">#REF!</definedName>
    <definedName name="пврьпв" localSheetId="7">#REF!</definedName>
    <definedName name="пврьпв" localSheetId="6">#REF!</definedName>
    <definedName name="пврьпв">#REF!</definedName>
    <definedName name="пврьпврь" localSheetId="7">#REF!</definedName>
    <definedName name="пврьпврь" localSheetId="6">#REF!</definedName>
    <definedName name="пврьпврь">#REF!</definedName>
    <definedName name="пвСпп" localSheetId="7">#REF!</definedName>
    <definedName name="пвСпп" localSheetId="6">#REF!</definedName>
    <definedName name="пвСпп">#REF!</definedName>
    <definedName name="пвы" localSheetId="7">[14]топография!#REF!</definedName>
    <definedName name="пвы" localSheetId="6">[14]топография!#REF!</definedName>
    <definedName name="пвы">[14]топография!#REF!</definedName>
    <definedName name="пвьрвпрь" localSheetId="7">#REF!</definedName>
    <definedName name="пвьрвпрь" localSheetId="6">#REF!</definedName>
    <definedName name="пвьрвпрь">#REF!</definedName>
    <definedName name="пг" localSheetId="7">#REF!</definedName>
    <definedName name="пг" localSheetId="6">#REF!</definedName>
    <definedName name="пг">#REF!</definedName>
    <definedName name="пгшд" localSheetId="7">#REF!</definedName>
    <definedName name="пгшд" localSheetId="6">#REF!</definedName>
    <definedName name="пгшд">#REF!</definedName>
    <definedName name="ПД" localSheetId="7">#REF!</definedName>
    <definedName name="ПД" localSheetId="3">#REF!</definedName>
    <definedName name="ПД" localSheetId="6">#REF!</definedName>
    <definedName name="ПД">#REF!</definedName>
    <definedName name="пдплд" localSheetId="7">#REF!</definedName>
    <definedName name="пдплд" localSheetId="6">#REF!</definedName>
    <definedName name="пдплд">#REF!</definedName>
    <definedName name="пек" localSheetId="7">#REF!</definedName>
    <definedName name="пек" localSheetId="6">#REF!</definedName>
    <definedName name="пек">#REF!</definedName>
    <definedName name="Пензенская_область" localSheetId="7">#REF!</definedName>
    <definedName name="Пензенская_область" localSheetId="6">#REF!</definedName>
    <definedName name="Пензенская_область">#REF!</definedName>
    <definedName name="перв_кат" localSheetId="7">#REF!</definedName>
    <definedName name="перв_кат" localSheetId="6">#REF!</definedName>
    <definedName name="перв_кат">#REF!</definedName>
    <definedName name="первая_кат" localSheetId="7">#REF!</definedName>
    <definedName name="первая_кат" localSheetId="6">#REF!</definedName>
    <definedName name="первая_кат">#REF!</definedName>
    <definedName name="первый" localSheetId="7">#REF!</definedName>
    <definedName name="первый" localSheetId="6">#REF!</definedName>
    <definedName name="первый">#REF!</definedName>
    <definedName name="ПереченьДолжностей">[66]Должности!$A$2:$A$31</definedName>
    <definedName name="Пермская_область" localSheetId="7">#REF!</definedName>
    <definedName name="Пермская_область" localSheetId="6">#REF!</definedName>
    <definedName name="Пермская_область">#REF!</definedName>
    <definedName name="Пермская_область_1" localSheetId="7">#REF!</definedName>
    <definedName name="Пермская_область_1" localSheetId="6">#REF!</definedName>
    <definedName name="Пермская_область_1">#REF!</definedName>
    <definedName name="ПЗ2" localSheetId="7">#REF!</definedName>
    <definedName name="ПЗ2" localSheetId="3">#REF!</definedName>
    <definedName name="ПЗ2" localSheetId="6">#REF!</definedName>
    <definedName name="ПЗ2">#REF!</definedName>
    <definedName name="Пи" localSheetId="7">#REF!</definedName>
    <definedName name="Пи" localSheetId="6">#REF!</definedName>
    <definedName name="Пи">#REF!</definedName>
    <definedName name="Пи_" localSheetId="7">#REF!</definedName>
    <definedName name="Пи_" localSheetId="6">#REF!</definedName>
    <definedName name="Пи_">#REF!</definedName>
    <definedName name="пионер" localSheetId="7">#REF!</definedName>
    <definedName name="пионер" localSheetId="3">#REF!</definedName>
    <definedName name="пионер" localSheetId="6">#REF!</definedName>
    <definedName name="пионер">#REF!</definedName>
    <definedName name="ПИР" localSheetId="7">#REF!</definedName>
    <definedName name="ПИР" localSheetId="6">#REF!</definedName>
    <definedName name="ПИР">#REF!</definedName>
    <definedName name="ПИСС_стац" localSheetId="7">#REF!</definedName>
    <definedName name="ПИСС_стац" localSheetId="3">#REF!</definedName>
    <definedName name="ПИСС_стац" localSheetId="6">#REF!</definedName>
    <definedName name="ПИСС_стац">#REF!</definedName>
    <definedName name="ПИСС_эксп" localSheetId="7">#REF!</definedName>
    <definedName name="ПИСС_эксп" localSheetId="3">#REF!</definedName>
    <definedName name="ПИСС_эксп" localSheetId="6">#REF!</definedName>
    <definedName name="ПИСС_эксп">#REF!</definedName>
    <definedName name="Пкр" localSheetId="3">'[25]Лист опроса'!$B$41</definedName>
    <definedName name="Пкр">'[26]Лист опроса'!$B$41</definedName>
    <definedName name="пл" localSheetId="7">#REF!</definedName>
    <definedName name="пл" localSheetId="6">#REF!</definedName>
    <definedName name="пл">#REF!</definedName>
    <definedName name="План" localSheetId="2">'[67]Смета 7'!$F$1</definedName>
    <definedName name="План">'[67]Смета 7'!$F$1</definedName>
    <definedName name="плдпол" localSheetId="7">#REF!</definedName>
    <definedName name="плдпол" localSheetId="6">#REF!</definedName>
    <definedName name="плдпол">#REF!</definedName>
    <definedName name="плдполд" localSheetId="7">#REF!</definedName>
    <definedName name="плдполд" localSheetId="6">#REF!</definedName>
    <definedName name="плдполд">#REF!</definedName>
    <definedName name="плодолд" localSheetId="7">#REF!</definedName>
    <definedName name="плодолд" localSheetId="6">#REF!</definedName>
    <definedName name="плодолд">#REF!</definedName>
    <definedName name="Площадь" localSheetId="7">#REF!</definedName>
    <definedName name="Площадь" localSheetId="3">#REF!</definedName>
    <definedName name="Площадь" localSheetId="6">#REF!</definedName>
    <definedName name="Площадь" localSheetId="2">#REF!</definedName>
    <definedName name="Площадь">#REF!</definedName>
    <definedName name="Площадь_1" localSheetId="7">#REF!</definedName>
    <definedName name="Площадь_1" localSheetId="6">#REF!</definedName>
    <definedName name="Площадь_1">#REF!</definedName>
    <definedName name="Площадь_нелинейных_объектов" localSheetId="7">#REF!</definedName>
    <definedName name="Площадь_нелинейных_объектов" localSheetId="3">#REF!</definedName>
    <definedName name="Площадь_нелинейных_объектов" localSheetId="6">#REF!</definedName>
    <definedName name="Площадь_нелинейных_объектов">#REF!</definedName>
    <definedName name="Площадь_нелинейных_объектов_1" localSheetId="7">#REF!</definedName>
    <definedName name="Площадь_нелинейных_объектов_1" localSheetId="6">#REF!</definedName>
    <definedName name="Площадь_нелинейных_объектов_1">#REF!</definedName>
    <definedName name="Площадь_планшетов" localSheetId="7">#REF!</definedName>
    <definedName name="Площадь_планшетов" localSheetId="3">#REF!</definedName>
    <definedName name="Площадь_планшетов" localSheetId="6">#REF!</definedName>
    <definedName name="Площадь_планшетов">#REF!</definedName>
    <definedName name="Площадь_планшетов_1" localSheetId="7">#REF!</definedName>
    <definedName name="Площадь_планшетов_1" localSheetId="6">#REF!</definedName>
    <definedName name="Площадь_планшетов_1">#REF!</definedName>
    <definedName name="плп" localSheetId="7">[4]топография!#REF!</definedName>
    <definedName name="плп" localSheetId="6">[4]топография!#REF!</definedName>
    <definedName name="плп">[4]топография!#REF!</definedName>
    <definedName name="плыа" localSheetId="7">#REF!</definedName>
    <definedName name="плыа" localSheetId="6">#REF!</definedName>
    <definedName name="плыа">#REF!</definedName>
    <definedName name="плю" localSheetId="7">#REF!</definedName>
    <definedName name="плю" localSheetId="6">#REF!</definedName>
    <definedName name="плю">#REF!</definedName>
    <definedName name="пнр" localSheetId="7">#REF!</definedName>
    <definedName name="пнр" localSheetId="3">#REF!</definedName>
    <definedName name="пнр" localSheetId="6">#REF!</definedName>
    <definedName name="пнр">#REF!</definedName>
    <definedName name="по" localSheetId="7">#REF!</definedName>
    <definedName name="по" localSheetId="6">#REF!</definedName>
    <definedName name="по">#REF!</definedName>
    <definedName name="пов" localSheetId="7">#REF!</definedName>
    <definedName name="пов" localSheetId="6">#REF!</definedName>
    <definedName name="пов">#REF!</definedName>
    <definedName name="Подгон" localSheetId="7">#REF!</definedName>
    <definedName name="Подгон" localSheetId="6">#REF!</definedName>
    <definedName name="Подгон">#REF!</definedName>
    <definedName name="подлжддлджд" localSheetId="7">#REF!</definedName>
    <definedName name="подлжддлджд" localSheetId="6">#REF!</definedName>
    <definedName name="подлжддлджд">#REF!</definedName>
    <definedName name="ПодрядДолжн" localSheetId="2">[49]ОбмОбслЗемОд!$F$67</definedName>
    <definedName name="ПодрядДолжн">[50]ОбмОбслЗемОд!$F$67</definedName>
    <definedName name="ПодрядИмя" localSheetId="2">[49]ОбмОбслЗемОд!$H$69</definedName>
    <definedName name="ПодрядИмя">[50]ОбмОбслЗемОд!$H$69</definedName>
    <definedName name="Подрядчик" localSheetId="2">[49]ОбмОбслЗемОд!$A$7</definedName>
    <definedName name="Подрядчик">[50]ОбмОбслЗемОд!$A$7</definedName>
    <definedName name="Покупное_ПО" localSheetId="7">#REF!</definedName>
    <definedName name="Покупное_ПО" localSheetId="6">#REF!</definedName>
    <definedName name="Покупное_ПО">#REF!</definedName>
    <definedName name="Покупные" localSheetId="7">#REF!</definedName>
    <definedName name="Покупные" localSheetId="6">#REF!</definedName>
    <definedName name="Покупные">#REF!</definedName>
    <definedName name="Покупные_изделия" localSheetId="7">#REF!</definedName>
    <definedName name="Покупные_изделия" localSheetId="6">#REF!</definedName>
    <definedName name="Покупные_изделия">#REF!</definedName>
    <definedName name="полд" localSheetId="7">#REF!</definedName>
    <definedName name="полд" localSheetId="6">#REF!</definedName>
    <definedName name="полд">#REF!</definedName>
    <definedName name="Полевые" localSheetId="7">#REF!</definedName>
    <definedName name="Полевые" localSheetId="3">#REF!</definedName>
    <definedName name="Полевые" localSheetId="6">#REF!</definedName>
    <definedName name="Полевые">#REF!</definedName>
    <definedName name="Полно" localSheetId="7">#REF!</definedName>
    <definedName name="Полно" localSheetId="3">#REF!</definedName>
    <definedName name="Полно" localSheetId="6">#REF!</definedName>
    <definedName name="Полно">#REF!</definedName>
    <definedName name="попр" localSheetId="7">#REF!</definedName>
    <definedName name="попр" localSheetId="3">#REF!</definedName>
    <definedName name="попр" localSheetId="6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7">#REF!</definedName>
    <definedName name="Поправочные_коэффициенты_по_письму_Госстроя_от_25.12.90___0" localSheetId="3">#REF!</definedName>
    <definedName name="Поправочные_коэффициенты_по_письму_Госстроя_от_25.12.90___0" localSheetId="6">#REF!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7">#REF!</definedName>
    <definedName name="Поправочные_коэффициенты_по_письму_Госстроя_от_25.12.90___0___0" localSheetId="3">#REF!</definedName>
    <definedName name="Поправочные_коэффициенты_по_письму_Госстроя_от_25.12.90___0___0" localSheetId="6">#REF!</definedName>
    <definedName name="Поправочные_коэффициенты_по_письму_Госстроя_от_25.12.90___0___0" localSheetId="2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7">#REF!</definedName>
    <definedName name="Поправочные_коэффициенты_по_письму_Госстроя_от_25.12.90___0___0___0" localSheetId="3">#REF!</definedName>
    <definedName name="Поправочные_коэффициенты_по_письму_Госстроя_от_25.12.90___0___0___0" localSheetId="6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7">#REF!</definedName>
    <definedName name="Поправочные_коэффициенты_по_письму_Госстроя_от_25.12.90___0___0___0___0" localSheetId="3">#REF!</definedName>
    <definedName name="Поправочные_коэффициенты_по_письму_Госстроя_от_25.12.90___0___0___0___0" localSheetId="6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7">#REF!</definedName>
    <definedName name="Поправочные_коэффициенты_по_письму_Госстроя_от_25.12.90___0___0___0___0___0" localSheetId="6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7">#REF!</definedName>
    <definedName name="Поправочные_коэффициенты_по_письму_Госстроя_от_25.12.90___0___0___0___0___0_1" localSheetId="6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7">#REF!</definedName>
    <definedName name="Поправочные_коэффициенты_по_письму_Госстроя_от_25.12.90___0___0___0___0_1" localSheetId="6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7">#REF!</definedName>
    <definedName name="Поправочные_коэффициенты_по_письму_Госстроя_от_25.12.90___0___0___0___1" localSheetId="6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7">#REF!</definedName>
    <definedName name="Поправочные_коэффициенты_по_письму_Госстроя_от_25.12.90___0___0___0___1_1" localSheetId="6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7">#REF!</definedName>
    <definedName name="Поправочные_коэффициенты_по_письму_Госстроя_от_25.12.90___0___0___0___5" localSheetId="6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7">#REF!</definedName>
    <definedName name="Поправочные_коэффициенты_по_письму_Госстроя_от_25.12.90___0___0___0___5_1" localSheetId="6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7">#REF!</definedName>
    <definedName name="Поправочные_коэффициенты_по_письму_Госстроя_от_25.12.90___0___0___0_1" localSheetId="6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7">#REF!</definedName>
    <definedName name="Поправочные_коэффициенты_по_письму_Госстроя_от_25.12.90___0___0___0_1_1" localSheetId="6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7">#REF!</definedName>
    <definedName name="Поправочные_коэффициенты_по_письму_Госстроя_от_25.12.90___0___0___0_1_1_1" localSheetId="6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7">#REF!</definedName>
    <definedName name="Поправочные_коэффициенты_по_письму_Госстроя_от_25.12.90___0___0___0_5" localSheetId="6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7">#REF!</definedName>
    <definedName name="Поправочные_коэффициенты_по_письму_Госстроя_от_25.12.90___0___0___0_5_1" localSheetId="6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7">#REF!</definedName>
    <definedName name="Поправочные_коэффициенты_по_письму_Госстроя_от_25.12.90___0___0___1" localSheetId="6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7">#REF!</definedName>
    <definedName name="Поправочные_коэффициенты_по_письму_Госстроя_от_25.12.90___0___0___1_1" localSheetId="6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7">#REF!</definedName>
    <definedName name="Поправочные_коэффициенты_по_письму_Госстроя_от_25.12.90___0___0___2" localSheetId="3">#REF!</definedName>
    <definedName name="Поправочные_коэффициенты_по_письму_Госстроя_от_25.12.90___0___0___2" localSheetId="6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7">#REF!</definedName>
    <definedName name="Поправочные_коэффициенты_по_письму_Госстроя_от_25.12.90___0___0___2_1" localSheetId="6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7">#REF!</definedName>
    <definedName name="Поправочные_коэффициенты_по_письму_Госстроя_от_25.12.90___0___0___3" localSheetId="3">#REF!</definedName>
    <definedName name="Поправочные_коэффициенты_по_письму_Госстроя_от_25.12.90___0___0___3" localSheetId="6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7">#REF!</definedName>
    <definedName name="Поправочные_коэффициенты_по_письму_Госстроя_от_25.12.90___0___0___3_1" localSheetId="6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7">#REF!</definedName>
    <definedName name="Поправочные_коэффициенты_по_письму_Госстроя_от_25.12.90___0___0___4" localSheetId="3">#REF!</definedName>
    <definedName name="Поправочные_коэффициенты_по_письму_Госстроя_от_25.12.90___0___0___4" localSheetId="6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7">#REF!</definedName>
    <definedName name="Поправочные_коэффициенты_по_письму_Госстроя_от_25.12.90___0___0___4_1" localSheetId="6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7">#REF!</definedName>
    <definedName name="Поправочные_коэффициенты_по_письму_Госстроя_от_25.12.90___0___0___5" localSheetId="6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7">#REF!</definedName>
    <definedName name="Поправочные_коэффициенты_по_письму_Госстроя_от_25.12.90___0___0___5_1" localSheetId="6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7">#REF!</definedName>
    <definedName name="Поправочные_коэффициенты_по_письму_Госстроя_от_25.12.90___0___0_1" localSheetId="6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7">#REF!</definedName>
    <definedName name="Поправочные_коэффициенты_по_письму_Госстроя_от_25.12.90___0___0_1_1" localSheetId="6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7">#REF!</definedName>
    <definedName name="Поправочные_коэффициенты_по_письму_Госстроя_от_25.12.90___0___0_1_1_1" localSheetId="6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7">#REF!</definedName>
    <definedName name="Поправочные_коэффициенты_по_письму_Госстроя_от_25.12.90___0___0_3" localSheetId="6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7">#REF!</definedName>
    <definedName name="Поправочные_коэффициенты_по_письму_Госстроя_от_25.12.90___0___0_3_1" localSheetId="6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7">#REF!</definedName>
    <definedName name="Поправочные_коэффициенты_по_письму_Госстроя_от_25.12.90___0___0_5" localSheetId="6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7">#REF!</definedName>
    <definedName name="Поправочные_коэффициенты_по_письму_Госстроя_от_25.12.90___0___0_5_1" localSheetId="6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7">#REF!</definedName>
    <definedName name="Поправочные_коэффициенты_по_письму_Госстроя_от_25.12.90___0___1" localSheetId="3">#REF!</definedName>
    <definedName name="Поправочные_коэффициенты_по_письму_Госстроя_от_25.12.90___0___1" localSheetId="6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7">#REF!</definedName>
    <definedName name="Поправочные_коэффициенты_по_письму_Госстроя_от_25.12.90___0___1___0" localSheetId="6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7">#REF!</definedName>
    <definedName name="Поправочные_коэффициенты_по_письму_Госстроя_от_25.12.90___0___1___0_1" localSheetId="6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7">#REF!</definedName>
    <definedName name="Поправочные_коэффициенты_по_письму_Госстроя_от_25.12.90___0___1_1" localSheetId="6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7">#REF!</definedName>
    <definedName name="Поправочные_коэффициенты_по_письму_Госстроя_от_25.12.90___0___10" localSheetId="3">#REF!</definedName>
    <definedName name="Поправочные_коэффициенты_по_письму_Госстроя_от_25.12.90___0___10" localSheetId="6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7">#REF!</definedName>
    <definedName name="Поправочные_коэффициенты_по_письму_Госстроя_от_25.12.90___0___10_1" localSheetId="6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7">#REF!</definedName>
    <definedName name="Поправочные_коэффициенты_по_письму_Госстроя_от_25.12.90___0___12" localSheetId="3">#REF!</definedName>
    <definedName name="Поправочные_коэффициенты_по_письму_Госстроя_от_25.12.90___0___12" localSheetId="6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7">#REF!</definedName>
    <definedName name="Поправочные_коэффициенты_по_письму_Госстроя_от_25.12.90___0___2" localSheetId="3">#REF!</definedName>
    <definedName name="Поправочные_коэффициенты_по_письму_Госстроя_от_25.12.90___0___2" localSheetId="6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7">#REF!</definedName>
    <definedName name="Поправочные_коэффициенты_по_письму_Госстроя_от_25.12.90___0___2___0" localSheetId="3">#REF!</definedName>
    <definedName name="Поправочные_коэффициенты_по_письму_Госстроя_от_25.12.90___0___2___0" localSheetId="6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7">#REF!</definedName>
    <definedName name="Поправочные_коэффициенты_по_письму_Госстроя_от_25.12.90___0___2___0___0" localSheetId="6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7">#REF!</definedName>
    <definedName name="Поправочные_коэффициенты_по_письму_Госстроя_от_25.12.90___0___2___0___0_1" localSheetId="6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7">#REF!</definedName>
    <definedName name="Поправочные_коэффициенты_по_письму_Госстроя_от_25.12.90___0___2___0_1" localSheetId="6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7">#REF!</definedName>
    <definedName name="Поправочные_коэффициенты_по_письму_Госстроя_от_25.12.90___0___2___5" localSheetId="6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7">#REF!</definedName>
    <definedName name="Поправочные_коэффициенты_по_письму_Госстроя_от_25.12.90___0___2___5_1" localSheetId="6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7">#REF!</definedName>
    <definedName name="Поправочные_коэффициенты_по_письму_Госстроя_от_25.12.90___0___2_1" localSheetId="6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7">#REF!</definedName>
    <definedName name="Поправочные_коэффициенты_по_письму_Госстроя_от_25.12.90___0___2_1_1" localSheetId="6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7">#REF!</definedName>
    <definedName name="Поправочные_коэффициенты_по_письму_Госстроя_от_25.12.90___0___2_1_1_1" localSheetId="6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7">#REF!</definedName>
    <definedName name="Поправочные_коэффициенты_по_письму_Госстроя_от_25.12.90___0___2_3" localSheetId="6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7">#REF!</definedName>
    <definedName name="Поправочные_коэффициенты_по_письму_Госстроя_от_25.12.90___0___2_3_1" localSheetId="6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7">#REF!</definedName>
    <definedName name="Поправочные_коэффициенты_по_письму_Госстроя_от_25.12.90___0___2_5" localSheetId="6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7">#REF!</definedName>
    <definedName name="Поправочные_коэффициенты_по_письму_Госстроя_от_25.12.90___0___2_5_1" localSheetId="6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7">#REF!</definedName>
    <definedName name="Поправочные_коэффициенты_по_письму_Госстроя_от_25.12.90___0___3" localSheetId="3">#REF!</definedName>
    <definedName name="Поправочные_коэффициенты_по_письму_Госстроя_от_25.12.90___0___3" localSheetId="6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7">#REF!</definedName>
    <definedName name="Поправочные_коэффициенты_по_письму_Госстроя_от_25.12.90___0___3___0" localSheetId="3">#REF!</definedName>
    <definedName name="Поправочные_коэффициенты_по_письму_Госстроя_от_25.12.90___0___3___0" localSheetId="6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7">#REF!</definedName>
    <definedName name="Поправочные_коэффициенты_по_письму_Госстроя_от_25.12.90___0___3___0___0" localSheetId="6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7">#REF!</definedName>
    <definedName name="Поправочные_коэффициенты_по_письму_Госстроя_от_25.12.90___0___3___0___0_1" localSheetId="6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7">#REF!</definedName>
    <definedName name="Поправочные_коэффициенты_по_письму_Госстроя_от_25.12.90___0___3___0___1" localSheetId="6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7">#REF!</definedName>
    <definedName name="Поправочные_коэффициенты_по_письму_Госстроя_от_25.12.90___0___3___0___1_1" localSheetId="6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7">#REF!</definedName>
    <definedName name="Поправочные_коэффициенты_по_письму_Госстроя_от_25.12.90___0___3___0___5" localSheetId="6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7">#REF!</definedName>
    <definedName name="Поправочные_коэффициенты_по_письму_Госстроя_от_25.12.90___0___3___0___5_1" localSheetId="6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7">#REF!</definedName>
    <definedName name="Поправочные_коэффициенты_по_письму_Госстроя_от_25.12.90___0___3___0_1" localSheetId="6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7">#REF!</definedName>
    <definedName name="Поправочные_коэффициенты_по_письму_Госстроя_от_25.12.90___0___3___0_1_1" localSheetId="6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7">#REF!</definedName>
    <definedName name="Поправочные_коэффициенты_по_письму_Госстроя_от_25.12.90___0___3___0_1_1_1" localSheetId="6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7">#REF!</definedName>
    <definedName name="Поправочные_коэффициенты_по_письму_Госстроя_от_25.12.90___0___3___0_5" localSheetId="6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7">#REF!</definedName>
    <definedName name="Поправочные_коэффициенты_по_письму_Госстроя_от_25.12.90___0___3___0_5_1" localSheetId="6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7">#REF!</definedName>
    <definedName name="Поправочные_коэффициенты_по_письму_Госстроя_от_25.12.90___0___3___5" localSheetId="6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7">#REF!</definedName>
    <definedName name="Поправочные_коэффициенты_по_письму_Госстроя_от_25.12.90___0___3___5_1" localSheetId="6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7">#REF!</definedName>
    <definedName name="Поправочные_коэффициенты_по_письму_Госстроя_от_25.12.90___0___3_1" localSheetId="6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7">#REF!</definedName>
    <definedName name="Поправочные_коэффициенты_по_письму_Госстроя_от_25.12.90___0___3_1_1" localSheetId="6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7">#REF!</definedName>
    <definedName name="Поправочные_коэффициенты_по_письму_Госстроя_от_25.12.90___0___3_1_1_1" localSheetId="6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7">#REF!</definedName>
    <definedName name="Поправочные_коэффициенты_по_письму_Госстроя_от_25.12.90___0___3_5" localSheetId="6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7">#REF!</definedName>
    <definedName name="Поправочные_коэффициенты_по_письму_Госстроя_от_25.12.90___0___3_5_1" localSheetId="6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7">#REF!</definedName>
    <definedName name="Поправочные_коэффициенты_по_письму_Госстроя_от_25.12.90___0___4" localSheetId="3">#REF!</definedName>
    <definedName name="Поправочные_коэффициенты_по_письму_Госстроя_от_25.12.90___0___4" localSheetId="6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7">#REF!</definedName>
    <definedName name="Поправочные_коэффициенты_по_письму_Госстроя_от_25.12.90___0___4___0" localSheetId="6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7">#REF!</definedName>
    <definedName name="Поправочные_коэффициенты_по_письму_Госстроя_от_25.12.90___0___4___0_1" localSheetId="6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7">#REF!</definedName>
    <definedName name="Поправочные_коэффициенты_по_письму_Госстроя_от_25.12.90___0___4___5" localSheetId="6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7">#REF!</definedName>
    <definedName name="Поправочные_коэффициенты_по_письму_Госстроя_от_25.12.90___0___4___5_1" localSheetId="6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7">#REF!</definedName>
    <definedName name="Поправочные_коэффициенты_по_письму_Госстроя_от_25.12.90___0___4_1" localSheetId="6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7">#REF!</definedName>
    <definedName name="Поправочные_коэффициенты_по_письму_Госстроя_от_25.12.90___0___4_1_1" localSheetId="6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7">#REF!</definedName>
    <definedName name="Поправочные_коэффициенты_по_письму_Госстроя_от_25.12.90___0___4_1_1_1" localSheetId="6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7">#REF!</definedName>
    <definedName name="Поправочные_коэффициенты_по_письму_Госстроя_от_25.12.90___0___4_3" localSheetId="6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7">#REF!</definedName>
    <definedName name="Поправочные_коэффициенты_по_письму_Госстроя_от_25.12.90___0___4_3_1" localSheetId="6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7">#REF!</definedName>
    <definedName name="Поправочные_коэффициенты_по_письму_Госстроя_от_25.12.90___0___4_5" localSheetId="6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7">#REF!</definedName>
    <definedName name="Поправочные_коэффициенты_по_письму_Госстроя_от_25.12.90___0___4_5_1" localSheetId="6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7">#REF!</definedName>
    <definedName name="Поправочные_коэффициенты_по_письму_Госстроя_от_25.12.90___0___5" localSheetId="3">#REF!</definedName>
    <definedName name="Поправочные_коэффициенты_по_письму_Госстроя_от_25.12.90___0___5" localSheetId="6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7">#REF!</definedName>
    <definedName name="Поправочные_коэффициенты_по_письму_Госстроя_от_25.12.90___0___5_1" localSheetId="6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7">#REF!</definedName>
    <definedName name="Поправочные_коэффициенты_по_письму_Госстроя_от_25.12.90___0___6" localSheetId="3">#REF!</definedName>
    <definedName name="Поправочные_коэффициенты_по_письму_Госстроя_от_25.12.90___0___6" localSheetId="6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7">#REF!</definedName>
    <definedName name="Поправочные_коэффициенты_по_письму_Госстроя_от_25.12.90___0___6_1" localSheetId="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7">#REF!</definedName>
    <definedName name="Поправочные_коэффициенты_по_письму_Госстроя_от_25.12.90___0___8" localSheetId="3">#REF!</definedName>
    <definedName name="Поправочные_коэффициенты_по_письму_Госстроя_от_25.12.90___0___8" localSheetId="6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7">#REF!</definedName>
    <definedName name="Поправочные_коэффициенты_по_письму_Госстроя_от_25.12.90___0___8_1" localSheetId="6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7">#REF!</definedName>
    <definedName name="Поправочные_коэффициенты_по_письму_Госстроя_от_25.12.90___0_1" localSheetId="6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7">#REF!</definedName>
    <definedName name="Поправочные_коэффициенты_по_письму_Госстроя_от_25.12.90___0_1_1" localSheetId="6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7">#REF!</definedName>
    <definedName name="Поправочные_коэффициенты_по_письму_Госстроя_от_25.12.90___0_3" localSheetId="6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7">#REF!</definedName>
    <definedName name="Поправочные_коэффициенты_по_письму_Госстроя_от_25.12.90___0_3_1" localSheetId="6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7">#REF!</definedName>
    <definedName name="Поправочные_коэффициенты_по_письму_Госстроя_от_25.12.90___0_5" localSheetId="6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7">#REF!</definedName>
    <definedName name="Поправочные_коэффициенты_по_письму_Госстроя_от_25.12.90___0_5_1" localSheetId="6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7">#REF!</definedName>
    <definedName name="Поправочные_коэффициенты_по_письму_Госстроя_от_25.12.90___1" localSheetId="3">#REF!</definedName>
    <definedName name="Поправочные_коэффициенты_по_письму_Госстроя_от_25.12.90___1" localSheetId="6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7">#REF!</definedName>
    <definedName name="Поправочные_коэффициенты_по_письму_Госстроя_от_25.12.90___1___0" localSheetId="3">#REF!</definedName>
    <definedName name="Поправочные_коэффициенты_по_письму_Госстроя_от_25.12.90___1___0" localSheetId="6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7">#REF!</definedName>
    <definedName name="Поправочные_коэффициенты_по_письму_Госстроя_от_25.12.90___1___0___0" localSheetId="6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7">#REF!</definedName>
    <definedName name="Поправочные_коэффициенты_по_письму_Госстроя_от_25.12.90___1___0___0_1" localSheetId="6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7">#REF!</definedName>
    <definedName name="Поправочные_коэффициенты_по_письму_Госстроя_от_25.12.90___1___0_1" localSheetId="6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7">#REF!</definedName>
    <definedName name="Поправочные_коэффициенты_по_письму_Госстроя_от_25.12.90___1___1" localSheetId="6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7">#REF!</definedName>
    <definedName name="Поправочные_коэффициенты_по_письму_Госстроя_от_25.12.90___1___1_1" localSheetId="6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7">#REF!</definedName>
    <definedName name="Поправочные_коэффициенты_по_письму_Госстроя_от_25.12.90___1___3" localSheetId="3">#REF!</definedName>
    <definedName name="Поправочные_коэффициенты_по_письму_Госстроя_от_25.12.90___1___3" localSheetId="6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7">#REF!</definedName>
    <definedName name="Поправочные_коэффициенты_по_письму_Госстроя_от_25.12.90___1___3_1" localSheetId="6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7">#REF!</definedName>
    <definedName name="Поправочные_коэффициенты_по_письму_Госстроя_от_25.12.90___1___5" localSheetId="6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7">#REF!</definedName>
    <definedName name="Поправочные_коэффициенты_по_письму_Госстроя_от_25.12.90___1___5_1" localSheetId="6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7">#REF!</definedName>
    <definedName name="Поправочные_коэффициенты_по_письму_Госстроя_от_25.12.90___1_1" localSheetId="6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7">#REF!</definedName>
    <definedName name="Поправочные_коэффициенты_по_письму_Госстроя_от_25.12.90___1_1_1" localSheetId="6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7">#REF!</definedName>
    <definedName name="Поправочные_коэффициенты_по_письму_Госстроя_от_25.12.90___1_1_1_1" localSheetId="6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7">#REF!</definedName>
    <definedName name="Поправочные_коэффициенты_по_письму_Госстроя_от_25.12.90___1_5" localSheetId="6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7">#REF!</definedName>
    <definedName name="Поправочные_коэффициенты_по_письму_Госстроя_от_25.12.90___1_5_1" localSheetId="6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7">#REF!</definedName>
    <definedName name="Поправочные_коэффициенты_по_письму_Госстроя_от_25.12.90___10" localSheetId="3">#REF!</definedName>
    <definedName name="Поправочные_коэффициенты_по_письму_Госстроя_от_25.12.90___10" localSheetId="6">#REF!</definedName>
    <definedName name="Поправочные_коэффициенты_по_письму_Госстроя_от_25.12.90___10" localSheetId="2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7">#REF!</definedName>
    <definedName name="Поправочные_коэффициенты_по_письму_Госстроя_от_25.12.90___10___0___0" localSheetId="3">#REF!</definedName>
    <definedName name="Поправочные_коэффициенты_по_письму_Госстроя_от_25.12.90___10___0___0" localSheetId="6">#REF!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7">#REF!</definedName>
    <definedName name="Поправочные_коэффициенты_по_письму_Госстроя_от_25.12.90___10___0___0___0" localSheetId="6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7">#REF!</definedName>
    <definedName name="Поправочные_коэффициенты_по_письму_Госстроя_от_25.12.90___10___0___0___0_1" localSheetId="6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7">#REF!</definedName>
    <definedName name="Поправочные_коэффициенты_по_письму_Госстроя_от_25.12.90___10___0___0_1" localSheetId="6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7">#REF!</definedName>
    <definedName name="Поправочные_коэффициенты_по_письму_Госстроя_от_25.12.90___10___0_1" localSheetId="6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7">#REF!</definedName>
    <definedName name="Поправочные_коэффициенты_по_письму_Госстроя_от_25.12.90___10___1" localSheetId="3">#REF!</definedName>
    <definedName name="Поправочные_коэффициенты_по_письму_Госстроя_от_25.12.90___10___1" localSheetId="6">#REF!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7">#REF!</definedName>
    <definedName name="Поправочные_коэффициенты_по_письму_Госстроя_от_25.12.90___10___10" localSheetId="3">#REF!</definedName>
    <definedName name="Поправочные_коэффициенты_по_письму_Госстроя_от_25.12.90___10___10" localSheetId="6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7">#REF!</definedName>
    <definedName name="Поправочные_коэффициенты_по_письму_Госстроя_от_25.12.90___10___12" localSheetId="3">#REF!</definedName>
    <definedName name="Поправочные_коэффициенты_по_письму_Госстроя_от_25.12.90___10___12" localSheetId="6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7">#REF!</definedName>
    <definedName name="Поправочные_коэффициенты_по_письму_Госстроя_от_25.12.90___10___5" localSheetId="6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7">#REF!</definedName>
    <definedName name="Поправочные_коэффициенты_по_письму_Госстроя_от_25.12.90___10___5_1" localSheetId="6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7">#REF!</definedName>
    <definedName name="Поправочные_коэффициенты_по_письму_Госстроя_от_25.12.90___10_3" localSheetId="6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7">#REF!</definedName>
    <definedName name="Поправочные_коэффициенты_по_письму_Госстроя_от_25.12.90___10_3_1" localSheetId="6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7">#REF!</definedName>
    <definedName name="Поправочные_коэффициенты_по_письму_Госстроя_от_25.12.90___10_5" localSheetId="6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7">#REF!</definedName>
    <definedName name="Поправочные_коэффициенты_по_письму_Госстроя_от_25.12.90___10_5_1" localSheetId="6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7">#REF!</definedName>
    <definedName name="Поправочные_коэффициенты_по_письму_Госстроя_от_25.12.90___11" localSheetId="3">#REF!</definedName>
    <definedName name="Поправочные_коэффициенты_по_письму_Госстроя_от_25.12.90___11" localSheetId="6">#REF!</definedName>
    <definedName name="Поправочные_коэффициенты_по_письму_Госстроя_от_25.12.90___11" localSheetId="2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7">#REF!</definedName>
    <definedName name="Поправочные_коэффициенты_по_письму_Госстроя_от_25.12.90___11___10" localSheetId="3">#REF!</definedName>
    <definedName name="Поправочные_коэффициенты_по_письму_Госстроя_от_25.12.90___11___10" localSheetId="6">#REF!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7">#REF!</definedName>
    <definedName name="Поправочные_коэффициенты_по_письму_Госстроя_от_25.12.90___11___2" localSheetId="3">#REF!</definedName>
    <definedName name="Поправочные_коэффициенты_по_письму_Госстроя_от_25.12.90___11___2" localSheetId="6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7">#REF!</definedName>
    <definedName name="Поправочные_коэффициенты_по_письму_Госстроя_от_25.12.90___11___4" localSheetId="3">#REF!</definedName>
    <definedName name="Поправочные_коэффициенты_по_письму_Госстроя_от_25.12.90___11___4" localSheetId="6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7">#REF!</definedName>
    <definedName name="Поправочные_коэффициенты_по_письму_Госстроя_от_25.12.90___11___6" localSheetId="3">#REF!</definedName>
    <definedName name="Поправочные_коэффициенты_по_письму_Госстроя_от_25.12.90___11___6" localSheetId="6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7">#REF!</definedName>
    <definedName name="Поправочные_коэффициенты_по_письму_Госстроя_от_25.12.90___11___8" localSheetId="3">#REF!</definedName>
    <definedName name="Поправочные_коэффициенты_по_письму_Госстроя_от_25.12.90___11___8" localSheetId="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7">#REF!</definedName>
    <definedName name="Поправочные_коэффициенты_по_письму_Госстроя_от_25.12.90___11_1" localSheetId="6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7">#REF!</definedName>
    <definedName name="Поправочные_коэффициенты_по_письму_Госстроя_от_25.12.90___2" localSheetId="3">#REF!</definedName>
    <definedName name="Поправочные_коэффициенты_по_письму_Госстроя_от_25.12.90___2" localSheetId="6">#REF!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7">#REF!</definedName>
    <definedName name="Поправочные_коэффициенты_по_письму_Госстроя_от_25.12.90___2___0" localSheetId="3">#REF!</definedName>
    <definedName name="Поправочные_коэффициенты_по_письму_Госстроя_от_25.12.90___2___0" localSheetId="6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7">#REF!</definedName>
    <definedName name="Поправочные_коэффициенты_по_письму_Госстроя_от_25.12.90___2___0___0" localSheetId="3">#REF!</definedName>
    <definedName name="Поправочные_коэффициенты_по_письму_Госстроя_от_25.12.90___2___0___0" localSheetId="6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7">#REF!</definedName>
    <definedName name="Поправочные_коэффициенты_по_письму_Госстроя_от_25.12.90___2___0___0___0" localSheetId="3">#REF!</definedName>
    <definedName name="Поправочные_коэффициенты_по_письму_Госстроя_от_25.12.90___2___0___0___0" localSheetId="6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7">#REF!</definedName>
    <definedName name="Поправочные_коэффициенты_по_письму_Госстроя_от_25.12.90___2___0___0___0___0" localSheetId="6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7">#REF!</definedName>
    <definedName name="Поправочные_коэффициенты_по_письму_Госстроя_от_25.12.90___2___0___0___0___0_1" localSheetId="6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7">#REF!</definedName>
    <definedName name="Поправочные_коэффициенты_по_письму_Госстроя_от_25.12.90___2___0___0___0_1" localSheetId="6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7">#REF!</definedName>
    <definedName name="Поправочные_коэффициенты_по_письму_Госстроя_от_25.12.90___2___0___0___1" localSheetId="6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7">#REF!</definedName>
    <definedName name="Поправочные_коэффициенты_по_письму_Госстроя_от_25.12.90___2___0___0___1_1" localSheetId="6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7">#REF!</definedName>
    <definedName name="Поправочные_коэффициенты_по_письму_Госстроя_от_25.12.90___2___0___0___5" localSheetId="6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7">#REF!</definedName>
    <definedName name="Поправочные_коэффициенты_по_письму_Госстроя_от_25.12.90___2___0___0___5_1" localSheetId="6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7">#REF!</definedName>
    <definedName name="Поправочные_коэффициенты_по_письму_Госстроя_от_25.12.90___2___0___0_1" localSheetId="6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7">#REF!</definedName>
    <definedName name="Поправочные_коэффициенты_по_письму_Госстроя_от_25.12.90___2___0___0_1_1" localSheetId="6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7">#REF!</definedName>
    <definedName name="Поправочные_коэффициенты_по_письму_Госстроя_от_25.12.90___2___0___0_1_1_1" localSheetId="6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7">#REF!</definedName>
    <definedName name="Поправочные_коэффициенты_по_письму_Госстроя_от_25.12.90___2___0___0_5" localSheetId="6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7">#REF!</definedName>
    <definedName name="Поправочные_коэффициенты_по_письму_Госстроя_от_25.12.90___2___0___0_5_1" localSheetId="6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7">#REF!</definedName>
    <definedName name="Поправочные_коэффициенты_по_письму_Госстроя_от_25.12.90___2___0___1" localSheetId="6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7">#REF!</definedName>
    <definedName name="Поправочные_коэффициенты_по_письму_Госстроя_от_25.12.90___2___0___1_1" localSheetId="6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7">#REF!</definedName>
    <definedName name="Поправочные_коэффициенты_по_письму_Госстроя_от_25.12.90___2___0___5" localSheetId="6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7">#REF!</definedName>
    <definedName name="Поправочные_коэффициенты_по_письму_Госстроя_от_25.12.90___2___0___5_1" localSheetId="6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7">#REF!</definedName>
    <definedName name="Поправочные_коэффициенты_по_письму_Госстроя_от_25.12.90___2___0_1" localSheetId="6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7">#REF!</definedName>
    <definedName name="Поправочные_коэффициенты_по_письму_Госстроя_от_25.12.90___2___0_1_1" localSheetId="6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7">#REF!</definedName>
    <definedName name="Поправочные_коэффициенты_по_письму_Госстроя_от_25.12.90___2___0_1_1_1" localSheetId="6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7">#REF!</definedName>
    <definedName name="Поправочные_коэффициенты_по_письму_Госстроя_от_25.12.90___2___0_3" localSheetId="6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7">#REF!</definedName>
    <definedName name="Поправочные_коэффициенты_по_письму_Госстроя_от_25.12.90___2___0_3_1" localSheetId="6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7">#REF!</definedName>
    <definedName name="Поправочные_коэффициенты_по_письму_Госстроя_от_25.12.90___2___0_5" localSheetId="6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7">#REF!</definedName>
    <definedName name="Поправочные_коэффициенты_по_письму_Госстроя_от_25.12.90___2___0_5_1" localSheetId="6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7">#REF!</definedName>
    <definedName name="Поправочные_коэффициенты_по_письму_Госстроя_от_25.12.90___2___1" localSheetId="3">#REF!</definedName>
    <definedName name="Поправочные_коэффициенты_по_письму_Госстроя_от_25.12.90___2___1" localSheetId="6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7">#REF!</definedName>
    <definedName name="Поправочные_коэффициенты_по_письму_Госстроя_от_25.12.90___2___1_1" localSheetId="6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7">#REF!</definedName>
    <definedName name="Поправочные_коэффициенты_по_письму_Госстроя_от_25.12.90___2___10" localSheetId="3">#REF!</definedName>
    <definedName name="Поправочные_коэффициенты_по_письму_Госстроя_от_25.12.90___2___10" localSheetId="6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7">#REF!</definedName>
    <definedName name="Поправочные_коэффициенты_по_письму_Госстроя_от_25.12.90___2___10_1" localSheetId="6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7">#REF!</definedName>
    <definedName name="Поправочные_коэффициенты_по_письму_Госстроя_от_25.12.90___2___12" localSheetId="3">#REF!</definedName>
    <definedName name="Поправочные_коэффициенты_по_письму_Госстроя_от_25.12.90___2___12" localSheetId="6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7">#REF!</definedName>
    <definedName name="Поправочные_коэффициенты_по_письму_Госстроя_от_25.12.90___2___2" localSheetId="3">#REF!</definedName>
    <definedName name="Поправочные_коэффициенты_по_письму_Госстроя_от_25.12.90___2___2" localSheetId="6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7">#REF!</definedName>
    <definedName name="Поправочные_коэффициенты_по_письму_Госстроя_от_25.12.90___2___2_1" localSheetId="6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7">#REF!</definedName>
    <definedName name="Поправочные_коэффициенты_по_письму_Госстроя_от_25.12.90___2___3" localSheetId="3">#REF!</definedName>
    <definedName name="Поправочные_коэффициенты_по_письму_Госстроя_от_25.12.90___2___3" localSheetId="6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7">#REF!</definedName>
    <definedName name="Поправочные_коэффициенты_по_письму_Госстроя_от_25.12.90___2___3_1" localSheetId="6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7">#REF!</definedName>
    <definedName name="Поправочные_коэффициенты_по_письму_Госстроя_от_25.12.90___2___4" localSheetId="3">#REF!</definedName>
    <definedName name="Поправочные_коэффициенты_по_письму_Госстроя_от_25.12.90___2___4" localSheetId="6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7">#REF!</definedName>
    <definedName name="Поправочные_коэффициенты_по_письму_Госстроя_от_25.12.90___2___4___0" localSheetId="6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7">#REF!</definedName>
    <definedName name="Поправочные_коэффициенты_по_письму_Госстроя_от_25.12.90___2___4___0_1" localSheetId="6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7">#REF!</definedName>
    <definedName name="Поправочные_коэффициенты_по_письму_Госстроя_от_25.12.90___2___4___5" localSheetId="6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7">#REF!</definedName>
    <definedName name="Поправочные_коэффициенты_по_письму_Госстроя_от_25.12.90___2___4___5_1" localSheetId="6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7">#REF!</definedName>
    <definedName name="Поправочные_коэффициенты_по_письму_Госстроя_от_25.12.90___2___4_1" localSheetId="6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7">#REF!</definedName>
    <definedName name="Поправочные_коэффициенты_по_письму_Госстроя_от_25.12.90___2___4_1_1" localSheetId="6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7">#REF!</definedName>
    <definedName name="Поправочные_коэффициенты_по_письму_Госстроя_от_25.12.90___2___4_1_1_1" localSheetId="6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7">#REF!</definedName>
    <definedName name="Поправочные_коэффициенты_по_письму_Госстроя_от_25.12.90___2___4_3" localSheetId="6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7">#REF!</definedName>
    <definedName name="Поправочные_коэффициенты_по_письму_Госстроя_от_25.12.90___2___4_3_1" localSheetId="6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7">#REF!</definedName>
    <definedName name="Поправочные_коэффициенты_по_письму_Госстроя_от_25.12.90___2___4_5" localSheetId="6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7">#REF!</definedName>
    <definedName name="Поправочные_коэффициенты_по_письму_Госстроя_от_25.12.90___2___4_5_1" localSheetId="6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7">#REF!</definedName>
    <definedName name="Поправочные_коэффициенты_по_письму_Госстроя_от_25.12.90___2___5" localSheetId="6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7">#REF!</definedName>
    <definedName name="Поправочные_коэффициенты_по_письму_Госстроя_от_25.12.90___2___5_1" localSheetId="6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7">#REF!</definedName>
    <definedName name="Поправочные_коэффициенты_по_письму_Госстроя_от_25.12.90___2___6" localSheetId="3">#REF!</definedName>
    <definedName name="Поправочные_коэффициенты_по_письму_Госстроя_от_25.12.90___2___6" localSheetId="6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7">#REF!</definedName>
    <definedName name="Поправочные_коэффициенты_по_письму_Госстроя_от_25.12.90___2___6_1" localSheetId="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7">#REF!</definedName>
    <definedName name="Поправочные_коэффициенты_по_письму_Госстроя_от_25.12.90___2___8" localSheetId="3">#REF!</definedName>
    <definedName name="Поправочные_коэффициенты_по_письму_Госстроя_от_25.12.90___2___8" localSheetId="6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7">#REF!</definedName>
    <definedName name="Поправочные_коэффициенты_по_письму_Госстроя_от_25.12.90___2___8_1" localSheetId="6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7">#REF!</definedName>
    <definedName name="Поправочные_коэффициенты_по_письму_Госстроя_от_25.12.90___2_1" localSheetId="6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7">#REF!</definedName>
    <definedName name="Поправочные_коэффициенты_по_письму_Госстроя_от_25.12.90___2_1_1" localSheetId="6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7">#REF!</definedName>
    <definedName name="Поправочные_коэффициенты_по_письму_Госстроя_от_25.12.90___2_1_1_1" localSheetId="6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7">#REF!</definedName>
    <definedName name="Поправочные_коэффициенты_по_письму_Госстроя_от_25.12.90___2_3" localSheetId="6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7">#REF!</definedName>
    <definedName name="Поправочные_коэффициенты_по_письму_Госстроя_от_25.12.90___2_3_1" localSheetId="6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7">#REF!</definedName>
    <definedName name="Поправочные_коэффициенты_по_письму_Госстроя_от_25.12.90___2_5" localSheetId="6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7">#REF!</definedName>
    <definedName name="Поправочные_коэффициенты_по_письму_Госстроя_от_25.12.90___2_5_1" localSheetId="6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7">#REF!</definedName>
    <definedName name="Поправочные_коэффициенты_по_письму_Госстроя_от_25.12.90___3" localSheetId="3">#REF!</definedName>
    <definedName name="Поправочные_коэффициенты_по_письму_Госстроя_от_25.12.90___3" localSheetId="6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7">#REF!</definedName>
    <definedName name="Поправочные_коэффициенты_по_письму_Госстроя_от_25.12.90___3___0" localSheetId="3">#REF!</definedName>
    <definedName name="Поправочные_коэффициенты_по_письму_Госстроя_от_25.12.90___3___0" localSheetId="6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7">#REF!</definedName>
    <definedName name="Поправочные_коэффициенты_по_письму_Госстроя_от_25.12.90___3___0___0___0" localSheetId="6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7">#REF!</definedName>
    <definedName name="Поправочные_коэффициенты_по_письму_Госстроя_от_25.12.90___3___0___0___0_1" localSheetId="6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7">#REF!</definedName>
    <definedName name="Поправочные_коэффициенты_по_письму_Госстроя_от_25.12.90___3___0___0___1" localSheetId="6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7">#REF!</definedName>
    <definedName name="Поправочные_коэффициенты_по_письму_Госстроя_от_25.12.90___3___0___0___1_1" localSheetId="6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7">#REF!</definedName>
    <definedName name="Поправочные_коэффициенты_по_письму_Госстроя_от_25.12.90___3___0___0_1" localSheetId="6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7">#REF!</definedName>
    <definedName name="Поправочные_коэффициенты_по_письму_Госстроя_от_25.12.90___3___0___0_1_1" localSheetId="6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7">#REF!</definedName>
    <definedName name="Поправочные_коэффициенты_по_письму_Госстроя_от_25.12.90___3___0___0_1_1_1" localSheetId="6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7">#REF!</definedName>
    <definedName name="Поправочные_коэффициенты_по_письму_Госстроя_от_25.12.90___3___0___1" localSheetId="6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7">#REF!</definedName>
    <definedName name="Поправочные_коэффициенты_по_письму_Госстроя_от_25.12.90___3___0___1_1" localSheetId="6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7">#REF!</definedName>
    <definedName name="Поправочные_коэффициенты_по_письму_Госстроя_от_25.12.90___3___0___2" localSheetId="3">#REF!</definedName>
    <definedName name="Поправочные_коэффициенты_по_письму_Госстроя_от_25.12.90___3___0___2" localSheetId="6">#REF!</definedName>
    <definedName name="Поправочные_коэффициенты_по_письму_Госстроя_от_25.12.90___3___0___2" localSheetId="2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7">#REF!</definedName>
    <definedName name="Поправочные_коэффициенты_по_письму_Госстроя_от_25.12.90___3___0___2_1" localSheetId="6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7">#REF!</definedName>
    <definedName name="Поправочные_коэффициенты_по_письму_Госстроя_от_25.12.90___3___0___5" localSheetId="6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7">#REF!</definedName>
    <definedName name="Поправочные_коэффициенты_по_письму_Госстроя_от_25.12.90___3___0___5_1" localSheetId="6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7">#REF!</definedName>
    <definedName name="Поправочные_коэффициенты_по_письму_Госстроя_от_25.12.90___3___0_1" localSheetId="6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7">#REF!</definedName>
    <definedName name="Поправочные_коэффициенты_по_письму_Госстроя_от_25.12.90___3___0_1_1" localSheetId="6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7">#REF!</definedName>
    <definedName name="Поправочные_коэффициенты_по_письму_Госстроя_от_25.12.90___3___0_1_1_1" localSheetId="6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7">#REF!</definedName>
    <definedName name="Поправочные_коэффициенты_по_письму_Госстроя_от_25.12.90___3___0_3" localSheetId="6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7">#REF!</definedName>
    <definedName name="Поправочные_коэффициенты_по_письму_Госстроя_от_25.12.90___3___0_3_1" localSheetId="6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7">#REF!</definedName>
    <definedName name="Поправочные_коэффициенты_по_письму_Госстроя_от_25.12.90___3___0_5" localSheetId="6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7">#REF!</definedName>
    <definedName name="Поправочные_коэффициенты_по_письму_Госстроя_от_25.12.90___3___0_5_1" localSheetId="6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7">#REF!</definedName>
    <definedName name="Поправочные_коэффициенты_по_письму_Госстроя_от_25.12.90___3___10" localSheetId="3">#REF!</definedName>
    <definedName name="Поправочные_коэффициенты_по_письму_Госстроя_от_25.12.90___3___10" localSheetId="6">#REF!</definedName>
    <definedName name="Поправочные_коэффициенты_по_письму_Госстроя_от_25.12.90___3___10" localSheetId="2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7">#REF!</definedName>
    <definedName name="Поправочные_коэффициенты_по_письму_Госстроя_от_25.12.90___3___2" localSheetId="3">#REF!</definedName>
    <definedName name="Поправочные_коэффициенты_по_письму_Госстроя_от_25.12.90___3___2" localSheetId="6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7">#REF!</definedName>
    <definedName name="Поправочные_коэффициенты_по_письму_Госстроя_от_25.12.90___3___2_1" localSheetId="6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7">#REF!</definedName>
    <definedName name="Поправочные_коэффициенты_по_письму_Госстроя_от_25.12.90___3___3" localSheetId="3">#REF!</definedName>
    <definedName name="Поправочные_коэффициенты_по_письму_Госстроя_от_25.12.90___3___3" localSheetId="6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7">#REF!</definedName>
    <definedName name="Поправочные_коэффициенты_по_письму_Госстроя_от_25.12.90___3___3_1" localSheetId="6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7">#REF!</definedName>
    <definedName name="Поправочные_коэффициенты_по_письму_Госстроя_от_25.12.90___3___4" localSheetId="3">#REF!</definedName>
    <definedName name="Поправочные_коэффициенты_по_письму_Госстроя_от_25.12.90___3___4" localSheetId="6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7">#REF!</definedName>
    <definedName name="Поправочные_коэффициенты_по_письму_Госстроя_от_25.12.90___3___5" localSheetId="6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7">#REF!</definedName>
    <definedName name="Поправочные_коэффициенты_по_письму_Госстроя_от_25.12.90___3___5_1" localSheetId="6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7">#REF!</definedName>
    <definedName name="Поправочные_коэффициенты_по_письму_Госстроя_от_25.12.90___3___6" localSheetId="3">#REF!</definedName>
    <definedName name="Поправочные_коэффициенты_по_письму_Госстроя_от_25.12.90___3___6" localSheetId="6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7">#REF!</definedName>
    <definedName name="Поправочные_коэффициенты_по_письму_Госстроя_от_25.12.90___3___8" localSheetId="3">#REF!</definedName>
    <definedName name="Поправочные_коэффициенты_по_письму_Госстроя_от_25.12.90___3___8" localSheetId="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7">#REF!</definedName>
    <definedName name="Поправочные_коэффициенты_по_письму_Госстроя_от_25.12.90___3_1" localSheetId="6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7">#REF!</definedName>
    <definedName name="Поправочные_коэффициенты_по_письму_Госстроя_от_25.12.90___3_1_1" localSheetId="6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7">#REF!</definedName>
    <definedName name="Поправочные_коэффициенты_по_письму_Госстроя_от_25.12.90___3_1_1_1" localSheetId="6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7">#REF!</definedName>
    <definedName name="Поправочные_коэффициенты_по_письму_Госстроя_от_25.12.90___3_5" localSheetId="6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7">#REF!</definedName>
    <definedName name="Поправочные_коэффициенты_по_письму_Госстроя_от_25.12.90___3_5_1" localSheetId="6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7">#REF!</definedName>
    <definedName name="Поправочные_коэффициенты_по_письму_Госстроя_от_25.12.90___4" localSheetId="3">#REF!</definedName>
    <definedName name="Поправочные_коэффициенты_по_письму_Госстроя_от_25.12.90___4" localSheetId="6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7">#REF!</definedName>
    <definedName name="Поправочные_коэффициенты_по_письму_Госстроя_от_25.12.90___4___0___0" localSheetId="3">#REF!</definedName>
    <definedName name="Поправочные_коэффициенты_по_письму_Госстроя_от_25.12.90___4___0___0" localSheetId="6">#REF!</definedName>
    <definedName name="Поправочные_коэффициенты_по_письму_Госстроя_от_25.12.90___4___0___0" localSheetId="2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7">#REF!</definedName>
    <definedName name="Поправочные_коэффициенты_по_письму_Госстроя_от_25.12.90___4___0___0___0" localSheetId="3">#REF!</definedName>
    <definedName name="Поправочные_коэффициенты_по_письму_Госстроя_от_25.12.90___4___0___0___0" localSheetId="6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7">#REF!</definedName>
    <definedName name="Поправочные_коэффициенты_по_письму_Госстроя_от_25.12.90___4___0___0___0___0" localSheetId="6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7">#REF!</definedName>
    <definedName name="Поправочные_коэффициенты_по_письму_Госстроя_от_25.12.90___4___0___0___0___0_1" localSheetId="6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7">#REF!</definedName>
    <definedName name="Поправочные_коэффициенты_по_письму_Госстроя_от_25.12.90___4___0___0___0_1" localSheetId="6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7">#REF!</definedName>
    <definedName name="Поправочные_коэффициенты_по_письму_Госстроя_от_25.12.90___4___0___0___1" localSheetId="6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7">#REF!</definedName>
    <definedName name="Поправочные_коэффициенты_по_письму_Госстроя_от_25.12.90___4___0___0___1_1" localSheetId="6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7">#REF!</definedName>
    <definedName name="Поправочные_коэффициенты_по_письму_Госстроя_от_25.12.90___4___0___0___5" localSheetId="6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7">#REF!</definedName>
    <definedName name="Поправочные_коэффициенты_по_письму_Госстроя_от_25.12.90___4___0___0___5_1" localSheetId="6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7">#REF!</definedName>
    <definedName name="Поправочные_коэффициенты_по_письму_Госстроя_от_25.12.90___4___0___0_1" localSheetId="6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7">#REF!</definedName>
    <definedName name="Поправочные_коэффициенты_по_письму_Госстроя_от_25.12.90___4___0___0_1_1" localSheetId="6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7">#REF!</definedName>
    <definedName name="Поправочные_коэффициенты_по_письму_Госстроя_от_25.12.90___4___0___0_1_1_1" localSheetId="6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7">#REF!</definedName>
    <definedName name="Поправочные_коэффициенты_по_письму_Госстроя_от_25.12.90___4___0___0_5" localSheetId="6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7">#REF!</definedName>
    <definedName name="Поправочные_коэффициенты_по_письму_Госстроя_от_25.12.90___4___0___0_5_1" localSheetId="6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7">#REF!</definedName>
    <definedName name="Поправочные_коэффициенты_по_письму_Госстроя_от_25.12.90___4___0___1" localSheetId="6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7">#REF!</definedName>
    <definedName name="Поправочные_коэффициенты_по_письму_Госстроя_от_25.12.90___4___0___1_1" localSheetId="6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7">#REF!</definedName>
    <definedName name="Поправочные_коэффициенты_по_письму_Госстроя_от_25.12.90___4___0___2" localSheetId="3">#REF!</definedName>
    <definedName name="Поправочные_коэффициенты_по_письму_Госстроя_от_25.12.90___4___0___2" localSheetId="6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7">#REF!</definedName>
    <definedName name="Поправочные_коэффициенты_по_письму_Госстроя_от_25.12.90___4___0___2_1" localSheetId="6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7">#REF!</definedName>
    <definedName name="Поправочные_коэффициенты_по_письму_Госстроя_от_25.12.90___4___0___4" localSheetId="3">#REF!</definedName>
    <definedName name="Поправочные_коэффициенты_по_письму_Госстроя_от_25.12.90___4___0___4" localSheetId="6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7">#REF!</definedName>
    <definedName name="Поправочные_коэффициенты_по_письму_Госстроя_от_25.12.90___4___0___4_1" localSheetId="6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7">#REF!</definedName>
    <definedName name="Поправочные_коэффициенты_по_письму_Госстроя_от_25.12.90___4___0_1" localSheetId="6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7">#REF!</definedName>
    <definedName name="Поправочные_коэффициенты_по_письму_Госстроя_от_25.12.90___4___0_1_1" localSheetId="6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7">#REF!</definedName>
    <definedName name="Поправочные_коэффициенты_по_письму_Госстроя_от_25.12.90___4___0_1_1_1" localSheetId="6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7">#REF!</definedName>
    <definedName name="Поправочные_коэффициенты_по_письму_Госстроя_от_25.12.90___4___10" localSheetId="3">#REF!</definedName>
    <definedName name="Поправочные_коэффициенты_по_письму_Госстроя_от_25.12.90___4___10" localSheetId="6">#REF!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7">#REF!</definedName>
    <definedName name="Поправочные_коэффициенты_по_письму_Госстроя_от_25.12.90___4___10_1" localSheetId="6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7">#REF!</definedName>
    <definedName name="Поправочные_коэффициенты_по_письму_Госстроя_от_25.12.90___4___12" localSheetId="3">#REF!</definedName>
    <definedName name="Поправочные_коэффициенты_по_письму_Госстроя_от_25.12.90___4___12" localSheetId="6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7">#REF!</definedName>
    <definedName name="Поправочные_коэффициенты_по_письму_Госстроя_от_25.12.90___4___2" localSheetId="3">#REF!</definedName>
    <definedName name="Поправочные_коэффициенты_по_письму_Госстроя_от_25.12.90___4___2" localSheetId="6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7">#REF!</definedName>
    <definedName name="Поправочные_коэффициенты_по_письму_Госстроя_от_25.12.90___4___2_1" localSheetId="6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7">#REF!</definedName>
    <definedName name="Поправочные_коэффициенты_по_письму_Госстроя_от_25.12.90___4___3" localSheetId="3">#REF!</definedName>
    <definedName name="Поправочные_коэффициенты_по_письму_Госстроя_от_25.12.90___4___3" localSheetId="6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7">#REF!</definedName>
    <definedName name="Поправочные_коэффициенты_по_письму_Госстроя_от_25.12.90___4___3___0" localSheetId="3">#REF!</definedName>
    <definedName name="Поправочные_коэффициенты_по_письму_Госстроя_от_25.12.90___4___3___0" localSheetId="6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7">#REF!</definedName>
    <definedName name="Поправочные_коэффициенты_по_письму_Госстроя_от_25.12.90___4___3___0___0" localSheetId="6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7">#REF!</definedName>
    <definedName name="Поправочные_коэффициенты_по_письму_Госстроя_от_25.12.90___4___3___0___0_1" localSheetId="6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7">#REF!</definedName>
    <definedName name="Поправочные_коэффициенты_по_письму_Госстроя_от_25.12.90___4___3___0_1" localSheetId="6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7">#REF!</definedName>
    <definedName name="Поправочные_коэффициенты_по_письму_Госстроя_от_25.12.90___4___3___5" localSheetId="6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7">#REF!</definedName>
    <definedName name="Поправочные_коэффициенты_по_письму_Госстроя_от_25.12.90___4___3___5_1" localSheetId="6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7">#REF!</definedName>
    <definedName name="Поправочные_коэффициенты_по_письму_Госстроя_от_25.12.90___4___3_1" localSheetId="6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7">#REF!</definedName>
    <definedName name="Поправочные_коэффициенты_по_письму_Госстроя_от_25.12.90___4___3_1_1" localSheetId="6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7">#REF!</definedName>
    <definedName name="Поправочные_коэффициенты_по_письму_Госстроя_от_25.12.90___4___3_1_1_1" localSheetId="6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7">#REF!</definedName>
    <definedName name="Поправочные_коэффициенты_по_письму_Госстроя_от_25.12.90___4___3_5" localSheetId="6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7">#REF!</definedName>
    <definedName name="Поправочные_коэффициенты_по_письму_Госстроя_от_25.12.90___4___3_5_1" localSheetId="6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7">#REF!</definedName>
    <definedName name="Поправочные_коэффициенты_по_письму_Госстроя_от_25.12.90___4___4" localSheetId="3">#REF!</definedName>
    <definedName name="Поправочные_коэффициенты_по_письму_Госстроя_от_25.12.90___4___4" localSheetId="6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7">#REF!</definedName>
    <definedName name="Поправочные_коэффициенты_по_письму_Госстроя_от_25.12.90___4___4_1" localSheetId="6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7">#REF!</definedName>
    <definedName name="Поправочные_коэффициенты_по_письму_Госстроя_от_25.12.90___4___5" localSheetId="6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7">#REF!</definedName>
    <definedName name="Поправочные_коэффициенты_по_письму_Госстроя_от_25.12.90___4___5_1" localSheetId="6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7">#REF!</definedName>
    <definedName name="Поправочные_коэффициенты_по_письму_Госстроя_от_25.12.90___4___6" localSheetId="3">#REF!</definedName>
    <definedName name="Поправочные_коэффициенты_по_письму_Госстроя_от_25.12.90___4___6" localSheetId="6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7">#REF!</definedName>
    <definedName name="Поправочные_коэффициенты_по_письму_Госстроя_от_25.12.90___4___6_1" localSheetId="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7">#REF!</definedName>
    <definedName name="Поправочные_коэффициенты_по_письму_Госстроя_от_25.12.90___4___8" localSheetId="3">#REF!</definedName>
    <definedName name="Поправочные_коэффициенты_по_письму_Госстроя_от_25.12.90___4___8" localSheetId="6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7">#REF!</definedName>
    <definedName name="Поправочные_коэффициенты_по_письму_Госстроя_от_25.12.90___4___8_1" localSheetId="6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7">#REF!</definedName>
    <definedName name="Поправочные_коэффициенты_по_письму_Госстроя_от_25.12.90___4_1" localSheetId="6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7">#REF!</definedName>
    <definedName name="Поправочные_коэффициенты_по_письму_Госстроя_от_25.12.90___4_3" localSheetId="6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7">#REF!</definedName>
    <definedName name="Поправочные_коэффициенты_по_письму_Госстроя_от_25.12.90___4_3_1" localSheetId="6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7">#REF!</definedName>
    <definedName name="Поправочные_коэффициенты_по_письму_Госстроя_от_25.12.90___4_5" localSheetId="6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7">#REF!</definedName>
    <definedName name="Поправочные_коэффициенты_по_письму_Госстроя_от_25.12.90___4_5_1" localSheetId="6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7">#REF!</definedName>
    <definedName name="Поправочные_коэффициенты_по_письму_Госстроя_от_25.12.90___5___0" localSheetId="3">#REF!</definedName>
    <definedName name="Поправочные_коэффициенты_по_письму_Госстроя_от_25.12.90___5___0" localSheetId="6">#REF!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7">#REF!</definedName>
    <definedName name="Поправочные_коэффициенты_по_письму_Госстроя_от_25.12.90___5___0___0" localSheetId="3">#REF!</definedName>
    <definedName name="Поправочные_коэффициенты_по_письму_Госстроя_от_25.12.90___5___0___0" localSheetId="6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7">#REF!</definedName>
    <definedName name="Поправочные_коэффициенты_по_письму_Госстроя_от_25.12.90___5___0___0___0" localSheetId="3">#REF!</definedName>
    <definedName name="Поправочные_коэффициенты_по_письму_Госстроя_от_25.12.90___5___0___0___0" localSheetId="6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7">#REF!</definedName>
    <definedName name="Поправочные_коэффициенты_по_письму_Госстроя_от_25.12.90___5___0___0___0___0" localSheetId="6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7">#REF!</definedName>
    <definedName name="Поправочные_коэффициенты_по_письму_Госстроя_от_25.12.90___5___0___0___0___0_1" localSheetId="6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7">#REF!</definedName>
    <definedName name="Поправочные_коэффициенты_по_письму_Госстроя_от_25.12.90___5___0___0___0_1" localSheetId="6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7">#REF!</definedName>
    <definedName name="Поправочные_коэффициенты_по_письму_Госстроя_от_25.12.90___5___0___0_1" localSheetId="6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7">#REF!</definedName>
    <definedName name="Поправочные_коэффициенты_по_письму_Госстроя_от_25.12.90___5___0___1" localSheetId="6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7">#REF!</definedName>
    <definedName name="Поправочные_коэффициенты_по_письму_Госстроя_от_25.12.90___5___0___1_1" localSheetId="6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7">#REF!</definedName>
    <definedName name="Поправочные_коэффициенты_по_письму_Госстроя_от_25.12.90___5___0___5" localSheetId="6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7">#REF!</definedName>
    <definedName name="Поправочные_коэффициенты_по_письму_Госстроя_от_25.12.90___5___0___5_1" localSheetId="6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7">#REF!</definedName>
    <definedName name="Поправочные_коэффициенты_по_письму_Госстроя_от_25.12.90___5___0_1" localSheetId="6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7">#REF!</definedName>
    <definedName name="Поправочные_коэффициенты_по_письму_Госстроя_от_25.12.90___5___0_1_1" localSheetId="6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7">#REF!</definedName>
    <definedName name="Поправочные_коэффициенты_по_письму_Госстроя_от_25.12.90___5___0_1_1_1" localSheetId="6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7">#REF!</definedName>
    <definedName name="Поправочные_коэффициенты_по_письму_Госстроя_от_25.12.90___5___0_3" localSheetId="6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7">#REF!</definedName>
    <definedName name="Поправочные_коэффициенты_по_письму_Госстроя_от_25.12.90___5___0_3_1" localSheetId="6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7">#REF!</definedName>
    <definedName name="Поправочные_коэффициенты_по_письму_Госстроя_от_25.12.90___5___0_5" localSheetId="6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7">#REF!</definedName>
    <definedName name="Поправочные_коэффициенты_по_письму_Госстроя_от_25.12.90___5___0_5_1" localSheetId="6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7">#REF!</definedName>
    <definedName name="Поправочные_коэффициенты_по_письму_Госстроя_от_25.12.90___5___1" localSheetId="6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7">#REF!</definedName>
    <definedName name="Поправочные_коэффициенты_по_письму_Госстроя_от_25.12.90___5___1_1" localSheetId="6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7">#REF!</definedName>
    <definedName name="Поправочные_коэффициенты_по_письму_Госстроя_от_25.12.90___5_1" localSheetId="6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7">#REF!</definedName>
    <definedName name="Поправочные_коэффициенты_по_письму_Госстроя_от_25.12.90___5_1_1" localSheetId="6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7">#REF!</definedName>
    <definedName name="Поправочные_коэффициенты_по_письму_Госстроя_от_25.12.90___5_1_1_1" localSheetId="6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7">#REF!</definedName>
    <definedName name="Поправочные_коэффициенты_по_письму_Госстроя_от_25.12.90___6___0" localSheetId="3">#REF!</definedName>
    <definedName name="Поправочные_коэффициенты_по_письму_Госстроя_от_25.12.90___6___0" localSheetId="6">#REF!</definedName>
    <definedName name="Поправочные_коэффициенты_по_письму_Госстроя_от_25.12.90___6___0" localSheetId="2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7">#REF!</definedName>
    <definedName name="Поправочные_коэффициенты_по_письму_Госстроя_от_25.12.90___6___0___0" localSheetId="3">#REF!</definedName>
    <definedName name="Поправочные_коэффициенты_по_письму_Госстроя_от_25.12.90___6___0___0" localSheetId="6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7">#REF!</definedName>
    <definedName name="Поправочные_коэффициенты_по_письму_Госстроя_от_25.12.90___6___0___0___0" localSheetId="3">#REF!</definedName>
    <definedName name="Поправочные_коэффициенты_по_письму_Госстроя_от_25.12.90___6___0___0___0" localSheetId="6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7">#REF!</definedName>
    <definedName name="Поправочные_коэффициенты_по_письму_Госстроя_от_25.12.90___6___0___0___0___0" localSheetId="6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7">#REF!</definedName>
    <definedName name="Поправочные_коэффициенты_по_письму_Госстроя_от_25.12.90___6___0___0___0___0_1" localSheetId="6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7">#REF!</definedName>
    <definedName name="Поправочные_коэффициенты_по_письму_Госстроя_от_25.12.90___6___0___0___0_1" localSheetId="6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7">#REF!</definedName>
    <definedName name="Поправочные_коэффициенты_по_письму_Госстроя_от_25.12.90___6___0___0_1" localSheetId="6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7">#REF!</definedName>
    <definedName name="Поправочные_коэффициенты_по_письму_Госстроя_от_25.12.90___6___0___1" localSheetId="6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7">#REF!</definedName>
    <definedName name="Поправочные_коэффициенты_по_письму_Госстроя_от_25.12.90___6___0___1_1" localSheetId="6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7">#REF!</definedName>
    <definedName name="Поправочные_коэффициенты_по_письму_Госстроя_от_25.12.90___6___0___5" localSheetId="6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7">#REF!</definedName>
    <definedName name="Поправочные_коэффициенты_по_письму_Госстроя_от_25.12.90___6___0___5_1" localSheetId="6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7">#REF!</definedName>
    <definedName name="Поправочные_коэффициенты_по_письму_Госстроя_от_25.12.90___6___0_1" localSheetId="6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7">#REF!</definedName>
    <definedName name="Поправочные_коэффициенты_по_письму_Госстроя_от_25.12.90___6___0_1_1" localSheetId="6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7">#REF!</definedName>
    <definedName name="Поправочные_коэффициенты_по_письму_Госстроя_от_25.12.90___6___0_1_1_1" localSheetId="6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7">#REF!</definedName>
    <definedName name="Поправочные_коэффициенты_по_письму_Госстроя_от_25.12.90___6___0_3" localSheetId="6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7">#REF!</definedName>
    <definedName name="Поправочные_коэффициенты_по_письму_Госстроя_от_25.12.90___6___0_3_1" localSheetId="6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7">#REF!</definedName>
    <definedName name="Поправочные_коэффициенты_по_письму_Госстроя_от_25.12.90___6___0_5" localSheetId="6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7">#REF!</definedName>
    <definedName name="Поправочные_коэффициенты_по_письму_Госстроя_от_25.12.90___6___0_5_1" localSheetId="6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7">#REF!</definedName>
    <definedName name="Поправочные_коэффициенты_по_письму_Госстроя_от_25.12.90___6___1" localSheetId="3">#REF!</definedName>
    <definedName name="Поправочные_коэффициенты_по_письму_Госстроя_от_25.12.90___6___1" localSheetId="6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7">#REF!</definedName>
    <definedName name="Поправочные_коэффициенты_по_письму_Госстроя_от_25.12.90___6___10" localSheetId="3">#REF!</definedName>
    <definedName name="Поправочные_коэффициенты_по_письму_Госстроя_от_25.12.90___6___10" localSheetId="6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7">#REF!</definedName>
    <definedName name="Поправочные_коэффициенты_по_письму_Госстроя_от_25.12.90___6___10_1" localSheetId="6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7">#REF!</definedName>
    <definedName name="Поправочные_коэффициенты_по_письму_Госстроя_от_25.12.90___6___12" localSheetId="3">#REF!</definedName>
    <definedName name="Поправочные_коэффициенты_по_письму_Госстроя_от_25.12.90___6___12" localSheetId="6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7">#REF!</definedName>
    <definedName name="Поправочные_коэффициенты_по_письму_Госстроя_от_25.12.90___6___2" localSheetId="3">#REF!</definedName>
    <definedName name="Поправочные_коэффициенты_по_письму_Госстроя_от_25.12.90___6___2" localSheetId="6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7">#REF!</definedName>
    <definedName name="Поправочные_коэффициенты_по_письму_Госстроя_от_25.12.90___6___2_1" localSheetId="6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7">#REF!</definedName>
    <definedName name="Поправочные_коэффициенты_по_письму_Госстроя_от_25.12.90___6___4" localSheetId="3">#REF!</definedName>
    <definedName name="Поправочные_коэффициенты_по_письму_Госстроя_от_25.12.90___6___4" localSheetId="6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7">#REF!</definedName>
    <definedName name="Поправочные_коэффициенты_по_письму_Госстроя_от_25.12.90___6___4_1" localSheetId="6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7">#REF!</definedName>
    <definedName name="Поправочные_коэффициенты_по_письму_Госстроя_от_25.12.90___6___6" localSheetId="3">#REF!</definedName>
    <definedName name="Поправочные_коэффициенты_по_письму_Госстроя_от_25.12.90___6___6" localSheetId="6">#REF!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7">#REF!</definedName>
    <definedName name="Поправочные_коэффициенты_по_письму_Госстроя_от_25.12.90___6___6_1" localSheetId="6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7">#REF!</definedName>
    <definedName name="Поправочные_коэффициенты_по_письму_Госстроя_от_25.12.90___6___8" localSheetId="3">#REF!</definedName>
    <definedName name="Поправочные_коэффициенты_по_письму_Госстроя_от_25.12.90___6___8" localSheetId="6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7">#REF!</definedName>
    <definedName name="Поправочные_коэффициенты_по_письму_Госстроя_от_25.12.90___6___8_1" localSheetId="6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7">#REF!</definedName>
    <definedName name="Поправочные_коэффициенты_по_письму_Госстроя_от_25.12.90___6_1" localSheetId="6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7">#REF!</definedName>
    <definedName name="Поправочные_коэффициенты_по_письму_Госстроя_от_25.12.90___6_1_1" localSheetId="6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7">#REF!</definedName>
    <definedName name="Поправочные_коэффициенты_по_письму_Госстроя_от_25.12.90___6_1_1_1" localSheetId="6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7">#REF!</definedName>
    <definedName name="Поправочные_коэффициенты_по_письму_Госстроя_от_25.12.90___6_3" localSheetId="6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7">#REF!</definedName>
    <definedName name="Поправочные_коэффициенты_по_письму_Госстроя_от_25.12.90___6_3_1" localSheetId="6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7">#REF!</definedName>
    <definedName name="Поправочные_коэффициенты_по_письму_Госстроя_от_25.12.90___7" localSheetId="3">#REF!</definedName>
    <definedName name="Поправочные_коэффициенты_по_письму_Госстроя_от_25.12.90___7" localSheetId="6">#REF!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7">#REF!</definedName>
    <definedName name="Поправочные_коэффициенты_по_письму_Госстроя_от_25.12.90___7___0" localSheetId="3">#REF!</definedName>
    <definedName name="Поправочные_коэффициенты_по_письму_Госстроя_от_25.12.90___7___0" localSheetId="6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7">#REF!</definedName>
    <definedName name="Поправочные_коэффициенты_по_письму_Госстроя_от_25.12.90___7___0_1" localSheetId="6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7">#REF!</definedName>
    <definedName name="Поправочные_коэффициенты_по_письму_Госстроя_от_25.12.90___7___10" localSheetId="3">#REF!</definedName>
    <definedName name="Поправочные_коэффициенты_по_письму_Госстроя_от_25.12.90___7___10" localSheetId="6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7">#REF!</definedName>
    <definedName name="Поправочные_коэффициенты_по_письму_Госстроя_от_25.12.90___7___2" localSheetId="3">#REF!</definedName>
    <definedName name="Поправочные_коэффициенты_по_письму_Госстроя_от_25.12.90___7___2" localSheetId="6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7">#REF!</definedName>
    <definedName name="Поправочные_коэффициенты_по_письму_Госстроя_от_25.12.90___7___4" localSheetId="3">#REF!</definedName>
    <definedName name="Поправочные_коэффициенты_по_письму_Госстроя_от_25.12.90___7___4" localSheetId="6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7">#REF!</definedName>
    <definedName name="Поправочные_коэффициенты_по_письму_Госстроя_от_25.12.90___7___6" localSheetId="3">#REF!</definedName>
    <definedName name="Поправочные_коэффициенты_по_письму_Госстроя_от_25.12.90___7___6" localSheetId="6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7">#REF!</definedName>
    <definedName name="Поправочные_коэффициенты_по_письму_Госстроя_от_25.12.90___7___8" localSheetId="3">#REF!</definedName>
    <definedName name="Поправочные_коэффициенты_по_письму_Госстроя_от_25.12.90___7___8" localSheetId="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7">#REF!</definedName>
    <definedName name="Поправочные_коэффициенты_по_письму_Госстроя_от_25.12.90___7_1" localSheetId="6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7">#REF!</definedName>
    <definedName name="Поправочные_коэффициенты_по_письму_Госстроя_от_25.12.90___8" localSheetId="3">#REF!</definedName>
    <definedName name="Поправочные_коэффициенты_по_письму_Госстроя_от_25.12.90___8" localSheetId="6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7">#REF!</definedName>
    <definedName name="Поправочные_коэффициенты_по_письму_Госстроя_от_25.12.90___8___0" localSheetId="3">#REF!</definedName>
    <definedName name="Поправочные_коэффициенты_по_письму_Госстроя_от_25.12.90___8___0" localSheetId="6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7">#REF!</definedName>
    <definedName name="Поправочные_коэффициенты_по_письму_Госстроя_от_25.12.90___8___0___0" localSheetId="3">#REF!</definedName>
    <definedName name="Поправочные_коэффициенты_по_письму_Госстроя_от_25.12.90___8___0___0" localSheetId="6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7">#REF!</definedName>
    <definedName name="Поправочные_коэффициенты_по_письму_Госстроя_от_25.12.90___8___0___0___0" localSheetId="3">#REF!</definedName>
    <definedName name="Поправочные_коэффициенты_по_письму_Госстроя_от_25.12.90___8___0___0___0" localSheetId="6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7">#REF!</definedName>
    <definedName name="Поправочные_коэффициенты_по_письму_Госстроя_от_25.12.90___8___0___0___0___0" localSheetId="6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7">#REF!</definedName>
    <definedName name="Поправочные_коэффициенты_по_письму_Госстроя_от_25.12.90___8___0___0___0___0_1" localSheetId="6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7">#REF!</definedName>
    <definedName name="Поправочные_коэффициенты_по_письму_Госстроя_от_25.12.90___8___0___0___0_1" localSheetId="6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7">#REF!</definedName>
    <definedName name="Поправочные_коэффициенты_по_письму_Госстроя_от_25.12.90___8___0___0_1" localSheetId="6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7">#REF!</definedName>
    <definedName name="Поправочные_коэффициенты_по_письму_Госстроя_от_25.12.90___8___0___1" localSheetId="6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7">#REF!</definedName>
    <definedName name="Поправочные_коэффициенты_по_письму_Госстроя_от_25.12.90___8___0___1_1" localSheetId="6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7">#REF!</definedName>
    <definedName name="Поправочные_коэффициенты_по_письму_Госстроя_от_25.12.90___8___0___5" localSheetId="6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7">#REF!</definedName>
    <definedName name="Поправочные_коэффициенты_по_письму_Госстроя_от_25.12.90___8___0___5_1" localSheetId="6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7">#REF!</definedName>
    <definedName name="Поправочные_коэффициенты_по_письму_Госстроя_от_25.12.90___8___0_1" localSheetId="6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7">#REF!</definedName>
    <definedName name="Поправочные_коэффициенты_по_письму_Госстроя_от_25.12.90___8___0_1_1" localSheetId="6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7">#REF!</definedName>
    <definedName name="Поправочные_коэффициенты_по_письму_Госстроя_от_25.12.90___8___0_1_1_1" localSheetId="6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7">#REF!</definedName>
    <definedName name="Поправочные_коэффициенты_по_письму_Госстроя_от_25.12.90___8___0_3" localSheetId="6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7">#REF!</definedName>
    <definedName name="Поправочные_коэффициенты_по_письму_Госстроя_от_25.12.90___8___0_3_1" localSheetId="6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7">#REF!</definedName>
    <definedName name="Поправочные_коэффициенты_по_письму_Госстроя_от_25.12.90___8___0_5" localSheetId="6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7">#REF!</definedName>
    <definedName name="Поправочные_коэффициенты_по_письму_Госстроя_от_25.12.90___8___0_5_1" localSheetId="6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7">#REF!</definedName>
    <definedName name="Поправочные_коэффициенты_по_письму_Госстроя_от_25.12.90___8___1" localSheetId="3">#REF!</definedName>
    <definedName name="Поправочные_коэффициенты_по_письму_Госстроя_от_25.12.90___8___1" localSheetId="6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7">#REF!</definedName>
    <definedName name="Поправочные_коэффициенты_по_письму_Госстроя_от_25.12.90___8___10" localSheetId="3">#REF!</definedName>
    <definedName name="Поправочные_коэффициенты_по_письму_Госстроя_от_25.12.90___8___10" localSheetId="6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7">#REF!</definedName>
    <definedName name="Поправочные_коэффициенты_по_письму_Госстроя_от_25.12.90___8___10_1" localSheetId="6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7">#REF!</definedName>
    <definedName name="Поправочные_коэффициенты_по_письму_Госстроя_от_25.12.90___8___12" localSheetId="3">#REF!</definedName>
    <definedName name="Поправочные_коэффициенты_по_письму_Госстроя_от_25.12.90___8___12" localSheetId="6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7">#REF!</definedName>
    <definedName name="Поправочные_коэффициенты_по_письму_Госстроя_от_25.12.90___8___2" localSheetId="3">#REF!</definedName>
    <definedName name="Поправочные_коэффициенты_по_письму_Госстроя_от_25.12.90___8___2" localSheetId="6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7">#REF!</definedName>
    <definedName name="Поправочные_коэффициенты_по_письму_Госстроя_от_25.12.90___8___2_1" localSheetId="6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7">#REF!</definedName>
    <definedName name="Поправочные_коэффициенты_по_письму_Госстроя_от_25.12.90___8___4" localSheetId="3">#REF!</definedName>
    <definedName name="Поправочные_коэффициенты_по_письму_Госстроя_от_25.12.90___8___4" localSheetId="6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7">#REF!</definedName>
    <definedName name="Поправочные_коэффициенты_по_письму_Госстроя_от_25.12.90___8___4_1" localSheetId="6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7">#REF!</definedName>
    <definedName name="Поправочные_коэффициенты_по_письму_Госстроя_от_25.12.90___8___5" localSheetId="6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7">#REF!</definedName>
    <definedName name="Поправочные_коэффициенты_по_письму_Госстроя_от_25.12.90___8___5_1" localSheetId="6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7">#REF!</definedName>
    <definedName name="Поправочные_коэффициенты_по_письму_Госстроя_от_25.12.90___8___6" localSheetId="3">#REF!</definedName>
    <definedName name="Поправочные_коэффициенты_по_письму_Госстроя_от_25.12.90___8___6" localSheetId="6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7">#REF!</definedName>
    <definedName name="Поправочные_коэффициенты_по_письму_Госстроя_от_25.12.90___8___6_1" localSheetId="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7">#REF!</definedName>
    <definedName name="Поправочные_коэффициенты_по_письму_Госстроя_от_25.12.90___8___8" localSheetId="3">#REF!</definedName>
    <definedName name="Поправочные_коэффициенты_по_письму_Госстроя_от_25.12.90___8___8" localSheetId="6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7">#REF!</definedName>
    <definedName name="Поправочные_коэффициенты_по_письму_Госстроя_от_25.12.90___8___8_1" localSheetId="6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7">#REF!</definedName>
    <definedName name="Поправочные_коэффициенты_по_письму_Госстроя_от_25.12.90___8_1" localSheetId="6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7">#REF!</definedName>
    <definedName name="Поправочные_коэффициенты_по_письму_Госстроя_от_25.12.90___8_1_1" localSheetId="6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7">#REF!</definedName>
    <definedName name="Поправочные_коэффициенты_по_письму_Госстроя_от_25.12.90___8_1_1_1" localSheetId="6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7">#REF!</definedName>
    <definedName name="Поправочные_коэффициенты_по_письму_Госстроя_от_25.12.90___8_3" localSheetId="6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7">#REF!</definedName>
    <definedName name="Поправочные_коэффициенты_по_письму_Госстроя_от_25.12.90___8_3_1" localSheetId="6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7">#REF!</definedName>
    <definedName name="Поправочные_коэффициенты_по_письму_Госстроя_от_25.12.90___8_5" localSheetId="6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7">#REF!</definedName>
    <definedName name="Поправочные_коэффициенты_по_письму_Госстроя_от_25.12.90___8_5_1" localSheetId="6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7">#REF!</definedName>
    <definedName name="Поправочные_коэффициенты_по_письму_Госстроя_от_25.12.90___9" localSheetId="3">#REF!</definedName>
    <definedName name="Поправочные_коэффициенты_по_письму_Госстроя_от_25.12.90___9" localSheetId="6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7">#REF!</definedName>
    <definedName name="Поправочные_коэффициенты_по_письму_Госстроя_от_25.12.90___9___0" localSheetId="3">#REF!</definedName>
    <definedName name="Поправочные_коэффициенты_по_письму_Госстроя_от_25.12.90___9___0" localSheetId="6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7">#REF!</definedName>
    <definedName name="Поправочные_коэффициенты_по_письму_Госстроя_от_25.12.90___9___0___0" localSheetId="3">#REF!</definedName>
    <definedName name="Поправочные_коэффициенты_по_письму_Госстроя_от_25.12.90___9___0___0" localSheetId="6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7">#REF!</definedName>
    <definedName name="Поправочные_коэффициенты_по_письму_Госстроя_от_25.12.90___9___0___0___0" localSheetId="3">#REF!</definedName>
    <definedName name="Поправочные_коэффициенты_по_письму_Госстроя_от_25.12.90___9___0___0___0" localSheetId="6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7">#REF!</definedName>
    <definedName name="Поправочные_коэффициенты_по_письму_Госстроя_от_25.12.90___9___0___0___0___0" localSheetId="6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7">#REF!</definedName>
    <definedName name="Поправочные_коэффициенты_по_письму_Госстроя_от_25.12.90___9___0___0___0___0_1" localSheetId="6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7">#REF!</definedName>
    <definedName name="Поправочные_коэффициенты_по_письму_Госстроя_от_25.12.90___9___0___0___0_1" localSheetId="6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7">#REF!</definedName>
    <definedName name="Поправочные_коэффициенты_по_письму_Госстроя_от_25.12.90___9___0___0_1" localSheetId="6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7">#REF!</definedName>
    <definedName name="Поправочные_коэффициенты_по_письму_Госстроя_от_25.12.90___9___0___5" localSheetId="6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7">#REF!</definedName>
    <definedName name="Поправочные_коэффициенты_по_письму_Госстроя_от_25.12.90___9___0___5_1" localSheetId="6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7">#REF!</definedName>
    <definedName name="Поправочные_коэффициенты_по_письму_Госстроя_от_25.12.90___9___0_1" localSheetId="6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7">#REF!</definedName>
    <definedName name="Поправочные_коэффициенты_по_письму_Госстроя_от_25.12.90___9___0_5" localSheetId="6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7">#REF!</definedName>
    <definedName name="Поправочные_коэффициенты_по_письму_Госстроя_от_25.12.90___9___0_5_1" localSheetId="6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7">#REF!</definedName>
    <definedName name="Поправочные_коэффициенты_по_письму_Госстроя_от_25.12.90___9___10" localSheetId="3">#REF!</definedName>
    <definedName name="Поправочные_коэффициенты_по_письму_Госстроя_от_25.12.90___9___10" localSheetId="6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7">#REF!</definedName>
    <definedName name="Поправочные_коэффициенты_по_письму_Госстроя_от_25.12.90___9___2" localSheetId="3">#REF!</definedName>
    <definedName name="Поправочные_коэффициенты_по_письму_Госстроя_от_25.12.90___9___2" localSheetId="6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7">#REF!</definedName>
    <definedName name="Поправочные_коэффициенты_по_письму_Госстроя_от_25.12.90___9___4" localSheetId="3">#REF!</definedName>
    <definedName name="Поправочные_коэффициенты_по_письму_Госстроя_от_25.12.90___9___4" localSheetId="6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7">#REF!</definedName>
    <definedName name="Поправочные_коэффициенты_по_письму_Госстроя_от_25.12.90___9___5" localSheetId="6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7">#REF!</definedName>
    <definedName name="Поправочные_коэффициенты_по_письму_Госстроя_от_25.12.90___9___5_1" localSheetId="6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7">#REF!</definedName>
    <definedName name="Поправочные_коэффициенты_по_письму_Госстроя_от_25.12.90___9___6" localSheetId="3">#REF!</definedName>
    <definedName name="Поправочные_коэффициенты_по_письму_Госстроя_от_25.12.90___9___6" localSheetId="6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7">#REF!</definedName>
    <definedName name="Поправочные_коэффициенты_по_письму_Госстроя_от_25.12.90___9___8" localSheetId="3">#REF!</definedName>
    <definedName name="Поправочные_коэффициенты_по_письму_Госстроя_от_25.12.90___9___8" localSheetId="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7">#REF!</definedName>
    <definedName name="Поправочные_коэффициенты_по_письму_Госстроя_от_25.12.90___9_1" localSheetId="6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7">#REF!</definedName>
    <definedName name="Поправочные_коэффициенты_по_письму_Госстроя_от_25.12.90___9_1_1" localSheetId="6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7">#REF!</definedName>
    <definedName name="Поправочные_коэффициенты_по_письму_Госстроя_от_25.12.90___9_1_1_1" localSheetId="6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7">#REF!</definedName>
    <definedName name="Поправочные_коэффициенты_по_письму_Госстроя_от_25.12.90___9_3" localSheetId="6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7">#REF!</definedName>
    <definedName name="Поправочные_коэффициенты_по_письму_Госстроя_от_25.12.90___9_3_1" localSheetId="6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7">#REF!</definedName>
    <definedName name="Поправочные_коэффициенты_по_письму_Госстроя_от_25.12.90___9_5" localSheetId="6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7">#REF!</definedName>
    <definedName name="Поправочные_коэффициенты_по_письму_Госстроя_от_25.12.90___9_5_1" localSheetId="6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7">#REF!</definedName>
    <definedName name="Поправочные_коэффициенты_по_письму_Госстроя_от_25.12.90_1_1" localSheetId="6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7">#REF!</definedName>
    <definedName name="Поправочные_коэффициенты_по_письму_Госстроя_от_25.12.90_1_1_1" localSheetId="6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3" hidden="1">{#N/A,#N/A,TRUE,"Смета на пасс. обор. №1"}</definedName>
    <definedName name="пор" localSheetId="1" hidden="1">{#N/A,#N/A,TRUE,"Смета на пасс. обор. №1"}</definedName>
    <definedName name="пор" localSheetId="2" hidden="1">{#N/A,#N/A,TRUE,"Смета на пасс. обор. №1"}</definedName>
    <definedName name="пор" hidden="1">{#N/A,#N/A,TRUE,"Смета на пасс. обор. №1"}</definedName>
    <definedName name="пор_1" localSheetId="3" hidden="1">{#N/A,#N/A,TRUE,"Смета на пасс. обор. №1"}</definedName>
    <definedName name="пор_1" localSheetId="1" hidden="1">{#N/A,#N/A,TRUE,"Смета на пасс. обор. №1"}</definedName>
    <definedName name="пор_1" localSheetId="2" hidden="1">{#N/A,#N/A,TRUE,"Смета на пасс. обор. №1"}</definedName>
    <definedName name="пор_1" hidden="1">{#N/A,#N/A,TRUE,"Смета на пасс. обор. №1"}</definedName>
    <definedName name="поток2" localSheetId="7">#REF!</definedName>
    <definedName name="поток2" localSheetId="6">#REF!</definedName>
    <definedName name="поток2">#REF!</definedName>
    <definedName name="поып" localSheetId="7">[4]топография!#REF!</definedName>
    <definedName name="поып" localSheetId="6">[4]топография!#REF!</definedName>
    <definedName name="поып">[4]топография!#REF!</definedName>
    <definedName name="пояснит." localSheetId="7">#REF!</definedName>
    <definedName name="пояснит." localSheetId="3">#REF!</definedName>
    <definedName name="пояснит." localSheetId="6">#REF!</definedName>
    <definedName name="пояснит.">#REF!</definedName>
    <definedName name="ппвьпр" localSheetId="7">#REF!</definedName>
    <definedName name="ппвьпр" localSheetId="6">#REF!</definedName>
    <definedName name="ппвьпр">#REF!</definedName>
    <definedName name="ппп" localSheetId="7">#REF!</definedName>
    <definedName name="ппп" localSheetId="3">#REF!</definedName>
    <definedName name="ппп" localSheetId="6">#REF!</definedName>
    <definedName name="ппп">#REF!</definedName>
    <definedName name="пппп" localSheetId="7">#REF!</definedName>
    <definedName name="пппп" localSheetId="3">#REF!</definedName>
    <definedName name="пппп" localSheetId="6">#REF!</definedName>
    <definedName name="пппп">#REF!</definedName>
    <definedName name="ппппп" localSheetId="1" hidden="1">{#N/A,#N/A,TRUE,"Смета на пасс. обор. №1"}</definedName>
    <definedName name="ппппп" localSheetId="2" hidden="1">{#N/A,#N/A,TRUE,"Смета на пасс. обор. №1"}</definedName>
    <definedName name="ппппп" hidden="1">{#N/A,#N/A,TRUE,"Смета на пасс. обор. №1"}</definedName>
    <definedName name="пппппп" localSheetId="1" hidden="1">{#N/A,#N/A,TRUE,"Смета на пасс. обор. №1"}</definedName>
    <definedName name="пппппп" localSheetId="2" hidden="1">{#N/A,#N/A,TRUE,"Смета на пасс. обор. №1"}</definedName>
    <definedName name="пппппп" hidden="1">{#N/A,#N/A,TRUE,"Смета на пасс. обор. №1"}</definedName>
    <definedName name="пппппппппппппппппппппппа" localSheetId="7">#REF!</definedName>
    <definedName name="пппппппппппппппппппппппа" localSheetId="6">#REF!</definedName>
    <definedName name="пппппппппппппппппппппппа">#REF!</definedName>
    <definedName name="пр" localSheetId="7">[6]топография!#REF!</definedName>
    <definedName name="пр" localSheetId="3">[14]топография!#REF!</definedName>
    <definedName name="пр" localSheetId="6">[6]топография!#REF!</definedName>
    <definedName name="пр" localSheetId="2">[14]топография!#REF!</definedName>
    <definedName name="пр">[6]топография!#REF!</definedName>
    <definedName name="правоп" localSheetId="7">#REF!</definedName>
    <definedName name="правоп" localSheetId="6">#REF!</definedName>
    <definedName name="правоп">#REF!</definedName>
    <definedName name="прд" localSheetId="7">#REF!</definedName>
    <definedName name="прд" localSheetId="6">#REF!</definedName>
    <definedName name="прд">#REF!</definedName>
    <definedName name="прдо" localSheetId="7">#REF!</definedName>
    <definedName name="прдо" localSheetId="6">#REF!</definedName>
    <definedName name="прдо">#REF!</definedName>
    <definedName name="прибыль" localSheetId="7">#REF!</definedName>
    <definedName name="прибыль" localSheetId="6">#REF!</definedName>
    <definedName name="прибыль">#REF!</definedName>
    <definedName name="Прикладное_ПО" localSheetId="7">#REF!</definedName>
    <definedName name="Прикладное_ПО" localSheetId="6">#REF!</definedName>
    <definedName name="Прикладное_ПО">#REF!</definedName>
    <definedName name="Прилож" localSheetId="7">#REF!</definedName>
    <definedName name="Прилож" localSheetId="6">#REF!</definedName>
    <definedName name="Прилож">#REF!</definedName>
    <definedName name="Приморский_край" localSheetId="7">#REF!</definedName>
    <definedName name="Приморский_край" localSheetId="6">#REF!</definedName>
    <definedName name="Приморский_край">#REF!</definedName>
    <definedName name="Приморский_край_1" localSheetId="7">#REF!</definedName>
    <definedName name="Приморский_край_1" localSheetId="6">#REF!</definedName>
    <definedName name="Приморский_край_1">#REF!</definedName>
    <definedName name="прл" localSheetId="7">#REF!</definedName>
    <definedName name="прл" localSheetId="6">#REF!</definedName>
    <definedName name="прл">#REF!</definedName>
    <definedName name="прлв" localSheetId="7">#REF!</definedName>
    <definedName name="прлв" localSheetId="6">#REF!</definedName>
    <definedName name="прлв">#REF!</definedName>
    <definedName name="прлвпрл" localSheetId="7">#REF!</definedName>
    <definedName name="прлвпрл" localSheetId="6">#REF!</definedName>
    <definedName name="прлвпрл">#REF!</definedName>
    <definedName name="прлпврл" localSheetId="7">#REF!</definedName>
    <definedName name="прлпврл" localSheetId="6">#REF!</definedName>
    <definedName name="прлпврл">#REF!</definedName>
    <definedName name="прлпр" localSheetId="7">#REF!</definedName>
    <definedName name="прлпр" localSheetId="6">#REF!</definedName>
    <definedName name="прлпр">#REF!</definedName>
    <definedName name="прльп" localSheetId="7">#REF!</definedName>
    <definedName name="прльп" localSheetId="6">#REF!</definedName>
    <definedName name="прльп">#REF!</definedName>
    <definedName name="про" localSheetId="3" hidden="1">{#N/A,#N/A,TRUE,"Смета на пасс. обор. №1"}</definedName>
    <definedName name="про" localSheetId="1" hidden="1">{#N/A,#N/A,TRUE,"Смета на пасс. обор. №1"}</definedName>
    <definedName name="про" localSheetId="2" hidden="1">{#N/A,#N/A,TRUE,"Смета на пасс. обор. №1"}</definedName>
    <definedName name="про" hidden="1">{#N/A,#N/A,TRUE,"Смета на пасс. обор. №1"}</definedName>
    <definedName name="про_1" localSheetId="3" hidden="1">{#N/A,#N/A,TRUE,"Смета на пасс. обор. №1"}</definedName>
    <definedName name="про_1" localSheetId="1" hidden="1">{#N/A,#N/A,TRUE,"Смета на пасс. обор. №1"}</definedName>
    <definedName name="про_1" localSheetId="2" hidden="1">{#N/A,#N/A,TRUE,"Смета на пасс. обор. №1"}</definedName>
    <definedName name="про_1" hidden="1">{#N/A,#N/A,TRUE,"Смета на пасс. обор. №1"}</definedName>
    <definedName name="пробная" localSheetId="7">#REF!</definedName>
    <definedName name="пробная" localSheetId="3">#REF!</definedName>
    <definedName name="пробная" localSheetId="6">#REF!</definedName>
    <definedName name="пробная">#REF!</definedName>
    <definedName name="пробная_1" localSheetId="7">#REF!</definedName>
    <definedName name="пробная_1" localSheetId="6">#REF!</definedName>
    <definedName name="пробная_1">#REF!</definedName>
    <definedName name="Проверил" localSheetId="7">#REF!</definedName>
    <definedName name="Проверил" localSheetId="6">#REF!</definedName>
    <definedName name="Проверил">#REF!</definedName>
    <definedName name="провпо" localSheetId="7">#REF!</definedName>
    <definedName name="провпо" localSheetId="6">#REF!</definedName>
    <definedName name="провпо">#REF!</definedName>
    <definedName name="проект" localSheetId="7">#REF!</definedName>
    <definedName name="проект" localSheetId="6">#REF!</definedName>
    <definedName name="проект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3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6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7">#REF!</definedName>
    <definedName name="Проектные2" localSheetId="3">#REF!</definedName>
    <definedName name="Проектные2" localSheetId="6">#REF!</definedName>
    <definedName name="Проектные2">#REF!</definedName>
    <definedName name="прол" localSheetId="3" hidden="1">{#N/A,#N/A,TRUE,"Смета на пасс. обор. №1"}</definedName>
    <definedName name="прол" localSheetId="1" hidden="1">{#N/A,#N/A,TRUE,"Смета на пасс. обор. №1"}</definedName>
    <definedName name="прол" localSheetId="2" hidden="1">{#N/A,#N/A,TRUE,"Смета на пасс. обор. №1"}</definedName>
    <definedName name="прол" hidden="1">{#N/A,#N/A,TRUE,"Смета на пасс. обор. №1"}</definedName>
    <definedName name="пролдж" localSheetId="3" hidden="1">{#N/A,#N/A,TRUE,"Смета на пасс. обор. №1"}</definedName>
    <definedName name="пролдж" localSheetId="1" hidden="1">{#N/A,#N/A,TRUE,"Смета на пасс. обор. №1"}</definedName>
    <definedName name="пролдж" localSheetId="2" hidden="1">{#N/A,#N/A,TRUE,"Смета на пасс. обор. №1"}</definedName>
    <definedName name="пролдж" hidden="1">{#N/A,#N/A,TRUE,"Смета на пасс. обор. №1"}</definedName>
    <definedName name="пролдж_1" localSheetId="3" hidden="1">{#N/A,#N/A,TRUE,"Смета на пасс. обор. №1"}</definedName>
    <definedName name="пролдж_1" localSheetId="1" hidden="1">{#N/A,#N/A,TRUE,"Смета на пасс. обор. №1"}</definedName>
    <definedName name="пролдж_1" localSheetId="2" hidden="1">{#N/A,#N/A,TRUE,"Смета на пасс. обор. №1"}</definedName>
    <definedName name="пролдж_1" hidden="1">{#N/A,#N/A,TRUE,"Смета на пасс. обор. №1"}</definedName>
    <definedName name="пролоддошщ" localSheetId="7">#REF!</definedName>
    <definedName name="пролоддошщ" localSheetId="6">#REF!</definedName>
    <definedName name="пролоддошщ">#REF!</definedName>
    <definedName name="промбез" localSheetId="7">[6]топография!#REF!</definedName>
    <definedName name="промбез" localSheetId="3">[68]топография!#REF!</definedName>
    <definedName name="промбез" localSheetId="6">[6]топография!#REF!</definedName>
    <definedName name="промбез">[6]топография!#REF!</definedName>
    <definedName name="Промбезоп" localSheetId="7">#REF!</definedName>
    <definedName name="Промбезоп" localSheetId="3">#REF!</definedName>
    <definedName name="Промбезоп" localSheetId="6">#REF!</definedName>
    <definedName name="Промбезоп" localSheetId="2">#REF!</definedName>
    <definedName name="Промбезоп">#REF!</definedName>
    <definedName name="Промышленная" localSheetId="7">#REF!</definedName>
    <definedName name="Промышленная" localSheetId="6">#REF!</definedName>
    <definedName name="Промышленная">#REF!</definedName>
    <definedName name="пропо" localSheetId="7">[13]топография!#REF!</definedName>
    <definedName name="пропо" localSheetId="6">[13]топография!#REF!</definedName>
    <definedName name="пропо">[13]топография!#REF!</definedName>
    <definedName name="пропр" localSheetId="7">#REF!</definedName>
    <definedName name="пропр" localSheetId="6">#REF!</definedName>
    <definedName name="пропр">#REF!</definedName>
    <definedName name="прорпор" localSheetId="7">#REF!</definedName>
    <definedName name="прорпор" localSheetId="6">#REF!</definedName>
    <definedName name="прорпор">#REF!</definedName>
    <definedName name="Прот" localSheetId="3">'[25]Лист опроса'!$B$6</definedName>
    <definedName name="Прот">'[26]Лист опроса'!$B$6</definedName>
    <definedName name="протоколРМВК" localSheetId="7">#REF!</definedName>
    <definedName name="протоколРМВК" localSheetId="6">#REF!</definedName>
    <definedName name="протоколРМВК" localSheetId="2">#REF!</definedName>
    <definedName name="протоколРМВК">#REF!</definedName>
    <definedName name="прочие" localSheetId="7">#REF!</definedName>
    <definedName name="прочие" localSheetId="6">#REF!</definedName>
    <definedName name="прочие">#REF!</definedName>
    <definedName name="Прочие_затраты_в_базисных_ценах" localSheetId="7">#REF!</definedName>
    <definedName name="Прочие_затраты_в_базисных_ценах" localSheetId="6">#REF!</definedName>
    <definedName name="Прочие_затраты_в_базисных_ценах">#REF!</definedName>
    <definedName name="Прочие_затраты_в_текущих_ценах" localSheetId="7">'[53]Переменные и константы'!#REF!</definedName>
    <definedName name="Прочие_затраты_в_текущих_ценах" localSheetId="6">'[53]Переменные и константы'!#REF!</definedName>
    <definedName name="Прочие_затраты_в_текущих_ценах">'[53]Переменные и константы'!#REF!</definedName>
    <definedName name="Прочие_затраты_в_текущих_ценах_по_ресурсному_расчету" localSheetId="7">'[53]Переменные и константы'!#REF!</definedName>
    <definedName name="Прочие_затраты_в_текущих_ценах_по_ресурсному_расчету" localSheetId="6">'[53]Переменные и константы'!#REF!</definedName>
    <definedName name="Прочие_затраты_в_текущих_ценах_по_ресурсному_расчету">'[53]Переменные и константы'!#REF!</definedName>
    <definedName name="Прочие_затраты_в_текущих_ценах_после_применения_индексов" localSheetId="7">'[53]Переменные и константы'!#REF!</definedName>
    <definedName name="Прочие_затраты_в_текущих_ценах_после_применения_индексов" localSheetId="6">'[53]Переменные и константы'!#REF!</definedName>
    <definedName name="Прочие_затраты_в_текущих_ценах_после_применения_индексов">'[53]Переменные и константы'!#REF!</definedName>
    <definedName name="Прочие_работы" localSheetId="7">#REF!</definedName>
    <definedName name="Прочие_работы" localSheetId="6">#REF!</definedName>
    <definedName name="Прочие_работы">#REF!</definedName>
    <definedName name="прочность" localSheetId="7">#REF!</definedName>
    <definedName name="прочность" localSheetId="6">#REF!</definedName>
    <definedName name="прочность">#REF!</definedName>
    <definedName name="прп" localSheetId="7">[13]топография!#REF!</definedName>
    <definedName name="прп" localSheetId="6">[13]топография!#REF!</definedName>
    <definedName name="прп">[13]топография!#REF!</definedName>
    <definedName name="прпр" localSheetId="7">[24]Коэфф1.!#REF!</definedName>
    <definedName name="прпр" localSheetId="6">[24]Коэфф1.!#REF!</definedName>
    <definedName name="прпр">[24]Коэфф1.!#REF!</definedName>
    <definedName name="прпр_1" localSheetId="7">#REF!</definedName>
    <definedName name="прпр_1" localSheetId="6">#REF!</definedName>
    <definedName name="прпр_1">#REF!</definedName>
    <definedName name="пртпр" localSheetId="7">#REF!</definedName>
    <definedName name="пртпр" localSheetId="6">#REF!</definedName>
    <definedName name="пртпр">#REF!</definedName>
    <definedName name="прч" localSheetId="7">#REF!</definedName>
    <definedName name="прч" localSheetId="6">#REF!</definedName>
    <definedName name="прч">#REF!</definedName>
    <definedName name="прь" localSheetId="7">#REF!</definedName>
    <definedName name="прь" localSheetId="6">#REF!</definedName>
    <definedName name="прь">#REF!</definedName>
    <definedName name="прьв" localSheetId="7">#REF!</definedName>
    <definedName name="прьв" localSheetId="6">#REF!</definedName>
    <definedName name="прьв">#REF!</definedName>
    <definedName name="прьвпрь" localSheetId="7">[4]топография!#REF!</definedName>
    <definedName name="прьвпрь" localSheetId="6">[4]топография!#REF!</definedName>
    <definedName name="прьвпрь">[4]топография!#REF!</definedName>
    <definedName name="прьто" localSheetId="7">#REF!</definedName>
    <definedName name="прьто" localSheetId="6">#REF!</definedName>
    <definedName name="прьто">#REF!</definedName>
    <definedName name="Псковская_область" localSheetId="7">#REF!</definedName>
    <definedName name="Псковская_область" localSheetId="6">#REF!</definedName>
    <definedName name="Псковская_область">#REF!</definedName>
    <definedName name="псрл" localSheetId="7">#REF!</definedName>
    <definedName name="псрл" localSheetId="6">#REF!</definedName>
    <definedName name="псрл">#REF!</definedName>
    <definedName name="пуск" localSheetId="7">#REF!</definedName>
    <definedName name="пуск" localSheetId="3">#REF!</definedName>
    <definedName name="пуск" localSheetId="6">#REF!</definedName>
    <definedName name="пуск">#REF!</definedName>
    <definedName name="пшждю" localSheetId="7">#REF!</definedName>
    <definedName name="пшждю" localSheetId="6">#REF!</definedName>
    <definedName name="пшждю">#REF!</definedName>
    <definedName name="пьбю" localSheetId="7">#REF!</definedName>
    <definedName name="пьбю" localSheetId="6">#REF!</definedName>
    <definedName name="пьбю">#REF!</definedName>
    <definedName name="пьюию" localSheetId="7">#REF!</definedName>
    <definedName name="пьюию" localSheetId="6">#REF!</definedName>
    <definedName name="пьюию">#REF!</definedName>
    <definedName name="пятый" localSheetId="7">#REF!</definedName>
    <definedName name="пятый" localSheetId="6">#REF!</definedName>
    <definedName name="пятый">#REF!</definedName>
    <definedName name="р" localSheetId="7">#REF!</definedName>
    <definedName name="р" localSheetId="3">#REF!</definedName>
    <definedName name="р" localSheetId="6">#REF!</definedName>
    <definedName name="р">#REF!</definedName>
    <definedName name="рабдень">'[48]Расчет работы'!$G$2</definedName>
    <definedName name="Разработка" localSheetId="7">#REF!</definedName>
    <definedName name="Разработка" localSheetId="6">#REF!</definedName>
    <definedName name="Разработка">#REF!</definedName>
    <definedName name="Разработка_" localSheetId="7">#REF!</definedName>
    <definedName name="Разработка_" localSheetId="6">#REF!</definedName>
    <definedName name="Разработка_">#REF!</definedName>
    <definedName name="Районный_к_т_к_ЗП" localSheetId="7">'[53]Переменные и константы'!#REF!</definedName>
    <definedName name="Районный_к_т_к_ЗП" localSheetId="6">'[53]Переменные и константы'!#REF!</definedName>
    <definedName name="Районный_к_т_к_ЗП">'[53]Переменные и константы'!#REF!</definedName>
    <definedName name="Районный_к_т_к_ЗП_по_ресурсному_расчету" localSheetId="7">'[53]Переменные и константы'!#REF!</definedName>
    <definedName name="Районный_к_т_к_ЗП_по_ресурсному_расчету" localSheetId="6">'[53]Переменные и константы'!#REF!</definedName>
    <definedName name="Районный_к_т_к_ЗП_по_ресурсному_расчету">'[53]Переменные и константы'!#REF!</definedName>
    <definedName name="раоб" localSheetId="7">#REF!</definedName>
    <definedName name="раоб" localSheetId="6">#REF!</definedName>
    <definedName name="раоб">#REF!</definedName>
    <definedName name="раобароб" localSheetId="7">#REF!</definedName>
    <definedName name="раобароб" localSheetId="6">#REF!</definedName>
    <definedName name="раобароб">#REF!</definedName>
    <definedName name="раобь" localSheetId="7">#REF!</definedName>
    <definedName name="раобь" localSheetId="6">#REF!</definedName>
    <definedName name="раобь">#REF!</definedName>
    <definedName name="раолао" localSheetId="7">#REF!</definedName>
    <definedName name="раолао" localSheetId="6">#REF!</definedName>
    <definedName name="раолао">#REF!</definedName>
    <definedName name="Расчёт1">'[69]Смета 7'!$F$1</definedName>
    <definedName name="рбтмь" localSheetId="7">#REF!</definedName>
    <definedName name="рбтмь" localSheetId="6">#REF!</definedName>
    <definedName name="рбтмь">#REF!</definedName>
    <definedName name="ргл" localSheetId="7">#REF!</definedName>
    <definedName name="ргл" localSheetId="3">#REF!</definedName>
    <definedName name="ргл" localSheetId="6">#REF!</definedName>
    <definedName name="ргл" localSheetId="2">#REF!</definedName>
    <definedName name="ргл">#REF!</definedName>
    <definedName name="рглшг" localSheetId="7">#REF!</definedName>
    <definedName name="рглшг" localSheetId="6">#REF!</definedName>
    <definedName name="рглшг">#REF!</definedName>
    <definedName name="РД" localSheetId="7">#REF!</definedName>
    <definedName name="РД" localSheetId="3">#REF!</definedName>
    <definedName name="РД" localSheetId="6">#REF!</definedName>
    <definedName name="РД">#REF!</definedName>
    <definedName name="рдп" localSheetId="7">#REF!</definedName>
    <definedName name="рдп" localSheetId="6">#REF!</definedName>
    <definedName name="рдп">#REF!</definedName>
    <definedName name="Регистрационный_номер_группы_строек" localSheetId="7">#REF!</definedName>
    <definedName name="Регистрационный_номер_группы_строек" localSheetId="6">#REF!</definedName>
    <definedName name="Регистрационный_номер_группы_строек">#REF!</definedName>
    <definedName name="Регистрационный_номер_локальной_сметы" localSheetId="7">#REF!</definedName>
    <definedName name="Регистрационный_номер_локальной_сметы" localSheetId="6">#REF!</definedName>
    <definedName name="Регистрационный_номер_локальной_сметы">#REF!</definedName>
    <definedName name="Регистрационный_номер_объекта" localSheetId="7">#REF!</definedName>
    <definedName name="Регистрационный_номер_объекта" localSheetId="6">#REF!</definedName>
    <definedName name="Регистрационный_номер_объекта">#REF!</definedName>
    <definedName name="Регистрационный_номер_объектной_сметы" localSheetId="7">#REF!</definedName>
    <definedName name="Регистрационный_номер_объектной_сметы" localSheetId="6">#REF!</definedName>
    <definedName name="Регистрационный_номер_объектной_сметы">#REF!</definedName>
    <definedName name="Регистрационный_номер_очереди" localSheetId="7">#REF!</definedName>
    <definedName name="Регистрационный_номер_очереди" localSheetId="6">#REF!</definedName>
    <definedName name="Регистрационный_номер_очереди">#REF!</definedName>
    <definedName name="Регистрационный_номер_пускового_комплекса" localSheetId="7">#REF!</definedName>
    <definedName name="Регистрационный_номер_пускового_комплекса" localSheetId="6">#REF!</definedName>
    <definedName name="Регистрационный_номер_пускового_комплекса">#REF!</definedName>
    <definedName name="Регистрационный_номер_сводного_сметного_расчета" localSheetId="7">#REF!</definedName>
    <definedName name="Регистрационный_номер_сводного_сметного_расчета" localSheetId="6">#REF!</definedName>
    <definedName name="Регистрационный_номер_сводного_сметного_расчета">#REF!</definedName>
    <definedName name="Регистрационный_номер_стройки" localSheetId="7">#REF!</definedName>
    <definedName name="Регистрационный_номер_стройки" localSheetId="6">#REF!</definedName>
    <definedName name="Регистрационный_номер_стройки">#REF!</definedName>
    <definedName name="рек" localSheetId="7">#REF!</definedName>
    <definedName name="рек" localSheetId="3">#REF!</definedName>
    <definedName name="рек" localSheetId="6">#REF!</definedName>
    <definedName name="рек">#REF!</definedName>
    <definedName name="Республика_Адыгея" localSheetId="7">#REF!</definedName>
    <definedName name="Республика_Адыгея" localSheetId="6">#REF!</definedName>
    <definedName name="Республика_Адыгея">#REF!</definedName>
    <definedName name="Республика_Алтай" localSheetId="7">#REF!</definedName>
    <definedName name="Республика_Алтай" localSheetId="6">#REF!</definedName>
    <definedName name="Республика_Алтай">#REF!</definedName>
    <definedName name="Республика_Алтай_1" localSheetId="7">#REF!</definedName>
    <definedName name="Республика_Алтай_1" localSheetId="6">#REF!</definedName>
    <definedName name="Республика_Алтай_1">#REF!</definedName>
    <definedName name="Республика_Башкортостан" localSheetId="7">#REF!</definedName>
    <definedName name="Республика_Башкортостан" localSheetId="6">#REF!</definedName>
    <definedName name="Республика_Башкортостан">#REF!</definedName>
    <definedName name="Республика_Башкортостан_1" localSheetId="7">#REF!</definedName>
    <definedName name="Республика_Башкортостан_1" localSheetId="6">#REF!</definedName>
    <definedName name="Республика_Башкортостан_1">#REF!</definedName>
    <definedName name="Республика_Бурятия" localSheetId="7">#REF!</definedName>
    <definedName name="Республика_Бурятия" localSheetId="6">#REF!</definedName>
    <definedName name="Республика_Бурятия">#REF!</definedName>
    <definedName name="Республика_Бурятия_1" localSheetId="7">#REF!</definedName>
    <definedName name="Республика_Бурятия_1" localSheetId="6">#REF!</definedName>
    <definedName name="Республика_Бурятия_1">#REF!</definedName>
    <definedName name="Республика_Дагестан" localSheetId="7">#REF!</definedName>
    <definedName name="Республика_Дагестан" localSheetId="6">#REF!</definedName>
    <definedName name="Республика_Дагестан">#REF!</definedName>
    <definedName name="Республика_Ингушетия" localSheetId="7">#REF!</definedName>
    <definedName name="Республика_Ингушетия" localSheetId="6">#REF!</definedName>
    <definedName name="Республика_Ингушетия">#REF!</definedName>
    <definedName name="Республика_Калмыкия" localSheetId="7">#REF!</definedName>
    <definedName name="Республика_Калмыкия" localSheetId="6">#REF!</definedName>
    <definedName name="Республика_Калмыкия">#REF!</definedName>
    <definedName name="Республика_Карелия" localSheetId="7">#REF!</definedName>
    <definedName name="Республика_Карелия" localSheetId="6">#REF!</definedName>
    <definedName name="Республика_Карелия">#REF!</definedName>
    <definedName name="Республика_Карелия_1" localSheetId="7">#REF!</definedName>
    <definedName name="Республика_Карелия_1" localSheetId="6">#REF!</definedName>
    <definedName name="Республика_Карелия_1">#REF!</definedName>
    <definedName name="Республика_Коми" localSheetId="7">#REF!</definedName>
    <definedName name="Республика_Коми" localSheetId="6">#REF!</definedName>
    <definedName name="Республика_Коми">#REF!</definedName>
    <definedName name="Республика_Коми_1" localSheetId="7">#REF!</definedName>
    <definedName name="Республика_Коми_1" localSheetId="6">#REF!</definedName>
    <definedName name="Республика_Коми_1">#REF!</definedName>
    <definedName name="Республика_Марий_Эл" localSheetId="7">#REF!</definedName>
    <definedName name="Республика_Марий_Эл" localSheetId="6">#REF!</definedName>
    <definedName name="Республика_Марий_Эл">#REF!</definedName>
    <definedName name="Республика_Мордовия" localSheetId="7">#REF!</definedName>
    <definedName name="Республика_Мордовия" localSheetId="6">#REF!</definedName>
    <definedName name="Республика_Мордовия">#REF!</definedName>
    <definedName name="Республика_Саха__Якутия" localSheetId="7">#REF!</definedName>
    <definedName name="Республика_Саха__Якутия" localSheetId="6">#REF!</definedName>
    <definedName name="Республика_Саха__Якутия">#REF!</definedName>
    <definedName name="Республика_Саха__Якутия_1" localSheetId="7">#REF!</definedName>
    <definedName name="Республика_Саха__Якутия_1" localSheetId="6">#REF!</definedName>
    <definedName name="Республика_Саха__Якутия_1">#REF!</definedName>
    <definedName name="Республика_Северная_Осетия___Алания" localSheetId="7">#REF!</definedName>
    <definedName name="Республика_Северная_Осетия___Алания" localSheetId="6">#REF!</definedName>
    <definedName name="Республика_Северная_Осетия___Алания">#REF!</definedName>
    <definedName name="Республика_Татарстан__Татарстан" localSheetId="7">#REF!</definedName>
    <definedName name="Республика_Татарстан__Татарстан" localSheetId="6">#REF!</definedName>
    <definedName name="Республика_Татарстан__Татарстан">#REF!</definedName>
    <definedName name="Республика_Татарстан__Татарстан_1" localSheetId="7">#REF!</definedName>
    <definedName name="Республика_Татарстан__Татарстан_1" localSheetId="6">#REF!</definedName>
    <definedName name="Республика_Татарстан__Татарстан_1">#REF!</definedName>
    <definedName name="Республика_Тыва" localSheetId="7">#REF!</definedName>
    <definedName name="Республика_Тыва" localSheetId="6">#REF!</definedName>
    <definedName name="Республика_Тыва">#REF!</definedName>
    <definedName name="Республика_Тыва_1" localSheetId="7">#REF!</definedName>
    <definedName name="Республика_Тыва_1" localSheetId="6">#REF!</definedName>
    <definedName name="Республика_Тыва_1">#REF!</definedName>
    <definedName name="Республика_Хакасия" localSheetId="7">#REF!</definedName>
    <definedName name="Республика_Хакасия" localSheetId="6">#REF!</definedName>
    <definedName name="Республика_Хакасия">#REF!</definedName>
    <definedName name="РЗА2" localSheetId="7">#REF!</definedName>
    <definedName name="РЗА2" localSheetId="6">#REF!</definedName>
    <definedName name="РЗА2">#REF!</definedName>
    <definedName name="рига" localSheetId="3">'[70]СметаСводная снег'!$E$7</definedName>
    <definedName name="рига">'[71]СметаСводная снег'!$E$7</definedName>
    <definedName name="рл" localSheetId="7">[6]топография!#REF!</definedName>
    <definedName name="рл" localSheetId="3">[72]топография!#REF!</definedName>
    <definedName name="рл" localSheetId="6">[6]топография!#REF!</definedName>
    <definedName name="рл" localSheetId="2">[72]топография!#REF!</definedName>
    <definedName name="рл">[6]топография!#REF!</definedName>
    <definedName name="рлвро" localSheetId="7">#REF!</definedName>
    <definedName name="рлвро" localSheetId="6">#REF!</definedName>
    <definedName name="рлвро">#REF!</definedName>
    <definedName name="рлд" localSheetId="7">#REF!</definedName>
    <definedName name="рлд" localSheetId="6">#REF!</definedName>
    <definedName name="рлд">#REF!</definedName>
    <definedName name="рлдг" localSheetId="7">#REF!</definedName>
    <definedName name="рлдг" localSheetId="6">#REF!</definedName>
    <definedName name="рлдг">#REF!</definedName>
    <definedName name="ровро" localSheetId="7">#REF!</definedName>
    <definedName name="ровро" localSheetId="6">#REF!</definedName>
    <definedName name="ровро">#REF!</definedName>
    <definedName name="родарод" localSheetId="7">#REF!</definedName>
    <definedName name="родарод" localSheetId="6">#REF!</definedName>
    <definedName name="родарод">#REF!</definedName>
    <definedName name="рож" localSheetId="7">#REF!</definedName>
    <definedName name="рож" localSheetId="6">#REF!</definedName>
    <definedName name="рож">#REF!</definedName>
    <definedName name="рол" localSheetId="3" hidden="1">{#N/A,#N/A,TRUE,"Смета на пасс. обор. №1"}</definedName>
    <definedName name="рол" localSheetId="1" hidden="1">{#N/A,#N/A,TRUE,"Смета на пасс. обор. №1"}</definedName>
    <definedName name="рол" localSheetId="2" hidden="1">{#N/A,#N/A,TRUE,"Смета на пасс. обор. №1"}</definedName>
    <definedName name="рол" hidden="1">{#N/A,#N/A,TRUE,"Смета на пасс. обор. №1"}</definedName>
    <definedName name="рол_1" localSheetId="3" hidden="1">{#N/A,#N/A,TRUE,"Смета на пасс. обор. №1"}</definedName>
    <definedName name="рол_1" localSheetId="1" hidden="1">{#N/A,#N/A,TRUE,"Смета на пасс. обор. №1"}</definedName>
    <definedName name="рол_1" localSheetId="2" hidden="1">{#N/A,#N/A,TRUE,"Смета на пасс. обор. №1"}</definedName>
    <definedName name="рол_1" hidden="1">{#N/A,#N/A,TRUE,"Смета на пасс. обор. №1"}</definedName>
    <definedName name="роло" localSheetId="7">#REF!</definedName>
    <definedName name="роло" localSheetId="3">#REF!</definedName>
    <definedName name="роло" localSheetId="6">#REF!</definedName>
    <definedName name="роло">#REF!</definedName>
    <definedName name="ропгнлпеглн" localSheetId="7">#REF!</definedName>
    <definedName name="ропгнлпеглн" localSheetId="3">#REF!</definedName>
    <definedName name="ропгнлпеглн" localSheetId="6">#REF!</definedName>
    <definedName name="ропгнлпеглн" localSheetId="2">#REF!</definedName>
    <definedName name="ропгнлпеглн">#REF!</definedName>
    <definedName name="Ростовская_область" localSheetId="7">#REF!</definedName>
    <definedName name="Ростовская_область" localSheetId="6">#REF!</definedName>
    <definedName name="Ростовская_область">#REF!</definedName>
    <definedName name="рот" localSheetId="7">#REF!</definedName>
    <definedName name="рот" localSheetId="3">#REF!</definedName>
    <definedName name="рот" localSheetId="6">#REF!</definedName>
    <definedName name="рот">#REF!</definedName>
    <definedName name="рпалроел" localSheetId="7">#REF!</definedName>
    <definedName name="рпалроел" localSheetId="6">#REF!</definedName>
    <definedName name="рпалроел">#REF!</definedName>
    <definedName name="рпачрпч" localSheetId="7">#REF!</definedName>
    <definedName name="рпачрпч" localSheetId="6">#REF!</definedName>
    <definedName name="рпачрпч">#REF!</definedName>
    <definedName name="рпв" localSheetId="7">#REF!</definedName>
    <definedName name="рпв" localSheetId="3">#REF!</definedName>
    <definedName name="рпв" localSheetId="6">#REF!</definedName>
    <definedName name="рпв">#REF!</definedName>
    <definedName name="рплрл" localSheetId="7">#REF!</definedName>
    <definedName name="рплрл" localSheetId="6">#REF!</definedName>
    <definedName name="рплрл">#REF!</definedName>
    <definedName name="рповпр" localSheetId="7">#REF!</definedName>
    <definedName name="рповпр" localSheetId="6">#REF!</definedName>
    <definedName name="рповпр">#REF!</definedName>
    <definedName name="рповр" localSheetId="7">#REF!</definedName>
    <definedName name="рповр" localSheetId="6">#REF!</definedName>
    <definedName name="рповр">#REF!</definedName>
    <definedName name="рпьрь" localSheetId="7">#REF!</definedName>
    <definedName name="рпьрь" localSheetId="6">#REF!</definedName>
    <definedName name="рпьрь">#REF!</definedName>
    <definedName name="рр" localSheetId="3" hidden="1">{#N/A,#N/A,TRUE,"Смета на пасс. обор. №1"}</definedName>
    <definedName name="рр" localSheetId="1" hidden="1">{#N/A,#N/A,TRUE,"Смета на пасс. обор. №1"}</definedName>
    <definedName name="рр" localSheetId="2" hidden="1">{#N/A,#N/A,TRUE,"Смета на пасс. обор. №1"}</definedName>
    <definedName name="рр" hidden="1">{#N/A,#N/A,TRUE,"Смета на пасс. обор. №1"}</definedName>
    <definedName name="рр_1" localSheetId="3" hidden="1">{#N/A,#N/A,TRUE,"Смета на пасс. обор. №1"}</definedName>
    <definedName name="рр_1" localSheetId="1" hidden="1">{#N/A,#N/A,TRUE,"Смета на пасс. обор. №1"}</definedName>
    <definedName name="рр_1" localSheetId="2" hidden="1">{#N/A,#N/A,TRUE,"Смета на пасс. обор. №1"}</definedName>
    <definedName name="рр_1" hidden="1">{#N/A,#N/A,TRUE,"Смета на пасс. обор. №1"}</definedName>
    <definedName name="РРК" localSheetId="7">#REF!</definedName>
    <definedName name="РРК" localSheetId="3">#REF!</definedName>
    <definedName name="РРК" localSheetId="6">#REF!</definedName>
    <definedName name="РРК">#REF!</definedName>
    <definedName name="ррюбр" localSheetId="7">#REF!</definedName>
    <definedName name="ррюбр" localSheetId="6">#REF!</definedName>
    <definedName name="ррюбр">#REF!</definedName>
    <definedName name="РСЛ" localSheetId="7">#REF!</definedName>
    <definedName name="РСЛ" localSheetId="3">#REF!</definedName>
    <definedName name="РСЛ" localSheetId="6">#REF!</definedName>
    <definedName name="РСЛ">#REF!</definedName>
    <definedName name="руе" localSheetId="7">#REF!</definedName>
    <definedName name="руе" localSheetId="6">#REF!</definedName>
    <definedName name="руе">#REF!</definedName>
    <definedName name="Руководитель" localSheetId="7">#REF!</definedName>
    <definedName name="Руководитель" localSheetId="3">#REF!</definedName>
    <definedName name="Руководитель" localSheetId="6">#REF!</definedName>
    <definedName name="Руководитель">#REF!</definedName>
    <definedName name="Руководитель_1" localSheetId="7">#REF!</definedName>
    <definedName name="Руководитель_1" localSheetId="6">#REF!</definedName>
    <definedName name="Руководитель_1">#REF!</definedName>
    <definedName name="ручей" localSheetId="7">#REF!</definedName>
    <definedName name="ручей" localSheetId="6">#REF!</definedName>
    <definedName name="ручей">#REF!</definedName>
    <definedName name="рыар" localSheetId="7">[4]топография!#REF!</definedName>
    <definedName name="рыар" localSheetId="6">[4]топография!#REF!</definedName>
    <definedName name="рыар">[4]топография!#REF!</definedName>
    <definedName name="Рязанская_область" localSheetId="7">#REF!</definedName>
    <definedName name="Рязанская_область" localSheetId="6">#REF!</definedName>
    <definedName name="Рязанская_область">#REF!</definedName>
    <definedName name="ряпр" localSheetId="7">[4]топография!#REF!</definedName>
    <definedName name="ряпр" localSheetId="6">[4]топография!#REF!</definedName>
    <definedName name="ряпр">[4]топография!#REF!</definedName>
    <definedName name="С" localSheetId="3" hidden="1">{#N/A,#N/A,FALSE,"Шаблон_Спец1"}</definedName>
    <definedName name="С" localSheetId="1" hidden="1">{#N/A,#N/A,FALSE,"Шаблон_Спец1"}</definedName>
    <definedName name="С" localSheetId="2" hidden="1">{#N/A,#N/A,FALSE,"Шаблон_Спец1"}</definedName>
    <definedName name="С" hidden="1">{#N/A,#N/A,FALSE,"Шаблон_Спец1"}</definedName>
    <definedName name="с_1" localSheetId="3" hidden="1">{#N/A,#N/A,TRUE,"Смета на пасс. обор. №1"}</definedName>
    <definedName name="с_1" localSheetId="1" hidden="1">{#N/A,#N/A,TRUE,"Смета на пасс. обор. №1"}</definedName>
    <definedName name="с_1" localSheetId="2" hidden="1">{#N/A,#N/A,TRUE,"Смета на пасс. обор. №1"}</definedName>
    <definedName name="с_1" hidden="1">{#N/A,#N/A,TRUE,"Смета на пасс. обор. №1"}</definedName>
    <definedName name="с1" localSheetId="7">#REF!</definedName>
    <definedName name="с1" localSheetId="3">#REF!</definedName>
    <definedName name="с1" localSheetId="6">#REF!</definedName>
    <definedName name="с1">#REF!</definedName>
    <definedName name="с10" localSheetId="7">#REF!</definedName>
    <definedName name="с10" localSheetId="3">#REF!</definedName>
    <definedName name="с10" localSheetId="6">#REF!</definedName>
    <definedName name="с10">#REF!</definedName>
    <definedName name="с2" localSheetId="7">#REF!</definedName>
    <definedName name="с2" localSheetId="3">#REF!</definedName>
    <definedName name="с2" localSheetId="6">#REF!</definedName>
    <definedName name="с2">#REF!</definedName>
    <definedName name="с3" localSheetId="7">#REF!</definedName>
    <definedName name="с3" localSheetId="3">#REF!</definedName>
    <definedName name="с3" localSheetId="6">#REF!</definedName>
    <definedName name="с3" localSheetId="2">#REF!</definedName>
    <definedName name="с3">#REF!</definedName>
    <definedName name="с4" localSheetId="7">#REF!</definedName>
    <definedName name="с4" localSheetId="3">#REF!</definedName>
    <definedName name="с4" localSheetId="6">#REF!</definedName>
    <definedName name="с4">#REF!</definedName>
    <definedName name="с5" localSheetId="7">#REF!</definedName>
    <definedName name="с5" localSheetId="3">#REF!</definedName>
    <definedName name="с5" localSheetId="6">#REF!</definedName>
    <definedName name="с5">#REF!</definedName>
    <definedName name="с6" localSheetId="7">#REF!</definedName>
    <definedName name="с6" localSheetId="3">#REF!</definedName>
    <definedName name="с6" localSheetId="6">#REF!</definedName>
    <definedName name="с6">#REF!</definedName>
    <definedName name="с7" localSheetId="7">#REF!</definedName>
    <definedName name="с7" localSheetId="3">#REF!</definedName>
    <definedName name="с7" localSheetId="6">#REF!</definedName>
    <definedName name="с7">#REF!</definedName>
    <definedName name="с8" localSheetId="7">#REF!</definedName>
    <definedName name="с8" localSheetId="3">#REF!</definedName>
    <definedName name="с8" localSheetId="6">#REF!</definedName>
    <definedName name="с8">#REF!</definedName>
    <definedName name="с9" localSheetId="7">#REF!</definedName>
    <definedName name="с9" localSheetId="3">#REF!</definedName>
    <definedName name="с9" localSheetId="6">#REF!</definedName>
    <definedName name="с9">#REF!</definedName>
    <definedName name="саа" localSheetId="7">#REF!</definedName>
    <definedName name="саа" localSheetId="6">#REF!</definedName>
    <definedName name="саа">#REF!</definedName>
    <definedName name="сам" localSheetId="3" hidden="1">{#N/A,#N/A,TRUE,"Смета на пасс. обор. №1"}</definedName>
    <definedName name="сам" localSheetId="1" hidden="1">{#N/A,#N/A,TRUE,"Смета на пасс. обор. №1"}</definedName>
    <definedName name="сам" localSheetId="2" hidden="1">{#N/A,#N/A,TRUE,"Смета на пасс. обор. №1"}</definedName>
    <definedName name="сам" hidden="1">{#N/A,#N/A,TRUE,"Смета на пасс. обор. №1"}</definedName>
    <definedName name="сам_1" localSheetId="3" hidden="1">{#N/A,#N/A,TRUE,"Смета на пасс. обор. №1"}</definedName>
    <definedName name="сам_1" localSheetId="1" hidden="1">{#N/A,#N/A,TRUE,"Смета на пасс. обор. №1"}</definedName>
    <definedName name="сам_1" localSheetId="2" hidden="1">{#N/A,#N/A,TRUE,"Смета на пасс. обор. №1"}</definedName>
    <definedName name="сам_1" hidden="1">{#N/A,#N/A,TRUE,"Смета на пасс. обор. №1"}</definedName>
    <definedName name="Самарская_область" localSheetId="7">#REF!</definedName>
    <definedName name="Самарская_область" localSheetId="6">#REF!</definedName>
    <definedName name="Самарская_область">#REF!</definedName>
    <definedName name="Саратовская_область" localSheetId="7">#REF!</definedName>
    <definedName name="Саратовская_область" localSheetId="6">#REF!</definedName>
    <definedName name="Саратовская_область">#REF!</definedName>
    <definedName name="Сахалинская_область" localSheetId="7">#REF!</definedName>
    <definedName name="Сахалинская_область" localSheetId="6">#REF!</definedName>
    <definedName name="Сахалинская_область">#REF!</definedName>
    <definedName name="Сахалинская_область_1" localSheetId="7">#REF!</definedName>
    <definedName name="Сахалинская_область_1" localSheetId="6">#REF!</definedName>
    <definedName name="Сахалинская_область_1">#REF!</definedName>
    <definedName name="СВ1" localSheetId="7">#REF!</definedName>
    <definedName name="СВ1" localSheetId="3">#REF!</definedName>
    <definedName name="СВ1" localSheetId="6">#REF!</definedName>
    <definedName name="СВ1" localSheetId="2">#REF!</definedName>
    <definedName name="СВ1">#REF!</definedName>
    <definedName name="Свердловская_область" localSheetId="7">#REF!</definedName>
    <definedName name="Свердловская_область" localSheetId="6">#REF!</definedName>
    <definedName name="Свердловская_область">#REF!</definedName>
    <definedName name="Свердловская_область_1" localSheetId="7">#REF!</definedName>
    <definedName name="Свердловская_область_1" localSheetId="6">#REF!</definedName>
    <definedName name="Свердловская_область_1">#REF!</definedName>
    <definedName name="Свод1" localSheetId="7">#REF!</definedName>
    <definedName name="Свод1" localSheetId="3">#REF!</definedName>
    <definedName name="Свод1" localSheetId="6">#REF!</definedName>
    <definedName name="Свод1" localSheetId="2">#REF!</definedName>
    <definedName name="Свод1">#REF!</definedName>
    <definedName name="Сводка" localSheetId="7">#REF!</definedName>
    <definedName name="Сводка" localSheetId="6">#REF!</definedName>
    <definedName name="Сводка">#REF!</definedName>
    <definedName name="Сводная" localSheetId="7">#REF!</definedName>
    <definedName name="Сводная" localSheetId="3">#REF!</definedName>
    <definedName name="Сводная" localSheetId="6">#REF!</definedName>
    <definedName name="Сводная">#REF!</definedName>
    <definedName name="Сводная_новая1" localSheetId="7">#REF!</definedName>
    <definedName name="Сводная_новая1" localSheetId="3">#REF!</definedName>
    <definedName name="Сводная_новая1" localSheetId="6">#REF!</definedName>
    <definedName name="Сводная_новая1">#REF!</definedName>
    <definedName name="Сводная1" localSheetId="7">#REF!</definedName>
    <definedName name="Сводная1" localSheetId="3">#REF!</definedName>
    <definedName name="Сводная1" localSheetId="6">#REF!</definedName>
    <definedName name="Сводная1">#REF!</definedName>
    <definedName name="Сводно_сметный_расчет" localSheetId="7">#REF!</definedName>
    <definedName name="Сводно_сметный_расчет" localSheetId="3">#REF!</definedName>
    <definedName name="Сводно_сметный_расчет" localSheetId="6">#REF!</definedName>
    <definedName name="Сводно_сметный_расчет">#REF!</definedName>
    <definedName name="Сводно_сметный_расчет_49" localSheetId="7">#REF!</definedName>
    <definedName name="Сводно_сметный_расчет_49" localSheetId="3">#REF!</definedName>
    <definedName name="Сводно_сметный_расчет_49" localSheetId="6">#REF!</definedName>
    <definedName name="Сводно_сметный_расчет_49">#REF!</definedName>
    <definedName name="Сводно_сметный_расчет_50" localSheetId="7">#REF!</definedName>
    <definedName name="Сводно_сметный_расчет_50" localSheetId="3">#REF!</definedName>
    <definedName name="Сводно_сметный_расчет_50" localSheetId="6">#REF!</definedName>
    <definedName name="Сводно_сметный_расчет_50">#REF!</definedName>
    <definedName name="Сводно_сметный_расчет_51" localSheetId="7">#REF!</definedName>
    <definedName name="Сводно_сметный_расчет_51" localSheetId="3">#REF!</definedName>
    <definedName name="Сводно_сметный_расчет_51" localSheetId="6">#REF!</definedName>
    <definedName name="Сводно_сметный_расчет_51">#REF!</definedName>
    <definedName name="Сводно_сметный_расчет_52" localSheetId="7">#REF!</definedName>
    <definedName name="Сводно_сметный_расчет_52" localSheetId="3">#REF!</definedName>
    <definedName name="Сводно_сметный_расчет_52" localSheetId="6">#REF!</definedName>
    <definedName name="Сводно_сметный_расчет_52">#REF!</definedName>
    <definedName name="Сводно_сметный_расчет_53" localSheetId="7">#REF!</definedName>
    <definedName name="Сводно_сметный_расчет_53" localSheetId="3">#REF!</definedName>
    <definedName name="Сводно_сметный_расчет_53" localSheetId="6">#REF!</definedName>
    <definedName name="Сводно_сметный_расчет_53">#REF!</definedName>
    <definedName name="Сводно_сметный_расчет_54" localSheetId="7">#REF!</definedName>
    <definedName name="Сводно_сметный_расчет_54" localSheetId="3">#REF!</definedName>
    <definedName name="Сводно_сметный_расчет_54" localSheetId="6">#REF!</definedName>
    <definedName name="Сводно_сметный_расчет_54">#REF!</definedName>
    <definedName name="сврд" localSheetId="7">[6]топография!#REF!</definedName>
    <definedName name="сврд" localSheetId="3">[73]топография!#REF!</definedName>
    <definedName name="сврд" localSheetId="6">[6]топография!#REF!</definedName>
    <definedName name="сврд">[6]топография!#REF!</definedName>
    <definedName name="СВсм">[27]Вспомогательный!$D$36</definedName>
    <definedName name="сев" localSheetId="7">#REF!</definedName>
    <definedName name="сев" localSheetId="3">#REF!</definedName>
    <definedName name="сев" localSheetId="6">#REF!</definedName>
    <definedName name="сев">#REF!</definedName>
    <definedName name="Север" localSheetId="7">#REF!</definedName>
    <definedName name="Север" localSheetId="3">#REF!</definedName>
    <definedName name="Север" localSheetId="6">#REF!</definedName>
    <definedName name="Север">#REF!</definedName>
    <definedName name="Секционный_выключатель" localSheetId="1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Секционный_выключатель" localSheetId="2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Секционный_выключатель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Семь" localSheetId="7">#REF!</definedName>
    <definedName name="Семь" localSheetId="6">#REF!</definedName>
    <definedName name="Семь">#REF!</definedName>
    <definedName name="Сервис" localSheetId="7">#REF!</definedName>
    <definedName name="Сервис" localSheetId="6">#REF!</definedName>
    <definedName name="Сервис">#REF!</definedName>
    <definedName name="Сервис_Всего" localSheetId="7">'[24]Прайс лист'!#REF!</definedName>
    <definedName name="Сервис_Всего" localSheetId="6">'[24]Прайс лист'!#REF!</definedName>
    <definedName name="Сервис_Всего">'[24]Прайс лист'!#REF!</definedName>
    <definedName name="Сервис_Всего_1" localSheetId="7">#REF!</definedName>
    <definedName name="Сервис_Всего_1" localSheetId="6">#REF!</definedName>
    <definedName name="Сервис_Всего_1">#REF!</definedName>
    <definedName name="Сервисное_оборудование" localSheetId="7">[24]Коэфф1.!#REF!</definedName>
    <definedName name="Сервисное_оборудование" localSheetId="6">[24]Коэфф1.!#REF!</definedName>
    <definedName name="Сервисное_оборудование">[24]Коэфф1.!#REF!</definedName>
    <definedName name="Сервисное_оборудование_1" localSheetId="7">#REF!</definedName>
    <definedName name="Сервисное_оборудование_1" localSheetId="6">#REF!</definedName>
    <definedName name="Сервисное_оборудование_1">#REF!</definedName>
    <definedName name="СМ" localSheetId="7">#REF!</definedName>
    <definedName name="СМ" localSheetId="3">#REF!</definedName>
    <definedName name="СМ" localSheetId="6">#REF!</definedName>
    <definedName name="СМ">#REF!</definedName>
    <definedName name="см.расч.Ставрополь" localSheetId="7">#REF!</definedName>
    <definedName name="см.расч.Ставрополь" localSheetId="3">#REF!</definedName>
    <definedName name="см.расч.Ставрополь" localSheetId="6">#REF!</definedName>
    <definedName name="см.расч.Ставрополь">#REF!</definedName>
    <definedName name="см.расч.Ставрополь_1" localSheetId="7">#REF!</definedName>
    <definedName name="см.расч.Ставрополь_1" localSheetId="3">#REF!</definedName>
    <definedName name="см.расч.Ставрополь_1" localSheetId="6">#REF!</definedName>
    <definedName name="см.расч.Ставрополь_1">#REF!</definedName>
    <definedName name="см.расч.Ставрополь_2" localSheetId="7">#REF!</definedName>
    <definedName name="см.расч.Ставрополь_2" localSheetId="3">#REF!</definedName>
    <definedName name="см.расч.Ставрополь_2" localSheetId="6">#REF!</definedName>
    <definedName name="см.расч.Ставрополь_2">#REF!</definedName>
    <definedName name="см.расч.Ставрополь_22" localSheetId="7">#REF!</definedName>
    <definedName name="см.расч.Ставрополь_22" localSheetId="3">#REF!</definedName>
    <definedName name="см.расч.Ставрополь_22" localSheetId="6">#REF!</definedName>
    <definedName name="см.расч.Ставрополь_22">#REF!</definedName>
    <definedName name="см.расч.Ставрополь_49" localSheetId="7">#REF!</definedName>
    <definedName name="см.расч.Ставрополь_49" localSheetId="3">#REF!</definedName>
    <definedName name="см.расч.Ставрополь_49" localSheetId="6">#REF!</definedName>
    <definedName name="см.расч.Ставрополь_49">#REF!</definedName>
    <definedName name="см.расч.Ставрополь_5" localSheetId="7">#REF!</definedName>
    <definedName name="см.расч.Ставрополь_5" localSheetId="3">#REF!</definedName>
    <definedName name="см.расч.Ставрополь_5" localSheetId="6">#REF!</definedName>
    <definedName name="см.расч.Ставрополь_5">#REF!</definedName>
    <definedName name="см.расч.Ставрополь_50" localSheetId="7">#REF!</definedName>
    <definedName name="см.расч.Ставрополь_50" localSheetId="3">#REF!</definedName>
    <definedName name="см.расч.Ставрополь_50" localSheetId="6">#REF!</definedName>
    <definedName name="см.расч.Ставрополь_50">#REF!</definedName>
    <definedName name="см.расч.Ставрополь_51" localSheetId="7">#REF!</definedName>
    <definedName name="см.расч.Ставрополь_51" localSheetId="3">#REF!</definedName>
    <definedName name="см.расч.Ставрополь_51" localSheetId="6">#REF!</definedName>
    <definedName name="см.расч.Ставрополь_51">#REF!</definedName>
    <definedName name="см.расч.Ставрополь_52" localSheetId="7">#REF!</definedName>
    <definedName name="см.расч.Ставрополь_52" localSheetId="3">#REF!</definedName>
    <definedName name="см.расч.Ставрополь_52" localSheetId="6">#REF!</definedName>
    <definedName name="см.расч.Ставрополь_52">#REF!</definedName>
    <definedName name="см.расч.Ставрополь_53" localSheetId="7">#REF!</definedName>
    <definedName name="см.расч.Ставрополь_53" localSheetId="3">#REF!</definedName>
    <definedName name="см.расч.Ставрополь_53" localSheetId="6">#REF!</definedName>
    <definedName name="см.расч.Ставрополь_53">#REF!</definedName>
    <definedName name="см.расч.Ставрополь_54" localSheetId="7">#REF!</definedName>
    <definedName name="см.расч.Ставрополь_54" localSheetId="3">#REF!</definedName>
    <definedName name="см.расч.Ставрополь_54" localSheetId="6">#REF!</definedName>
    <definedName name="см.расч.Ставрополь_54">#REF!</definedName>
    <definedName name="см.расчетАстрахань" localSheetId="7">#REF!</definedName>
    <definedName name="см.расчетАстрахань" localSheetId="3">#REF!</definedName>
    <definedName name="см.расчетАстрахань" localSheetId="6">#REF!</definedName>
    <definedName name="см.расчетАстрахань">#REF!</definedName>
    <definedName name="см.расчетАстрахань_1" localSheetId="7">#REF!</definedName>
    <definedName name="см.расчетАстрахань_1" localSheetId="3">#REF!</definedName>
    <definedName name="см.расчетАстрахань_1" localSheetId="6">#REF!</definedName>
    <definedName name="см.расчетАстрахань_1">#REF!</definedName>
    <definedName name="см.расчетАстрахань_2" localSheetId="7">#REF!</definedName>
    <definedName name="см.расчетАстрахань_2" localSheetId="3">#REF!</definedName>
    <definedName name="см.расчетАстрахань_2" localSheetId="6">#REF!</definedName>
    <definedName name="см.расчетАстрахань_2">#REF!</definedName>
    <definedName name="см.расчетАстрахань_22" localSheetId="7">#REF!</definedName>
    <definedName name="см.расчетАстрахань_22" localSheetId="3">#REF!</definedName>
    <definedName name="см.расчетАстрахань_22" localSheetId="6">#REF!</definedName>
    <definedName name="см.расчетАстрахань_22">#REF!</definedName>
    <definedName name="см.расчетАстрахань_49" localSheetId="7">#REF!</definedName>
    <definedName name="см.расчетАстрахань_49" localSheetId="3">#REF!</definedName>
    <definedName name="см.расчетАстрахань_49" localSheetId="6">#REF!</definedName>
    <definedName name="см.расчетАстрахань_49">#REF!</definedName>
    <definedName name="см.расчетАстрахань_5" localSheetId="7">#REF!</definedName>
    <definedName name="см.расчетАстрахань_5" localSheetId="3">#REF!</definedName>
    <definedName name="см.расчетАстрахань_5" localSheetId="6">#REF!</definedName>
    <definedName name="см.расчетАстрахань_5">#REF!</definedName>
    <definedName name="см.расчетАстрахань_50" localSheetId="7">#REF!</definedName>
    <definedName name="см.расчетАстрахань_50" localSheetId="3">#REF!</definedName>
    <definedName name="см.расчетАстрахань_50" localSheetId="6">#REF!</definedName>
    <definedName name="см.расчетАстрахань_50">#REF!</definedName>
    <definedName name="см.расчетАстрахань_51" localSheetId="7">#REF!</definedName>
    <definedName name="см.расчетАстрахань_51" localSheetId="3">#REF!</definedName>
    <definedName name="см.расчетАстрахань_51" localSheetId="6">#REF!</definedName>
    <definedName name="см.расчетАстрахань_51">#REF!</definedName>
    <definedName name="см.расчетАстрахань_52" localSheetId="7">#REF!</definedName>
    <definedName name="см.расчетАстрахань_52" localSheetId="3">#REF!</definedName>
    <definedName name="см.расчетАстрахань_52" localSheetId="6">#REF!</definedName>
    <definedName name="см.расчетАстрахань_52">#REF!</definedName>
    <definedName name="см.расчетАстрахань_53" localSheetId="7">#REF!</definedName>
    <definedName name="см.расчетАстрахань_53" localSheetId="3">#REF!</definedName>
    <definedName name="см.расчетАстрахань_53" localSheetId="6">#REF!</definedName>
    <definedName name="см.расчетАстрахань_53">#REF!</definedName>
    <definedName name="см.расчетАстрахань_54" localSheetId="7">#REF!</definedName>
    <definedName name="см.расчетАстрахань_54" localSheetId="3">#REF!</definedName>
    <definedName name="см.расчетАстрахань_54" localSheetId="6">#REF!</definedName>
    <definedName name="см.расчетАстрахань_54">#REF!</definedName>
    <definedName name="см.расчетМахачкала" localSheetId="7">#REF!</definedName>
    <definedName name="см.расчетМахачкала" localSheetId="3">#REF!</definedName>
    <definedName name="см.расчетМахачкала" localSheetId="6">#REF!</definedName>
    <definedName name="см.расчетМахачкала">#REF!</definedName>
    <definedName name="см.расчетМахачкала_1" localSheetId="7">#REF!</definedName>
    <definedName name="см.расчетМахачкала_1" localSheetId="3">#REF!</definedName>
    <definedName name="см.расчетМахачкала_1" localSheetId="6">#REF!</definedName>
    <definedName name="см.расчетМахачкала_1">#REF!</definedName>
    <definedName name="см.расчетМахачкала_2" localSheetId="7">#REF!</definedName>
    <definedName name="см.расчетМахачкала_2" localSheetId="3">#REF!</definedName>
    <definedName name="см.расчетМахачкала_2" localSheetId="6">#REF!</definedName>
    <definedName name="см.расчетМахачкала_2">#REF!</definedName>
    <definedName name="см.расчетМахачкала_22" localSheetId="7">#REF!</definedName>
    <definedName name="см.расчетМахачкала_22" localSheetId="3">#REF!</definedName>
    <definedName name="см.расчетМахачкала_22" localSheetId="6">#REF!</definedName>
    <definedName name="см.расчетМахачкала_22">#REF!</definedName>
    <definedName name="см.расчетМахачкала_49" localSheetId="7">#REF!</definedName>
    <definedName name="см.расчетМахачкала_49" localSheetId="3">#REF!</definedName>
    <definedName name="см.расчетМахачкала_49" localSheetId="6">#REF!</definedName>
    <definedName name="см.расчетМахачкала_49">#REF!</definedName>
    <definedName name="см.расчетМахачкала_5" localSheetId="7">#REF!</definedName>
    <definedName name="см.расчетМахачкала_5" localSheetId="3">#REF!</definedName>
    <definedName name="см.расчетМахачкала_5" localSheetId="6">#REF!</definedName>
    <definedName name="см.расчетМахачкала_5">#REF!</definedName>
    <definedName name="см.расчетМахачкала_50" localSheetId="7">#REF!</definedName>
    <definedName name="см.расчетМахачкала_50" localSheetId="3">#REF!</definedName>
    <definedName name="см.расчетМахачкала_50" localSheetId="6">#REF!</definedName>
    <definedName name="см.расчетМахачкала_50">#REF!</definedName>
    <definedName name="см.расчетМахачкала_51" localSheetId="7">#REF!</definedName>
    <definedName name="см.расчетМахачкала_51" localSheetId="3">#REF!</definedName>
    <definedName name="см.расчетМахачкала_51" localSheetId="6">#REF!</definedName>
    <definedName name="см.расчетМахачкала_51">#REF!</definedName>
    <definedName name="см.расчетМахачкала_52" localSheetId="7">#REF!</definedName>
    <definedName name="см.расчетМахачкала_52" localSheetId="3">#REF!</definedName>
    <definedName name="см.расчетМахачкала_52" localSheetId="6">#REF!</definedName>
    <definedName name="см.расчетМахачкала_52">#REF!</definedName>
    <definedName name="см.расчетМахачкала_53" localSheetId="7">#REF!</definedName>
    <definedName name="см.расчетМахачкала_53" localSheetId="3">#REF!</definedName>
    <definedName name="см.расчетМахачкала_53" localSheetId="6">#REF!</definedName>
    <definedName name="см.расчетМахачкала_53">#REF!</definedName>
    <definedName name="см.расчетМахачкала_54" localSheetId="7">#REF!</definedName>
    <definedName name="см.расчетМахачкала_54" localSheetId="3">#REF!</definedName>
    <definedName name="см.расчетМахачкала_54" localSheetId="6">#REF!</definedName>
    <definedName name="см.расчетМахачкала_54">#REF!</definedName>
    <definedName name="см.расчетН.Новгород" localSheetId="7">#REF!</definedName>
    <definedName name="см.расчетН.Новгород" localSheetId="3">#REF!</definedName>
    <definedName name="см.расчетН.Новгород" localSheetId="6">#REF!</definedName>
    <definedName name="см.расчетН.Новгород">#REF!</definedName>
    <definedName name="см.расчетН.Новгород_1" localSheetId="7">#REF!</definedName>
    <definedName name="см.расчетН.Новгород_1" localSheetId="3">#REF!</definedName>
    <definedName name="см.расчетН.Новгород_1" localSheetId="6">#REF!</definedName>
    <definedName name="см.расчетН.Новгород_1">#REF!</definedName>
    <definedName name="см.расчетН.Новгород_2" localSheetId="7">#REF!</definedName>
    <definedName name="см.расчетН.Новгород_2" localSheetId="3">#REF!</definedName>
    <definedName name="см.расчетН.Новгород_2" localSheetId="6">#REF!</definedName>
    <definedName name="см.расчетН.Новгород_2">#REF!</definedName>
    <definedName name="см.расчетН.Новгород_22" localSheetId="7">#REF!</definedName>
    <definedName name="см.расчетН.Новгород_22" localSheetId="3">#REF!</definedName>
    <definedName name="см.расчетН.Новгород_22" localSheetId="6">#REF!</definedName>
    <definedName name="см.расчетН.Новгород_22">#REF!</definedName>
    <definedName name="см.расчетН.Новгород_49" localSheetId="7">#REF!</definedName>
    <definedName name="см.расчетН.Новгород_49" localSheetId="3">#REF!</definedName>
    <definedName name="см.расчетН.Новгород_49" localSheetId="6">#REF!</definedName>
    <definedName name="см.расчетН.Новгород_49">#REF!</definedName>
    <definedName name="см.расчетН.Новгород_5" localSheetId="7">#REF!</definedName>
    <definedName name="см.расчетН.Новгород_5" localSheetId="3">#REF!</definedName>
    <definedName name="см.расчетН.Новгород_5" localSheetId="6">#REF!</definedName>
    <definedName name="см.расчетН.Новгород_5">#REF!</definedName>
    <definedName name="см.расчетН.Новгород_50" localSheetId="7">#REF!</definedName>
    <definedName name="см.расчетН.Новгород_50" localSheetId="3">#REF!</definedName>
    <definedName name="см.расчетН.Новгород_50" localSheetId="6">#REF!</definedName>
    <definedName name="см.расчетН.Новгород_50">#REF!</definedName>
    <definedName name="см.расчетН.Новгород_51" localSheetId="7">#REF!</definedName>
    <definedName name="см.расчетН.Новгород_51" localSheetId="3">#REF!</definedName>
    <definedName name="см.расчетН.Новгород_51" localSheetId="6">#REF!</definedName>
    <definedName name="см.расчетН.Новгород_51">#REF!</definedName>
    <definedName name="см.расчетН.Новгород_52" localSheetId="7">#REF!</definedName>
    <definedName name="см.расчетН.Новгород_52" localSheetId="3">#REF!</definedName>
    <definedName name="см.расчетН.Новгород_52" localSheetId="6">#REF!</definedName>
    <definedName name="см.расчетН.Новгород_52">#REF!</definedName>
    <definedName name="см.расчетН.Новгород_53" localSheetId="7">#REF!</definedName>
    <definedName name="см.расчетН.Новгород_53" localSheetId="3">#REF!</definedName>
    <definedName name="см.расчетН.Новгород_53" localSheetId="6">#REF!</definedName>
    <definedName name="см.расчетН.Новгород_53">#REF!</definedName>
    <definedName name="см.расчетН.Новгород_54" localSheetId="7">#REF!</definedName>
    <definedName name="см.расчетН.Новгород_54" localSheetId="3">#REF!</definedName>
    <definedName name="см.расчетН.Новгород_54" localSheetId="6">#REF!</definedName>
    <definedName name="см.расчетН.Новгород_54">#REF!</definedName>
    <definedName name="см_1" localSheetId="7">#REF!</definedName>
    <definedName name="см_1" localSheetId="6">#REF!</definedName>
    <definedName name="см_1">#REF!</definedName>
    <definedName name="см_конк" localSheetId="7">#REF!</definedName>
    <definedName name="см_конк" localSheetId="3">#REF!</definedName>
    <definedName name="см_конк" localSheetId="6">#REF!</definedName>
    <definedName name="см_конк">#REF!</definedName>
    <definedName name="см1" localSheetId="7">#REF!</definedName>
    <definedName name="см1" localSheetId="6">#REF!</definedName>
    <definedName name="см1">#REF!</definedName>
    <definedName name="См6">'[74]Смета 7'!$F$1</definedName>
    <definedName name="См7" localSheetId="7">#REF!</definedName>
    <definedName name="См7" localSheetId="6">#REF!</definedName>
    <definedName name="См7">#REF!</definedName>
    <definedName name="СМА" localSheetId="7">[14]топография!#REF!</definedName>
    <definedName name="СМА" localSheetId="6">[14]топография!#REF!</definedName>
    <definedName name="СМА">[14]топография!#REF!</definedName>
    <definedName name="Смет" localSheetId="3" hidden="1">{#N/A,#N/A,TRUE,"Смета на пасс. обор. №1"}</definedName>
    <definedName name="Смет" localSheetId="1" hidden="1">{#N/A,#N/A,TRUE,"Смета на пасс. обор. №1"}</definedName>
    <definedName name="Смет" localSheetId="2" hidden="1">{#N/A,#N/A,TRUE,"Смета на пасс. обор. №1"}</definedName>
    <definedName name="Смет" hidden="1">{#N/A,#N/A,TRUE,"Смета на пасс. обор. №1"}</definedName>
    <definedName name="Смет_1" localSheetId="3" hidden="1">{#N/A,#N/A,TRUE,"Смета на пасс. обор. №1"}</definedName>
    <definedName name="Смет_1" localSheetId="1" hidden="1">{#N/A,#N/A,TRUE,"Смета на пасс. обор. №1"}</definedName>
    <definedName name="Смет_1" localSheetId="2" hidden="1">{#N/A,#N/A,TRUE,"Смета на пасс. обор. №1"}</definedName>
    <definedName name="Смет_1" hidden="1">{#N/A,#N/A,TRUE,"Смета на пасс. обор. №1"}</definedName>
    <definedName name="смета" localSheetId="3">#REF!</definedName>
    <definedName name="смета" localSheetId="1" hidden="1">{#N/A,#N/A,TRUE,"Смета на пасс. обор. №1"}</definedName>
    <definedName name="смета" localSheetId="2" hidden="1">{#N/A,#N/A,TRUE,"Смета на пасс. обор. №1"}</definedName>
    <definedName name="смета" hidden="1">{#N/A,#N/A,TRUE,"Смета на пасс. обор. №1"}</definedName>
    <definedName name="смета_1" localSheetId="3" hidden="1">{#N/A,#N/A,TRUE,"Смета на пасс. обор. №1"}</definedName>
    <definedName name="смета_1" localSheetId="1" hidden="1">{#N/A,#N/A,TRUE,"Смета на пасс. обор. №1"}</definedName>
    <definedName name="смета_1" localSheetId="2" hidden="1">{#N/A,#N/A,TRUE,"Смета на пасс. обор. №1"}</definedName>
    <definedName name="смета_1" hidden="1">{#N/A,#N/A,TRUE,"Смета на пасс. обор. №1"}</definedName>
    <definedName name="Смета_2">'[69]Смета 7'!$F$1</definedName>
    <definedName name="смета1" localSheetId="7">#REF!</definedName>
    <definedName name="смета1" localSheetId="3">#REF!</definedName>
    <definedName name="смета1" localSheetId="6">#REF!</definedName>
    <definedName name="смета1">#REF!</definedName>
    <definedName name="Смета11">'[75]Смета 7'!$F$1</definedName>
    <definedName name="Смета21">'[76]Смета 7'!$F$1</definedName>
    <definedName name="Смета3">[27]Вспомогательный!$D$78</definedName>
    <definedName name="Сметная_стоимость_в_базисных_ценах" localSheetId="7">#REF!</definedName>
    <definedName name="Сметная_стоимость_в_базисных_ценах" localSheetId="6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7">'[53]Переменные и константы'!#REF!</definedName>
    <definedName name="Сметная_стоимость_в_текущих_ценах__после_применения_индексов" localSheetId="6">'[53]Переменные и константы'!#REF!</definedName>
    <definedName name="Сметная_стоимость_в_текущих_ценах__после_применения_индексов">'[53]Переменные и константы'!#REF!</definedName>
    <definedName name="Сметная_стоимость_по_ресурсному_расчету" localSheetId="7">#REF!</definedName>
    <definedName name="Сметная_стоимость_по_ресурсному_расчету" localSheetId="6">#REF!</definedName>
    <definedName name="Сметная_стоимость_по_ресурсному_расчету">#REF!</definedName>
    <definedName name="СМеточка" localSheetId="7">#REF!</definedName>
    <definedName name="СМеточка" localSheetId="6">#REF!</definedName>
    <definedName name="СМеточка">#REF!</definedName>
    <definedName name="сми" localSheetId="7">#REF!</definedName>
    <definedName name="сми" localSheetId="3">#REF!</definedName>
    <definedName name="сми" localSheetId="6">#REF!</definedName>
    <definedName name="сми" localSheetId="2">#REF!</definedName>
    <definedName name="сми">#REF!</definedName>
    <definedName name="смиь" localSheetId="7">#REF!</definedName>
    <definedName name="смиь" localSheetId="6">#REF!</definedName>
    <definedName name="смиь">#REF!</definedName>
    <definedName name="Смоленская_область" localSheetId="7">#REF!</definedName>
    <definedName name="Смоленская_область" localSheetId="6">#REF!</definedName>
    <definedName name="Смоленская_область">#REF!</definedName>
    <definedName name="смр" localSheetId="7">#REF!</definedName>
    <definedName name="смр" localSheetId="6">#REF!</definedName>
    <definedName name="смр">#REF!</definedName>
    <definedName name="смт" localSheetId="7">#REF!</definedName>
    <definedName name="смт" localSheetId="6">#REF!</definedName>
    <definedName name="смт">#REF!</definedName>
    <definedName name="Согласование" localSheetId="7">#REF!</definedName>
    <definedName name="Согласование" localSheetId="3">#REF!</definedName>
    <definedName name="Согласование" localSheetId="6">#REF!</definedName>
    <definedName name="Согласование">#REF!</definedName>
    <definedName name="Согласование_1" localSheetId="7">#REF!</definedName>
    <definedName name="Согласование_1" localSheetId="6">#REF!</definedName>
    <definedName name="Согласование_1">#REF!</definedName>
    <definedName name="содерж." localSheetId="7">#REF!</definedName>
    <definedName name="содерж." localSheetId="3">#REF!</definedName>
    <definedName name="содерж." localSheetId="6">#REF!</definedName>
    <definedName name="содерж.">#REF!</definedName>
    <definedName name="Содерж_Осн_Базы" localSheetId="7">#REF!</definedName>
    <definedName name="Содерж_Осн_Базы" localSheetId="3">#REF!</definedName>
    <definedName name="Содерж_Осн_Базы" localSheetId="6">#REF!</definedName>
    <definedName name="Содерж_Осн_Базы">#REF!</definedName>
    <definedName name="соп" localSheetId="7">#REF!</definedName>
    <definedName name="соп" localSheetId="6">#REF!</definedName>
    <definedName name="соп">#REF!</definedName>
    <definedName name="сос" localSheetId="7">#REF!</definedName>
    <definedName name="сос" localSheetId="6">#REF!</definedName>
    <definedName name="сос">#REF!</definedName>
    <definedName name="Составил">'[3]Таблица 4 АСУТП'!$B$106:$B$108</definedName>
    <definedName name="Составитель" localSheetId="7">#REF!</definedName>
    <definedName name="Составитель" localSheetId="3">#REF!</definedName>
    <definedName name="Составитель" localSheetId="6">#REF!</definedName>
    <definedName name="Составитель" localSheetId="2">#REF!</definedName>
    <definedName name="Составитель">#REF!</definedName>
    <definedName name="Составитель_1" localSheetId="7">#REF!</definedName>
    <definedName name="Составитель_1" localSheetId="6">#REF!</definedName>
    <definedName name="Составитель_1">#REF!</definedName>
    <definedName name="сп1" localSheetId="7">#REF!</definedName>
    <definedName name="сп1" localSheetId="3">#REF!</definedName>
    <definedName name="сп1" localSheetId="6">#REF!</definedName>
    <definedName name="сп1" localSheetId="2">#REF!</definedName>
    <definedName name="сп1">#REF!</definedName>
    <definedName name="сп2" localSheetId="7">#REF!</definedName>
    <definedName name="сп2" localSheetId="3">#REF!</definedName>
    <definedName name="сп2" localSheetId="6">#REF!</definedName>
    <definedName name="сп2">#REF!</definedName>
    <definedName name="спио" localSheetId="7">#REF!</definedName>
    <definedName name="спио" localSheetId="6">#REF!</definedName>
    <definedName name="спио">#REF!</definedName>
    <definedName name="список">[77]Списки!$A$1:$A$65536</definedName>
    <definedName name="спрь" localSheetId="7">[4]топография!#REF!</definedName>
    <definedName name="спрь" localSheetId="6">[4]топография!#REF!</definedName>
    <definedName name="спрь">[4]топография!#REF!</definedName>
    <definedName name="срл" localSheetId="7">#REF!</definedName>
    <definedName name="срл" localSheetId="6">#REF!</definedName>
    <definedName name="срл">#REF!</definedName>
    <definedName name="срлдд" localSheetId="7">#REF!</definedName>
    <definedName name="срлдд" localSheetId="6">#REF!</definedName>
    <definedName name="срлдд">#REF!</definedName>
    <definedName name="срлрл" localSheetId="7">#REF!</definedName>
    <definedName name="срлрл" localSheetId="6">#REF!</definedName>
    <definedName name="срлрл">#REF!</definedName>
    <definedName name="срьрьс" localSheetId="7">#REF!</definedName>
    <definedName name="срьрьс" localSheetId="6">#REF!</definedName>
    <definedName name="срьрьс">#REF!</definedName>
    <definedName name="сс" localSheetId="3" hidden="1">{#N/A,#N/A,TRUE,"Смета на пасс. обор. №1"}</definedName>
    <definedName name="сс" localSheetId="1" hidden="1">{#N/A,#N/A,TRUE,"Смета на пасс. обор. №1"}</definedName>
    <definedName name="сс" localSheetId="2" hidden="1">{#N/A,#N/A,TRUE,"Смета на пасс. обор. №1"}</definedName>
    <definedName name="сс" hidden="1">{#N/A,#N/A,TRUE,"Смета на пасс. обор. №1"}</definedName>
    <definedName name="сс_1" localSheetId="3" hidden="1">{#N/A,#N/A,TRUE,"Смета на пасс. обор. №1"}</definedName>
    <definedName name="сс_1" localSheetId="1" hidden="1">{#N/A,#N/A,TRUE,"Смета на пасс. обор. №1"}</definedName>
    <definedName name="сс_1" localSheetId="2" hidden="1">{#N/A,#N/A,TRUE,"Смета на пасс. обор. №1"}</definedName>
    <definedName name="сс_1" hidden="1">{#N/A,#N/A,TRUE,"Смета на пасс. обор. №1"}</definedName>
    <definedName name="ссп" localSheetId="3" hidden="1">{#N/A,#N/A,TRUE,"Смета на пасс. обор. №1"}</definedName>
    <definedName name="ссп" localSheetId="1" hidden="1">{#N/A,#N/A,TRUE,"Смета на пасс. обор. №1"}</definedName>
    <definedName name="ссп" localSheetId="2" hidden="1">{#N/A,#N/A,TRUE,"Смета на пасс. обор. №1"}</definedName>
    <definedName name="ссп" hidden="1">{#N/A,#N/A,TRUE,"Смета на пасс. обор. №1"}</definedName>
    <definedName name="ссп_1" localSheetId="3" hidden="1">{#N/A,#N/A,TRUE,"Смета на пасс. обор. №1"}</definedName>
    <definedName name="ссп_1" localSheetId="1" hidden="1">{#N/A,#N/A,TRUE,"Смета на пасс. обор. №1"}</definedName>
    <definedName name="ссп_1" localSheetId="2" hidden="1">{#N/A,#N/A,TRUE,"Смета на пасс. обор. №1"}</definedName>
    <definedName name="ссп_1" hidden="1">{#N/A,#N/A,TRUE,"Смета на пасс. обор. №1"}</definedName>
    <definedName name="ССР" localSheetId="7">#REF!</definedName>
    <definedName name="ССР" localSheetId="3">#REF!</definedName>
    <definedName name="ССР" localSheetId="6">#REF!</definedName>
    <definedName name="ССР">#REF!</definedName>
    <definedName name="ССР_ИИ_Д1_корр" localSheetId="7">#REF!</definedName>
    <definedName name="ССР_ИИ_Д1_корр" localSheetId="3">#REF!</definedName>
    <definedName name="ССР_ИИ_Д1_корр" localSheetId="6">#REF!</definedName>
    <definedName name="ССР_ИИ_Д1_корр">#REF!</definedName>
    <definedName name="ссс" localSheetId="7">#REF!</definedName>
    <definedName name="ссс" localSheetId="3">#REF!</definedName>
    <definedName name="ссс" localSheetId="6">#REF!</definedName>
    <definedName name="ссс">#REF!</definedName>
    <definedName name="ссср" localSheetId="7">#REF!</definedName>
    <definedName name="ссср" localSheetId="6">#REF!</definedName>
    <definedName name="ссср">#REF!</definedName>
    <definedName name="сссс" localSheetId="7">#REF!</definedName>
    <definedName name="сссс" localSheetId="6">#REF!</definedName>
    <definedName name="сссс">#REF!</definedName>
    <definedName name="ссссс" localSheetId="3" hidden="1">{#N/A,#N/A,TRUE,"Смета на пасс. обор. №1"}</definedName>
    <definedName name="ссссс" localSheetId="1" hidden="1">{#N/A,#N/A,TRUE,"Смета на пасс. обор. №1"}</definedName>
    <definedName name="ссссс" localSheetId="2" hidden="1">{#N/A,#N/A,TRUE,"Смета на пасс. обор. №1"}</definedName>
    <definedName name="ссссс" hidden="1">{#N/A,#N/A,TRUE,"Смета на пасс. обор. №1"}</definedName>
    <definedName name="ссссс_1" localSheetId="3" hidden="1">{#N/A,#N/A,TRUE,"Смета на пасс. обор. №1"}</definedName>
    <definedName name="ссссс_1" localSheetId="1" hidden="1">{#N/A,#N/A,TRUE,"Смета на пасс. обор. №1"}</definedName>
    <definedName name="ссссс_1" localSheetId="2" hidden="1">{#N/A,#N/A,TRUE,"Смета на пасс. обор. №1"}</definedName>
    <definedName name="ссссс_1" hidden="1">{#N/A,#N/A,TRUE,"Смета на пасс. обор. №1"}</definedName>
    <definedName name="Ставрополь" localSheetId="7">#REF!</definedName>
    <definedName name="Ставрополь" localSheetId="3">#REF!</definedName>
    <definedName name="Ставрополь" localSheetId="6">#REF!</definedName>
    <definedName name="Ставрополь">#REF!</definedName>
    <definedName name="Ставрополь_1" localSheetId="7">#REF!</definedName>
    <definedName name="Ставрополь_1" localSheetId="3">#REF!</definedName>
    <definedName name="Ставрополь_1" localSheetId="6">#REF!</definedName>
    <definedName name="Ставрополь_1">#REF!</definedName>
    <definedName name="Ставрополь_2" localSheetId="7">#REF!</definedName>
    <definedName name="Ставрополь_2" localSheetId="3">#REF!</definedName>
    <definedName name="Ставрополь_2" localSheetId="6">#REF!</definedName>
    <definedName name="Ставрополь_2">#REF!</definedName>
    <definedName name="Ставрополь_22" localSheetId="7">#REF!</definedName>
    <definedName name="Ставрополь_22" localSheetId="3">#REF!</definedName>
    <definedName name="Ставрополь_22" localSheetId="6">#REF!</definedName>
    <definedName name="Ставрополь_22">#REF!</definedName>
    <definedName name="Ставрополь_49" localSheetId="7">#REF!</definedName>
    <definedName name="Ставрополь_49" localSheetId="3">#REF!</definedName>
    <definedName name="Ставрополь_49" localSheetId="6">#REF!</definedName>
    <definedName name="Ставрополь_49">#REF!</definedName>
    <definedName name="Ставрополь_5" localSheetId="7">#REF!</definedName>
    <definedName name="Ставрополь_5" localSheetId="3">#REF!</definedName>
    <definedName name="Ставрополь_5" localSheetId="6">#REF!</definedName>
    <definedName name="Ставрополь_5">#REF!</definedName>
    <definedName name="Ставрополь_50" localSheetId="7">#REF!</definedName>
    <definedName name="Ставрополь_50" localSheetId="3">#REF!</definedName>
    <definedName name="Ставрополь_50" localSheetId="6">#REF!</definedName>
    <definedName name="Ставрополь_50">#REF!</definedName>
    <definedName name="Ставрополь_51" localSheetId="7">#REF!</definedName>
    <definedName name="Ставрополь_51" localSheetId="3">#REF!</definedName>
    <definedName name="Ставрополь_51" localSheetId="6">#REF!</definedName>
    <definedName name="Ставрополь_51">#REF!</definedName>
    <definedName name="Ставрополь_52" localSheetId="7">#REF!</definedName>
    <definedName name="Ставрополь_52" localSheetId="3">#REF!</definedName>
    <definedName name="Ставрополь_52" localSheetId="6">#REF!</definedName>
    <definedName name="Ставрополь_52">#REF!</definedName>
    <definedName name="Ставрополь_53" localSheetId="7">#REF!</definedName>
    <definedName name="Ставрополь_53" localSheetId="3">#REF!</definedName>
    <definedName name="Ставрополь_53" localSheetId="6">#REF!</definedName>
    <definedName name="Ставрополь_53">#REF!</definedName>
    <definedName name="Ставрополь_54" localSheetId="7">#REF!</definedName>
    <definedName name="Ставрополь_54" localSheetId="3">#REF!</definedName>
    <definedName name="Ставрополь_54" localSheetId="6">#REF!</definedName>
    <definedName name="Ставрополь_54">#REF!</definedName>
    <definedName name="Ставропольский_край" localSheetId="7">#REF!</definedName>
    <definedName name="Ставропольский_край" localSheetId="6">#REF!</definedName>
    <definedName name="Ставропольский_край">#REF!</definedName>
    <definedName name="Станц10" localSheetId="3">'[25]Лист опроса'!$B$23</definedName>
    <definedName name="Станц10">'[26]Лист опроса'!$B$23</definedName>
    <definedName name="сто" localSheetId="7">'[78]8'!#REF!</definedName>
    <definedName name="сто" localSheetId="6">'[78]8'!#REF!</definedName>
    <definedName name="сто">'[78]8'!#REF!</definedName>
    <definedName name="Стоимость" localSheetId="7">#REF!</definedName>
    <definedName name="Стоимость" localSheetId="6">#REF!</definedName>
    <definedName name="Стоимость">#REF!</definedName>
    <definedName name="Стоимость_по_акту_выполненных_работ_в_базисных_ценах" localSheetId="7">#REF!</definedName>
    <definedName name="Стоимость_по_акту_выполненных_работ_в_базисных_ценах" localSheetId="6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7">#REF!</definedName>
    <definedName name="Стоимость_по_акту_выполненных_работ_при_ресурсном_расчете" localSheetId="6">#REF!</definedName>
    <definedName name="Стоимость_по_акту_выполненных_работ_при_ресурсном_расчете">#REF!</definedName>
    <definedName name="стороны">[79]Списки!$A$1:$A$440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 localSheetId="3">'[25]Лист опроса'!$B$24</definedName>
    <definedName name="Стр10">'[26]Лист опроса'!$B$24</definedName>
    <definedName name="СтрАУ" localSheetId="3">'[25]Лист опроса'!$B$12</definedName>
    <definedName name="СтрАУ">'[26]Лист опроса'!$B$12</definedName>
    <definedName name="СтрДУ" localSheetId="3">'[25]Лист опроса'!$B$11</definedName>
    <definedName name="СтрДУ">'[26]Лист опроса'!$B$11</definedName>
    <definedName name="Стрелки" localSheetId="3">'[25]Лист опроса'!$B$10</definedName>
    <definedName name="Стрелки">'[26]Лист опроса'!$B$10</definedName>
    <definedName name="Строительная_полоса" localSheetId="7">#REF!</definedName>
    <definedName name="Строительная_полоса" localSheetId="3">#REF!</definedName>
    <definedName name="Строительная_полоса" localSheetId="6">#REF!</definedName>
    <definedName name="Строительная_полоса" localSheetId="2">#REF!</definedName>
    <definedName name="Строительная_полоса">#REF!</definedName>
    <definedName name="Строительная_полоса_1" localSheetId="7">#REF!</definedName>
    <definedName name="Строительная_полоса_1" localSheetId="6">#REF!</definedName>
    <definedName name="Строительная_полоса_1">#REF!</definedName>
    <definedName name="Строительные_работы_в_базисных_ценах" localSheetId="7">#REF!</definedName>
    <definedName name="Строительные_работы_в_базисных_ценах" localSheetId="6">#REF!</definedName>
    <definedName name="Строительные_работы_в_базисных_ценах">#REF!</definedName>
    <definedName name="Строительные_работы_в_текущих_ценах" localSheetId="7">'[53]Переменные и константы'!#REF!</definedName>
    <definedName name="Строительные_работы_в_текущих_ценах" localSheetId="6">'[53]Переменные и константы'!#REF!</definedName>
    <definedName name="Строительные_работы_в_текущих_ценах">'[53]Переменные и константы'!#REF!</definedName>
    <definedName name="Строительные_работы_в_текущих_ценах_по_ресурсному_расчету" localSheetId="7">'[53]Переменные и константы'!#REF!</definedName>
    <definedName name="Строительные_работы_в_текущих_ценах_по_ресурсному_расчету" localSheetId="6">'[53]Переменные и константы'!#REF!</definedName>
    <definedName name="Строительные_работы_в_текущих_ценах_по_ресурсному_расчету">'[53]Переменные и константы'!#REF!</definedName>
    <definedName name="Строительные_работы_в_текущих_ценах_после_применения_индексов" localSheetId="7">'[53]Переменные и константы'!#REF!</definedName>
    <definedName name="Строительные_работы_в_текущих_ценах_после_применения_индексов" localSheetId="6">'[53]Переменные и константы'!#REF!</definedName>
    <definedName name="Строительные_работы_в_текущих_ценах_после_применения_индексов">'[53]Переменные и константы'!#REF!</definedName>
    <definedName name="структ." localSheetId="7">#REF!</definedName>
    <definedName name="структ." localSheetId="3">#REF!</definedName>
    <definedName name="структ." localSheetId="6">#REF!</definedName>
    <definedName name="структ.">#REF!</definedName>
    <definedName name="Сургут">NA()</definedName>
    <definedName name="сусусу" localSheetId="3" hidden="1">{#N/A,#N/A,TRUE,"Смета на пасс. обор. №1"}</definedName>
    <definedName name="сусусу" localSheetId="1" hidden="1">{#N/A,#N/A,TRUE,"Смета на пасс. обор. №1"}</definedName>
    <definedName name="сусусу" localSheetId="2" hidden="1">{#N/A,#N/A,TRUE,"Смета на пасс. обор. №1"}</definedName>
    <definedName name="сусусу" hidden="1">{#N/A,#N/A,TRUE,"Смета на пасс. обор. №1"}</definedName>
    <definedName name="сусусу_1" localSheetId="3" hidden="1">{#N/A,#N/A,TRUE,"Смета на пасс. обор. №1"}</definedName>
    <definedName name="сусусу_1" localSheetId="1" hidden="1">{#N/A,#N/A,TRUE,"Смета на пасс. обор. №1"}</definedName>
    <definedName name="сусусу_1" localSheetId="2" hidden="1">{#N/A,#N/A,TRUE,"Смета на пасс. обор. №1"}</definedName>
    <definedName name="сусусу_1" hidden="1">{#N/A,#N/A,TRUE,"Смета на пасс. обор. №1"}</definedName>
    <definedName name="счьор" localSheetId="7">[4]топография!#REF!</definedName>
    <definedName name="счьор" localSheetId="6">[4]топография!#REF!</definedName>
    <definedName name="счьор">[4]топография!#REF!</definedName>
    <definedName name="т" localSheetId="7">#REF!</definedName>
    <definedName name="т" localSheetId="6">#REF!</definedName>
    <definedName name="т">#REF!</definedName>
    <definedName name="Т5" localSheetId="7">#REF!</definedName>
    <definedName name="Т5" localSheetId="3">#REF!</definedName>
    <definedName name="Т5" localSheetId="6">#REF!</definedName>
    <definedName name="Т5">#REF!</definedName>
    <definedName name="Т6" localSheetId="7">#REF!</definedName>
    <definedName name="Т6" localSheetId="3">#REF!</definedName>
    <definedName name="Т6" localSheetId="6">#REF!</definedName>
    <definedName name="Т6">#REF!</definedName>
    <definedName name="Тамбовская_область" localSheetId="7">#REF!</definedName>
    <definedName name="Тамбовская_область" localSheetId="6">#REF!</definedName>
    <definedName name="Тамбовская_область">#REF!</definedName>
    <definedName name="тасс" localSheetId="3" hidden="1">{#N/A,#N/A,TRUE,"Смета на пасс. обор. №1"}</definedName>
    <definedName name="тасс" localSheetId="1" hidden="1">{#N/A,#N/A,TRUE,"Смета на пасс. обор. №1"}</definedName>
    <definedName name="тасс" localSheetId="2" hidden="1">{#N/A,#N/A,TRUE,"Смета на пасс. обор. №1"}</definedName>
    <definedName name="тасс" hidden="1">{#N/A,#N/A,TRUE,"Смета на пасс. обор. №1"}</definedName>
    <definedName name="тасс_1" localSheetId="3" hidden="1">{#N/A,#N/A,TRUE,"Смета на пасс. обор. №1"}</definedName>
    <definedName name="тасс_1" localSheetId="1" hidden="1">{#N/A,#N/A,TRUE,"Смета на пасс. обор. №1"}</definedName>
    <definedName name="тасс_1" localSheetId="2" hidden="1">{#N/A,#N/A,TRUE,"Смета на пасс. обор. №1"}</definedName>
    <definedName name="тасс_1" hidden="1">{#N/A,#N/A,TRUE,"Смета на пасс. обор. №1"}</definedName>
    <definedName name="Тверская_область" localSheetId="7">#REF!</definedName>
    <definedName name="Тверская_область" localSheetId="6">#REF!</definedName>
    <definedName name="Тверская_область">#REF!</definedName>
    <definedName name="ТекДата">[80]информация!$B$8</definedName>
    <definedName name="ТекДата_1">[81]информация!$B$8</definedName>
    <definedName name="ТекДата_2">[82]информация!$B$8</definedName>
    <definedName name="теодкккккккккккк" localSheetId="7">#REF!</definedName>
    <definedName name="теодкккккккккккк" localSheetId="3">#REF!</definedName>
    <definedName name="теодкккккккккккк" localSheetId="6">#REF!</definedName>
    <definedName name="теодкккккккккккк">#REF!</definedName>
    <definedName name="Территориальная_поправка_к_ТЕР" localSheetId="7">#REF!</definedName>
    <definedName name="Территориальная_поправка_к_ТЕР" localSheetId="6">#REF!</definedName>
    <definedName name="Территориальная_поправка_к_ТЕР">#REF!</definedName>
    <definedName name="техник" localSheetId="7">#REF!</definedName>
    <definedName name="техник" localSheetId="6">#REF!</definedName>
    <definedName name="техник">#REF!</definedName>
    <definedName name="технич" localSheetId="7">#REF!</definedName>
    <definedName name="технич" localSheetId="6">#REF!</definedName>
    <definedName name="технич">#REF!</definedName>
    <definedName name="ТолкоМашЛаб" localSheetId="7">[50]СмМашБур!#REF!</definedName>
    <definedName name="ТолкоМашЛаб" localSheetId="6">[50]СмМашБур!#REF!</definedName>
    <definedName name="ТолкоМашЛаб" localSheetId="2">[49]СмМашБур!#REF!</definedName>
    <definedName name="ТолкоМашЛаб">[50]СмМашБур!#REF!</definedName>
    <definedName name="ТолькоМашБур" localSheetId="7">[50]СмМашБур!#REF!</definedName>
    <definedName name="ТолькоМашБур" localSheetId="6">[50]СмМашБур!#REF!</definedName>
    <definedName name="ТолькоМашБур" localSheetId="2">[49]СмМашБур!#REF!</definedName>
    <definedName name="ТолькоМашБур">[50]СмМашБур!#REF!</definedName>
    <definedName name="ТолькоРучБур" localSheetId="7">[50]СмРучБур!#REF!</definedName>
    <definedName name="ТолькоРучБур" localSheetId="6">[50]СмРучБур!#REF!</definedName>
    <definedName name="ТолькоРучБур" localSheetId="2">[49]СмРучБур!#REF!</definedName>
    <definedName name="ТолькоРучБур">[50]СмРучБур!#REF!</definedName>
    <definedName name="ТолькоРучЛаб" localSheetId="2">[49]СмРучБур!$K$39</definedName>
    <definedName name="ТолькоРучЛаб">[50]СмРучБур!$K$39</definedName>
    <definedName name="Томская_область" localSheetId="7">#REF!</definedName>
    <definedName name="Томская_область" localSheetId="6">#REF!</definedName>
    <definedName name="Томская_область">#REF!</definedName>
    <definedName name="Томская_область_1" localSheetId="7">#REF!</definedName>
    <definedName name="Томская_область_1" localSheetId="6">#REF!</definedName>
    <definedName name="Томская_область_1">#REF!</definedName>
    <definedName name="топ1" localSheetId="7">#REF!</definedName>
    <definedName name="топ1" localSheetId="3">#REF!</definedName>
    <definedName name="топ1" localSheetId="6">#REF!</definedName>
    <definedName name="топ1" localSheetId="2">#REF!</definedName>
    <definedName name="топ1">#REF!</definedName>
    <definedName name="топ2" localSheetId="7">#REF!</definedName>
    <definedName name="топ2" localSheetId="3">#REF!</definedName>
    <definedName name="топ2" localSheetId="6">#REF!</definedName>
    <definedName name="топ2">#REF!</definedName>
    <definedName name="топо" localSheetId="7">#REF!</definedName>
    <definedName name="топо" localSheetId="3">#REF!</definedName>
    <definedName name="топо" localSheetId="6">#REF!</definedName>
    <definedName name="топо">#REF!</definedName>
    <definedName name="топо_1" localSheetId="7">#REF!</definedName>
    <definedName name="топо_1" localSheetId="6">#REF!</definedName>
    <definedName name="топо_1">#REF!</definedName>
    <definedName name="топогр1" localSheetId="7">#REF!</definedName>
    <definedName name="топогр1" localSheetId="3">#REF!</definedName>
    <definedName name="топогр1" localSheetId="6">#REF!</definedName>
    <definedName name="топогр1">#REF!</definedName>
    <definedName name="топограф" localSheetId="7">#REF!</definedName>
    <definedName name="топограф" localSheetId="3">#REF!</definedName>
    <definedName name="топограф" localSheetId="6">#REF!</definedName>
    <definedName name="топограф">#REF!</definedName>
    <definedName name="тор" localSheetId="7">#REF!</definedName>
    <definedName name="тор" localSheetId="3">#REF!</definedName>
    <definedName name="тор" localSheetId="6">#REF!</definedName>
    <definedName name="тор">#REF!</definedName>
    <definedName name="тра" localSheetId="1" hidden="1">{"IMRAK42x8x8",#N/A,TRUE,"IMRAK 1400 42U 800X800";"IMRAK32x6x6",#N/A,TRUE,"IMRAK 1400 32U 600x600";"IMRAK42x12x8",#N/A,TRUE,"IMRAK 1400 42U 1200x800";"IMRAK15x6x4",#N/A,TRUE,"IMRAK 400 15U FRONT SECTION"}</definedName>
    <definedName name="тра" localSheetId="2" hidden="1">{"IMRAK42x8x8",#N/A,TRUE,"IMRAK 1400 42U 800X800";"IMRAK32x6x6",#N/A,TRUE,"IMRAK 1400 32U 600x600";"IMRAK42x12x8",#N/A,TRUE,"IMRAK 1400 42U 1200x800";"IMRAK15x6x4",#N/A,TRUE,"IMRAK 400 15U FRONT SECTION"}</definedName>
    <definedName name="тра" hidden="1">{"IMRAK42x8x8",#N/A,TRUE,"IMRAK 1400 42U 800X800";"IMRAK32x6x6",#N/A,TRUE,"IMRAK 1400 32U 600x600";"IMRAK42x12x8",#N/A,TRUE,"IMRAK 1400 42U 1200x800";"IMRAK15x6x4",#N/A,TRUE,"IMRAK 400 15U FRONT SECTION"}</definedName>
    <definedName name="тран" localSheetId="1" hidden="1">{"IMRAK42x8x8",#N/A,TRUE,"IMRAK 1400 42U 800X800";"IMRAK32x6x6",#N/A,TRUE,"IMRAK 1400 32U 600x600";"IMRAK42x12x8",#N/A,TRUE,"IMRAK 1400 42U 1200x800";"IMRAK15x6x4",#N/A,TRUE,"IMRAK 400 15U FRONT SECTION"}</definedName>
    <definedName name="тран" localSheetId="2" hidden="1">{"IMRAK42x8x8",#N/A,TRUE,"IMRAK 1400 42U 800X800";"IMRAK32x6x6",#N/A,TRUE,"IMRAK 1400 32U 600x600";"IMRAK42x12x8",#N/A,TRUE,"IMRAK 1400 42U 1200x800";"IMRAK15x6x4",#N/A,TRUE,"IMRAK 400 15U FRONT SECTION"}</definedName>
    <definedName name="тран" hidden="1">{"IMRAK42x8x8",#N/A,TRUE,"IMRAK 1400 42U 800X800";"IMRAK32x6x6",#N/A,TRUE,"IMRAK 1400 32U 600x600";"IMRAK42x12x8",#N/A,TRUE,"IMRAK 1400 42U 1200x800";"IMRAK15x6x4",#N/A,TRUE,"IMRAK 400 15U FRONT SECTION"}</definedName>
    <definedName name="третий" localSheetId="7">#REF!</definedName>
    <definedName name="третий" localSheetId="6">#REF!</definedName>
    <definedName name="третий">#REF!</definedName>
    <definedName name="третья_кат" localSheetId="7">#REF!</definedName>
    <definedName name="третья_кат" localSheetId="6">#REF!</definedName>
    <definedName name="третья_кат">#REF!</definedName>
    <definedName name="трол" localSheetId="7">#REF!</definedName>
    <definedName name="трол" localSheetId="6">#REF!</definedName>
    <definedName name="трол">#REF!</definedName>
    <definedName name="трп" localSheetId="3" hidden="1">{#N/A,#N/A,TRUE,"Смета на пасс. обор. №1"}</definedName>
    <definedName name="трп" localSheetId="1" hidden="1">{#N/A,#N/A,TRUE,"Смета на пасс. обор. №1"}</definedName>
    <definedName name="трп" localSheetId="2" hidden="1">{#N/A,#N/A,TRUE,"Смета на пасс. обор. №1"}</definedName>
    <definedName name="трп" hidden="1">{#N/A,#N/A,TRUE,"Смета на пасс. обор. №1"}</definedName>
    <definedName name="трп_1" localSheetId="3" hidden="1">{#N/A,#N/A,TRUE,"Смета на пасс. обор. №1"}</definedName>
    <definedName name="трп_1" localSheetId="1" hidden="1">{#N/A,#N/A,TRUE,"Смета на пасс. обор. №1"}</definedName>
    <definedName name="трп_1" localSheetId="2" hidden="1">{#N/A,#N/A,TRUE,"Смета на пасс. обор. №1"}</definedName>
    <definedName name="трп_1" hidden="1">{#N/A,#N/A,TRUE,"Смета на пасс. обор. №1"}</definedName>
    <definedName name="Труд_механизаторов_по_акту_вып_работ_с_учетом_к_тов" localSheetId="7">#REF!</definedName>
    <definedName name="Труд_механизаторов_по_акту_вып_работ_с_учетом_к_тов" localSheetId="6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7">#REF!</definedName>
    <definedName name="Труд_основн_рабочих_по_акту_вып_работ_с_учетом_к_тов" localSheetId="6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7">#REF!</definedName>
    <definedName name="Трудоемкость_механизаторов_по_акту_выполненных_работ" localSheetId="6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7">#REF!</definedName>
    <definedName name="Трудоемкость_основных_рабочих_по_акту_выполненных_работ" localSheetId="6">#REF!</definedName>
    <definedName name="Трудоемкость_основных_рабочих_по_акту_выполненных_работ">#REF!</definedName>
    <definedName name="ТС1" localSheetId="7">#REF!</definedName>
    <definedName name="ТС1" localSheetId="3">#REF!</definedName>
    <definedName name="ТС1" localSheetId="6">#REF!</definedName>
    <definedName name="ТС1" localSheetId="2">#REF!</definedName>
    <definedName name="ТС1">#REF!</definedName>
    <definedName name="Тульская_область" localSheetId="7">#REF!</definedName>
    <definedName name="Тульская_область" localSheetId="6">#REF!</definedName>
    <definedName name="Тульская_область">#REF!</definedName>
    <definedName name="тыс" localSheetId="1">{0,"тысячz";1,"тысячаz";2,"тысячиz";5,"тысячz"}</definedName>
    <definedName name="тыс" localSheetId="2">{0,"тысячz";1,"тысячаz";2,"тысячиz";5,"тысячz"}</definedName>
    <definedName name="тыс">{0,"тысячz";1,"тысячаz";2,"тысячиz";5,"тысячz"}</definedName>
    <definedName name="тьбю" localSheetId="7">#REF!</definedName>
    <definedName name="тьбю" localSheetId="3">#REF!</definedName>
    <definedName name="тьбю" localSheetId="6">#REF!</definedName>
    <definedName name="тьбю" localSheetId="2">#REF!</definedName>
    <definedName name="тьбю">#REF!</definedName>
    <definedName name="тьюит" localSheetId="7">#REF!</definedName>
    <definedName name="тьюит" localSheetId="6">#REF!</definedName>
    <definedName name="тьюит">#REF!</definedName>
    <definedName name="ТЭО" localSheetId="7">#REF!</definedName>
    <definedName name="ТЭО" localSheetId="3">#REF!</definedName>
    <definedName name="ТЭО" localSheetId="6">#REF!</definedName>
    <definedName name="ТЭО">#REF!</definedName>
    <definedName name="ТЭО1" localSheetId="7">#REF!</definedName>
    <definedName name="ТЭО1" localSheetId="3">#REF!</definedName>
    <definedName name="ТЭО1" localSheetId="6">#REF!</definedName>
    <definedName name="ТЭО1">#REF!</definedName>
    <definedName name="ТЭО2" localSheetId="7">#REF!</definedName>
    <definedName name="ТЭО2" localSheetId="3">#REF!</definedName>
    <definedName name="ТЭО2" localSheetId="6">#REF!</definedName>
    <definedName name="ТЭО2">#REF!</definedName>
    <definedName name="ТЭОДКК" localSheetId="7">#REF!</definedName>
    <definedName name="ТЭОДКК" localSheetId="3">#REF!</definedName>
    <definedName name="ТЭОДКК" localSheetId="6">#REF!</definedName>
    <definedName name="ТЭОДКК">#REF!</definedName>
    <definedName name="ТЭОДККК" localSheetId="7">#REF!</definedName>
    <definedName name="ТЭОДККК" localSheetId="3">#REF!</definedName>
    <definedName name="ТЭОДККК" localSheetId="6">#REF!</definedName>
    <definedName name="ТЭОДККК">#REF!</definedName>
    <definedName name="Тюменская_область" localSheetId="7">#REF!</definedName>
    <definedName name="Тюменская_область" localSheetId="6">#REF!</definedName>
    <definedName name="Тюменская_область">#REF!</definedName>
    <definedName name="Тюменская_область_1" localSheetId="7">#REF!</definedName>
    <definedName name="Тюменская_область_1" localSheetId="6">#REF!</definedName>
    <definedName name="Тюменская_область_1">#REF!</definedName>
    <definedName name="у" localSheetId="7">#REF!</definedName>
    <definedName name="у" localSheetId="6">#REF!</definedName>
    <definedName name="у">#REF!</definedName>
    <definedName name="у23" localSheetId="7">#REF!</definedName>
    <definedName name="у23" localSheetId="6">#REF!</definedName>
    <definedName name="у23">#REF!</definedName>
    <definedName name="убыль" localSheetId="7">#REF!</definedName>
    <definedName name="убыль" localSheetId="6">#REF!</definedName>
    <definedName name="убыль">#REF!</definedName>
    <definedName name="ува" localSheetId="7">#REF!</definedName>
    <definedName name="ува" localSheetId="6">#REF!</definedName>
    <definedName name="ува">#REF!</definedName>
    <definedName name="уг" localSheetId="7">#REF!</definedName>
    <definedName name="уг" localSheetId="6">#REF!</definedName>
    <definedName name="уг">#REF!</definedName>
    <definedName name="Удмуртская_Республика" localSheetId="7">#REF!</definedName>
    <definedName name="Удмуртская_Республика" localSheetId="6">#REF!</definedName>
    <definedName name="Удмуртская_Республика">#REF!</definedName>
    <definedName name="Удмуртская_Республика_1" localSheetId="7">#REF!</definedName>
    <definedName name="Удмуртская_Республика_1" localSheetId="6">#REF!</definedName>
    <definedName name="Удмуртская_Республика_1">#REF!</definedName>
    <definedName name="уено" localSheetId="7">#REF!</definedName>
    <definedName name="уено" localSheetId="6">#REF!</definedName>
    <definedName name="уено">#REF!</definedName>
    <definedName name="уенонео" localSheetId="7">#REF!</definedName>
    <definedName name="уенонео" localSheetId="6">#REF!</definedName>
    <definedName name="уенонео">#REF!</definedName>
    <definedName name="уер" localSheetId="7">#REF!</definedName>
    <definedName name="уер" localSheetId="6">#REF!</definedName>
    <definedName name="уер">#REF!</definedName>
    <definedName name="уеро" localSheetId="7">#REF!</definedName>
    <definedName name="уеро" localSheetId="6">#REF!</definedName>
    <definedName name="уеро">#REF!</definedName>
    <definedName name="уерор" localSheetId="7">#REF!</definedName>
    <definedName name="уерор" localSheetId="6">#REF!</definedName>
    <definedName name="уерор">#REF!</definedName>
    <definedName name="ук" localSheetId="3" hidden="1">{#N/A,#N/A,TRUE,"Смета на пасс. обор. №1"}</definedName>
    <definedName name="ук" localSheetId="1" hidden="1">{#N/A,#N/A,TRUE,"Смета на пасс. обор. №1"}</definedName>
    <definedName name="ук" localSheetId="2" hidden="1">{#N/A,#N/A,TRUE,"Смета на пасс. обор. №1"}</definedName>
    <definedName name="ук" hidden="1">{#N/A,#N/A,TRUE,"Смета на пасс. обор. №1"}</definedName>
    <definedName name="ук_1" localSheetId="3" hidden="1">{#N/A,#N/A,TRUE,"Смета на пасс. обор. №1"}</definedName>
    <definedName name="ук_1" localSheetId="1" hidden="1">{#N/A,#N/A,TRUE,"Смета на пасс. обор. №1"}</definedName>
    <definedName name="ук_1" localSheetId="2" hidden="1">{#N/A,#N/A,TRUE,"Смета на пасс. обор. №1"}</definedName>
    <definedName name="ук_1" hidden="1">{#N/A,#N/A,TRUE,"Смета на пасс. обор. №1"}</definedName>
    <definedName name="уке" localSheetId="7">#REF!</definedName>
    <definedName name="уке" localSheetId="6">#REF!</definedName>
    <definedName name="уке">#REF!</definedName>
    <definedName name="укее" localSheetId="7">#REF!</definedName>
    <definedName name="укее" localSheetId="6">#REF!</definedName>
    <definedName name="укее">#REF!</definedName>
    <definedName name="укк_м" localSheetId="7">#REF!</definedName>
    <definedName name="укк_м" localSheetId="6">#REF!</definedName>
    <definedName name="укк_м">#REF!</definedName>
    <definedName name="Укрупненный_норматив_НР_для_расчета_в_текущих_ценах_и_ценах_2001г." localSheetId="7">#REF!</definedName>
    <definedName name="Укрупненный_норматив_НР_для_расчета_в_текущих_ценах_и_ценах_2001г." localSheetId="6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7">#REF!</definedName>
    <definedName name="Укрупненный_норматив_НР_для_расчета_в_ценах_1984г." localSheetId="6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7">#REF!</definedName>
    <definedName name="Укрупненный_норматив_СП_для_расчета_в_текущих_ценах_и_ценах_2001г." localSheetId="6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7">#REF!</definedName>
    <definedName name="Укрупненный_норматив_СП_для_расчета_в_ценах_1984г." localSheetId="6">#REF!</definedName>
    <definedName name="Укрупненный_норматив_СП_для_расчета_в_ценах_1984г.">#REF!</definedName>
    <definedName name="укц" localSheetId="7">#REF!</definedName>
    <definedName name="укц" localSheetId="6">#REF!</definedName>
    <definedName name="укц">#REF!</definedName>
    <definedName name="Ульяновская_область" localSheetId="7">#REF!</definedName>
    <definedName name="Ульяновская_область" localSheetId="6">#REF!</definedName>
    <definedName name="Ульяновская_область">#REF!</definedName>
    <definedName name="уне" localSheetId="7">#REF!</definedName>
    <definedName name="уне" localSheetId="6">#REF!</definedName>
    <definedName name="уне">#REF!</definedName>
    <definedName name="уно" localSheetId="7">#REF!</definedName>
    <definedName name="уно" localSheetId="6">#REF!</definedName>
    <definedName name="уно">#REF!</definedName>
    <definedName name="уо" localSheetId="7">#REF!</definedName>
    <definedName name="уо" localSheetId="6">#REF!</definedName>
    <definedName name="уо">#REF!</definedName>
    <definedName name="уое" localSheetId="7">#REF!</definedName>
    <definedName name="уое" localSheetId="6">#REF!</definedName>
    <definedName name="уое">#REF!</definedName>
    <definedName name="упроуо" localSheetId="7">#REF!</definedName>
    <definedName name="упроуо" localSheetId="6">#REF!</definedName>
    <definedName name="упроуо">#REF!</definedName>
    <definedName name="упрт" localSheetId="7">#REF!</definedName>
    <definedName name="упрт" localSheetId="6">#REF!</definedName>
    <definedName name="упрт">#REF!</definedName>
    <definedName name="ур" localSheetId="7">#REF!</definedName>
    <definedName name="ур" localSheetId="6">#REF!</definedName>
    <definedName name="ур">#REF!</definedName>
    <definedName name="уре" localSheetId="7">#REF!</definedName>
    <definedName name="уре" localSheetId="6">#REF!</definedName>
    <definedName name="уре">#REF!</definedName>
    <definedName name="урк" localSheetId="7">#REF!</definedName>
    <definedName name="урк" localSheetId="6">#REF!</definedName>
    <definedName name="урк">#REF!</definedName>
    <definedName name="урн" localSheetId="7">#REF!</definedName>
    <definedName name="урн" localSheetId="6">#REF!</definedName>
    <definedName name="урн">#REF!</definedName>
    <definedName name="уу" localSheetId="3">#REF!</definedName>
    <definedName name="уу" localSheetId="1" hidden="1">{#N/A,#N/A,TRUE,"Смета на пасс. обор. №1"}</definedName>
    <definedName name="уу" localSheetId="2" hidden="1">{#N/A,#N/A,TRUE,"Смета на пасс. обор. №1"}</definedName>
    <definedName name="уу" hidden="1">{#N/A,#N/A,TRUE,"Смета на пасс. обор. №1"}</definedName>
    <definedName name="уукк" localSheetId="7">#REF!</definedName>
    <definedName name="уукк" localSheetId="6">#REF!</definedName>
    <definedName name="уукк">#REF!</definedName>
    <definedName name="ууу" localSheetId="7">#REF!</definedName>
    <definedName name="ууу" localSheetId="6">#REF!</definedName>
    <definedName name="ууу">#REF!</definedName>
    <definedName name="уууу" localSheetId="1" hidden="1">{#N/A,#N/A,TRUE,"Смета на пасс. обор. №1"}</definedName>
    <definedName name="уууу" localSheetId="2" hidden="1">{#N/A,#N/A,TRUE,"Смета на пасс. обор. №1"}</definedName>
    <definedName name="уууу" hidden="1">{#N/A,#N/A,TRUE,"Смета на пасс. обор. №1"}</definedName>
    <definedName name="ууууу" localSheetId="1" hidden="1">{#N/A,#N/A,TRUE,"Смета на пасс. обор. №1"}</definedName>
    <definedName name="ууууу" localSheetId="2" hidden="1">{#N/A,#N/A,TRUE,"Смета на пасс. обор. №1"}</definedName>
    <definedName name="ууууу" hidden="1">{#N/A,#N/A,TRUE,"Смета на пасс. обор. №1"}</definedName>
    <definedName name="уцуц" localSheetId="7">#REF!</definedName>
    <definedName name="уцуц" localSheetId="3">#REF!</definedName>
    <definedName name="уцуц" localSheetId="6">#REF!</definedName>
    <definedName name="уцуц">#REF!</definedName>
    <definedName name="Участок" localSheetId="7">#REF!</definedName>
    <definedName name="Участок" localSheetId="3">#REF!</definedName>
    <definedName name="Участок" localSheetId="6">#REF!</definedName>
    <definedName name="Участок">#REF!</definedName>
    <definedName name="Участок_1" localSheetId="7">#REF!</definedName>
    <definedName name="Участок_1" localSheetId="6">#REF!</definedName>
    <definedName name="Участок_1">#REF!</definedName>
    <definedName name="ушщпгу" localSheetId="7">#REF!</definedName>
    <definedName name="ушщпгу" localSheetId="6">#REF!</definedName>
    <definedName name="ушщпгу">#REF!</definedName>
    <definedName name="уы" localSheetId="3" hidden="1">{#N/A,#N/A,TRUE,"Смета на пасс. обор. №1"}</definedName>
    <definedName name="уы" localSheetId="1" hidden="1">{#N/A,#N/A,TRUE,"Смета на пасс. обор. №1"}</definedName>
    <definedName name="уы" localSheetId="2" hidden="1">{#N/A,#N/A,TRUE,"Смета на пасс. обор. №1"}</definedName>
    <definedName name="уы" hidden="1">{#N/A,#N/A,TRUE,"Смета на пасс. обор. №1"}</definedName>
    <definedName name="уы_1" localSheetId="3" hidden="1">{#N/A,#N/A,TRUE,"Смета на пасс. обор. №1"}</definedName>
    <definedName name="уы_1" localSheetId="1" hidden="1">{#N/A,#N/A,TRUE,"Смета на пасс. обор. №1"}</definedName>
    <definedName name="уы_1" localSheetId="2" hidden="1">{#N/A,#N/A,TRUE,"Смета на пасс. обор. №1"}</definedName>
    <definedName name="уы_1" hidden="1">{#N/A,#N/A,TRUE,"Смета на пасс. обор. №1"}</definedName>
    <definedName name="ф" localSheetId="3" hidden="1">{#N/A,#N/A,TRUE,"Смета на пасс. обор. №1"}</definedName>
    <definedName name="ф" localSheetId="1" hidden="1">{#N/A,#N/A,TRUE,"Смета на пасс. обор. №1"}</definedName>
    <definedName name="ф" localSheetId="2" hidden="1">{#N/A,#N/A,TRUE,"Смета на пасс. обор. №1"}</definedName>
    <definedName name="ф" hidden="1">{#N/A,#N/A,TRUE,"Смета на пасс. обор. №1"}</definedName>
    <definedName name="ф_1" localSheetId="3" hidden="1">{#N/A,#N/A,TRUE,"Смета на пасс. обор. №1"}</definedName>
    <definedName name="ф_1" localSheetId="1" hidden="1">{#N/A,#N/A,TRUE,"Смета на пасс. обор. №1"}</definedName>
    <definedName name="ф_1" localSheetId="2" hidden="1">{#N/A,#N/A,TRUE,"Смета на пасс. обор. №1"}</definedName>
    <definedName name="ф_1" hidden="1">{#N/A,#N/A,TRUE,"Смета на пасс. обор. №1"}</definedName>
    <definedName name="ф1" localSheetId="7">#REF!</definedName>
    <definedName name="ф1" localSheetId="6">#REF!</definedName>
    <definedName name="ф1">#REF!</definedName>
    <definedName name="фавр" localSheetId="7">#REF!</definedName>
    <definedName name="фавр" localSheetId="6">#REF!</definedName>
    <definedName name="фавр">#REF!</definedName>
    <definedName name="фапиаи" localSheetId="7">#REF!</definedName>
    <definedName name="фапиаи" localSheetId="6">#REF!</definedName>
    <definedName name="фапиаи">#REF!</definedName>
    <definedName name="фвап" localSheetId="7">#REF!</definedName>
    <definedName name="фвап" localSheetId="6">#REF!</definedName>
    <definedName name="фвап">#REF!</definedName>
    <definedName name="фвапив" localSheetId="7">#REF!</definedName>
    <definedName name="фвапив" localSheetId="6">#REF!</definedName>
    <definedName name="фвапив">#REF!</definedName>
    <definedName name="фнн" localSheetId="7">#REF!</definedName>
    <definedName name="фнн" localSheetId="6">#REF!</definedName>
    <definedName name="фнн">#REF!</definedName>
    <definedName name="фукек" localSheetId="7">#REF!</definedName>
    <definedName name="фукек" localSheetId="6">#REF!</definedName>
    <definedName name="фукек">#REF!</definedName>
    <definedName name="фф" localSheetId="1" hidden="1">{#N/A,#N/A,TRUE,"Смета на пасс. обор. №1"}</definedName>
    <definedName name="фф" localSheetId="2" hidden="1">{#N/A,#N/A,TRUE,"Смета на пасс. обор. №1"}</definedName>
    <definedName name="фф" hidden="1">{#N/A,#N/A,TRUE,"Смета на пасс. обор. №1"}</definedName>
    <definedName name="ффггг" localSheetId="7">#REF!</definedName>
    <definedName name="ффггг" localSheetId="6">#REF!</definedName>
    <definedName name="ффггг">#REF!</definedName>
    <definedName name="фффф" localSheetId="1" hidden="1">{#N/A,#N/A,TRUE,"Смета на пасс. обор. №1"}</definedName>
    <definedName name="фффф" localSheetId="2" hidden="1">{#N/A,#N/A,TRUE,"Смета на пасс. обор. №1"}</definedName>
    <definedName name="фффф" hidden="1">{#N/A,#N/A,TRUE,"Смета на пасс. обор. №1"}</definedName>
    <definedName name="фффффф" localSheetId="7">#REF!</definedName>
    <definedName name="фффффф" localSheetId="6">#REF!</definedName>
    <definedName name="фффффф">#REF!</definedName>
    <definedName name="ффыв" localSheetId="7">#REF!</definedName>
    <definedName name="ффыв" localSheetId="3">#REF!</definedName>
    <definedName name="ффыв" localSheetId="6">#REF!</definedName>
    <definedName name="ффыв" localSheetId="2">#REF!</definedName>
    <definedName name="ффыв">#REF!</definedName>
    <definedName name="фы" localSheetId="7">[6]топография!#REF!</definedName>
    <definedName name="фы" localSheetId="3">#REF!</definedName>
    <definedName name="фы" localSheetId="6">[6]топография!#REF!</definedName>
    <definedName name="фы">[6]топография!#REF!</definedName>
    <definedName name="фыв" localSheetId="3" hidden="1">{#N/A,#N/A,TRUE,"Смета на пасс. обор. №1"}</definedName>
    <definedName name="фыв" localSheetId="1" hidden="1">{#N/A,#N/A,TRUE,"Смета на пасс. обор. №1"}</definedName>
    <definedName name="фыв" localSheetId="2" hidden="1">{#N/A,#N/A,TRUE,"Смета на пасс. обор. №1"}</definedName>
    <definedName name="фыв" hidden="1">{#N/A,#N/A,TRUE,"Смета на пасс. обор. №1"}</definedName>
    <definedName name="фыв_1" localSheetId="3" hidden="1">{#N/A,#N/A,TRUE,"Смета на пасс. обор. №1"}</definedName>
    <definedName name="фыв_1" localSheetId="1" hidden="1">{#N/A,#N/A,TRUE,"Смета на пасс. обор. №1"}</definedName>
    <definedName name="фыв_1" localSheetId="2" hidden="1">{#N/A,#N/A,TRUE,"Смета на пасс. обор. №1"}</definedName>
    <definedName name="фыв_1" hidden="1">{#N/A,#N/A,TRUE,"Смета на пасс. обор. №1"}</definedName>
    <definedName name="Хабаровский_край" localSheetId="7">#REF!</definedName>
    <definedName name="Хабаровский_край" localSheetId="6">#REF!</definedName>
    <definedName name="Хабаровский_край">#REF!</definedName>
    <definedName name="Хабаровский_край_1" localSheetId="7">#REF!</definedName>
    <definedName name="Хабаровский_край_1" localSheetId="6">#REF!</definedName>
    <definedName name="Хабаровский_край_1">#REF!</definedName>
    <definedName name="хххх" localSheetId="1" hidden="1">{"IMRAK42x8x8",#N/A,TRUE,"IMRAK 1400 42U 800X800";"IMRAK32x6x6",#N/A,TRUE,"IMRAK 1400 32U 600x600";"IMRAK42x12x8",#N/A,TRUE,"IMRAK 1400 42U 1200x800";"IMRAK15x6x4",#N/A,TRUE,"IMRAK 400 15U FRONT SECTION"}</definedName>
    <definedName name="хххх" localSheetId="2" hidden="1">{"IMRAK42x8x8",#N/A,TRUE,"IMRAK 1400 42U 800X800";"IMRAK32x6x6",#N/A,TRUE,"IMRAK 1400 32U 600x600";"IMRAK42x12x8",#N/A,TRUE,"IMRAK 1400 42U 1200x800";"IMRAK15x6x4",#N/A,TRUE,"IMRAK 400 15U FRONT SECTION"}</definedName>
    <definedName name="хххх" hidden="1">{"IMRAK42x8x8",#N/A,TRUE,"IMRAK 1400 42U 800X800";"IMRAK32x6x6",#N/A,TRUE,"IMRAK 1400 32U 600x600";"IMRAK42x12x8",#N/A,TRUE,"IMRAK 1400 42U 1200x800";"IMRAK15x6x4",#N/A,TRUE,"IMRAK 400 15U FRONT SECTION"}</definedName>
    <definedName name="хэ" localSheetId="3" hidden="1">{#N/A,#N/A,TRUE,"Смета на пасс. обор. №1"}</definedName>
    <definedName name="хэ" localSheetId="1" hidden="1">{#N/A,#N/A,TRUE,"Смета на пасс. обор. №1"}</definedName>
    <definedName name="хэ" localSheetId="2" hidden="1">{#N/A,#N/A,TRUE,"Смета на пасс. обор. №1"}</definedName>
    <definedName name="хэ" hidden="1">{#N/A,#N/A,TRUE,"Смета на пасс. обор. №1"}</definedName>
    <definedName name="хэ_1" localSheetId="3" hidden="1">{#N/A,#N/A,TRUE,"Смета на пасс. обор. №1"}</definedName>
    <definedName name="хэ_1" localSheetId="1" hidden="1">{#N/A,#N/A,TRUE,"Смета на пасс. обор. №1"}</definedName>
    <definedName name="хэ_1" localSheetId="2" hidden="1">{#N/A,#N/A,TRUE,"Смета на пасс. обор. №1"}</definedName>
    <definedName name="хэ_1" hidden="1">{#N/A,#N/A,TRUE,"Смета на пасс. обор. №1"}</definedName>
    <definedName name="ц" localSheetId="3">#REF!</definedName>
    <definedName name="ц" localSheetId="1" hidden="1">{#N/A,#N/A,TRUE,"Смета на пасс. обор. №1"}</definedName>
    <definedName name="ц" localSheetId="2" hidden="1">{#N/A,#N/A,TRUE,"Смета на пасс. обор. №1"}</definedName>
    <definedName name="ц" hidden="1">{#N/A,#N/A,TRUE,"Смета на пасс. обор. №1"}</definedName>
    <definedName name="цвет" localSheetId="3" hidden="1">{#N/A,#N/A,TRUE,"Смета на пасс. обор. №1"}</definedName>
    <definedName name="цвет" localSheetId="1" hidden="1">{#N/A,#N/A,TRUE,"Смета на пасс. обор. №1"}</definedName>
    <definedName name="цвет" localSheetId="2" hidden="1">{#N/A,#N/A,TRUE,"Смета на пасс. обор. №1"}</definedName>
    <definedName name="цвет" hidden="1">{#N/A,#N/A,TRUE,"Смета на пасс. обор. №1"}</definedName>
    <definedName name="цвет_1" localSheetId="3" hidden="1">{#N/A,#N/A,TRUE,"Смета на пасс. обор. №1"}</definedName>
    <definedName name="цвет_1" localSheetId="1" hidden="1">{#N/A,#N/A,TRUE,"Смета на пасс. обор. №1"}</definedName>
    <definedName name="цвет_1" localSheetId="2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7">#REF!</definedName>
    <definedName name="цена___0" localSheetId="3">#REF!</definedName>
    <definedName name="цена___0" localSheetId="6">#REF!</definedName>
    <definedName name="цена___0" localSheetId="2">#REF!</definedName>
    <definedName name="цена___0">#REF!</definedName>
    <definedName name="цена___0___0" localSheetId="7">#REF!</definedName>
    <definedName name="цена___0___0" localSheetId="3">#REF!</definedName>
    <definedName name="цена___0___0" localSheetId="6">#REF!</definedName>
    <definedName name="цена___0___0" localSheetId="2">#REF!</definedName>
    <definedName name="цена___0___0">#REF!</definedName>
    <definedName name="цена___0___0___0" localSheetId="7">#REF!</definedName>
    <definedName name="цена___0___0___0" localSheetId="3">#REF!</definedName>
    <definedName name="цена___0___0___0" localSheetId="6">#REF!</definedName>
    <definedName name="цена___0___0___0">#REF!</definedName>
    <definedName name="цена___0___0___0___0" localSheetId="7">#REF!</definedName>
    <definedName name="цена___0___0___0___0" localSheetId="3">#REF!</definedName>
    <definedName name="цена___0___0___0___0" localSheetId="6">#REF!</definedName>
    <definedName name="цена___0___0___0___0">#REF!</definedName>
    <definedName name="цена___0___0___0___0___0" localSheetId="7">#REF!</definedName>
    <definedName name="цена___0___0___0___0___0" localSheetId="6">#REF!</definedName>
    <definedName name="цена___0___0___0___0___0">#REF!</definedName>
    <definedName name="цена___0___0___0___0___0_1" localSheetId="7">#REF!</definedName>
    <definedName name="цена___0___0___0___0___0_1" localSheetId="6">#REF!</definedName>
    <definedName name="цена___0___0___0___0___0_1">#REF!</definedName>
    <definedName name="цена___0___0___0___0_1" localSheetId="7">#REF!</definedName>
    <definedName name="цена___0___0___0___0_1" localSheetId="6">#REF!</definedName>
    <definedName name="цена___0___0___0___0_1">#REF!</definedName>
    <definedName name="цена___0___0___0___1" localSheetId="7">#REF!</definedName>
    <definedName name="цена___0___0___0___1" localSheetId="6">#REF!</definedName>
    <definedName name="цена___0___0___0___1">#REF!</definedName>
    <definedName name="цена___0___0___0___1_1" localSheetId="7">#REF!</definedName>
    <definedName name="цена___0___0___0___1_1" localSheetId="6">#REF!</definedName>
    <definedName name="цена___0___0___0___1_1">#REF!</definedName>
    <definedName name="цена___0___0___0___5" localSheetId="7">#REF!</definedName>
    <definedName name="цена___0___0___0___5" localSheetId="6">#REF!</definedName>
    <definedName name="цена___0___0___0___5">#REF!</definedName>
    <definedName name="цена___0___0___0___5_1" localSheetId="7">#REF!</definedName>
    <definedName name="цена___0___0___0___5_1" localSheetId="6">#REF!</definedName>
    <definedName name="цена___0___0___0___5_1">#REF!</definedName>
    <definedName name="цена___0___0___0_1" localSheetId="7">#REF!</definedName>
    <definedName name="цена___0___0___0_1" localSheetId="6">#REF!</definedName>
    <definedName name="цена___0___0___0_1">#REF!</definedName>
    <definedName name="цена___0___0___0_1_1" localSheetId="7">#REF!</definedName>
    <definedName name="цена___0___0___0_1_1" localSheetId="6">#REF!</definedName>
    <definedName name="цена___0___0___0_1_1">#REF!</definedName>
    <definedName name="цена___0___0___0_1_1_1" localSheetId="7">#REF!</definedName>
    <definedName name="цена___0___0___0_1_1_1" localSheetId="6">#REF!</definedName>
    <definedName name="цена___0___0___0_1_1_1">#REF!</definedName>
    <definedName name="цена___0___0___0_5" localSheetId="7">#REF!</definedName>
    <definedName name="цена___0___0___0_5" localSheetId="6">#REF!</definedName>
    <definedName name="цена___0___0___0_5">#REF!</definedName>
    <definedName name="цена___0___0___0_5_1" localSheetId="7">#REF!</definedName>
    <definedName name="цена___0___0___0_5_1" localSheetId="6">#REF!</definedName>
    <definedName name="цена___0___0___0_5_1">#REF!</definedName>
    <definedName name="цена___0___0___1" localSheetId="7">#REF!</definedName>
    <definedName name="цена___0___0___1" localSheetId="6">#REF!</definedName>
    <definedName name="цена___0___0___1">#REF!</definedName>
    <definedName name="цена___0___0___1_1" localSheetId="7">#REF!</definedName>
    <definedName name="цена___0___0___1_1" localSheetId="6">#REF!</definedName>
    <definedName name="цена___0___0___1_1">#REF!</definedName>
    <definedName name="цена___0___0___2" localSheetId="7">#REF!</definedName>
    <definedName name="цена___0___0___2" localSheetId="3">#REF!</definedName>
    <definedName name="цена___0___0___2" localSheetId="6">#REF!</definedName>
    <definedName name="цена___0___0___2">#REF!</definedName>
    <definedName name="цена___0___0___2_1" localSheetId="7">#REF!</definedName>
    <definedName name="цена___0___0___2_1" localSheetId="6">#REF!</definedName>
    <definedName name="цена___0___0___2_1">#REF!</definedName>
    <definedName name="цена___0___0___3" localSheetId="7">#REF!</definedName>
    <definedName name="цена___0___0___3" localSheetId="3">#REF!</definedName>
    <definedName name="цена___0___0___3" localSheetId="6">#REF!</definedName>
    <definedName name="цена___0___0___3">#REF!</definedName>
    <definedName name="цена___0___0___3_1" localSheetId="7">#REF!</definedName>
    <definedName name="цена___0___0___3_1" localSheetId="6">#REF!</definedName>
    <definedName name="цена___0___0___3_1">#REF!</definedName>
    <definedName name="цена___0___0___4" localSheetId="7">#REF!</definedName>
    <definedName name="цена___0___0___4" localSheetId="3">#REF!</definedName>
    <definedName name="цена___0___0___4" localSheetId="6">#REF!</definedName>
    <definedName name="цена___0___0___4">#REF!</definedName>
    <definedName name="цена___0___0___4_1" localSheetId="7">#REF!</definedName>
    <definedName name="цена___0___0___4_1" localSheetId="6">#REF!</definedName>
    <definedName name="цена___0___0___4_1">#REF!</definedName>
    <definedName name="цена___0___0___5" localSheetId="7">#REF!</definedName>
    <definedName name="цена___0___0___5" localSheetId="6">#REF!</definedName>
    <definedName name="цена___0___0___5">#REF!</definedName>
    <definedName name="цена___0___0___5_1" localSheetId="7">#REF!</definedName>
    <definedName name="цена___0___0___5_1" localSheetId="6">#REF!</definedName>
    <definedName name="цена___0___0___5_1">#REF!</definedName>
    <definedName name="цена___0___0_1" localSheetId="7">#REF!</definedName>
    <definedName name="цена___0___0_1" localSheetId="6">#REF!</definedName>
    <definedName name="цена___0___0_1">#REF!</definedName>
    <definedName name="цена___0___0_1_1" localSheetId="7">#REF!</definedName>
    <definedName name="цена___0___0_1_1" localSheetId="6">#REF!</definedName>
    <definedName name="цена___0___0_1_1">#REF!</definedName>
    <definedName name="цена___0___0_1_1_1" localSheetId="7">#REF!</definedName>
    <definedName name="цена___0___0_1_1_1" localSheetId="6">#REF!</definedName>
    <definedName name="цена___0___0_1_1_1">#REF!</definedName>
    <definedName name="цена___0___0_3" localSheetId="7">#REF!</definedName>
    <definedName name="цена___0___0_3" localSheetId="6">#REF!</definedName>
    <definedName name="цена___0___0_3">#REF!</definedName>
    <definedName name="цена___0___0_3_1" localSheetId="7">#REF!</definedName>
    <definedName name="цена___0___0_3_1" localSheetId="6">#REF!</definedName>
    <definedName name="цена___0___0_3_1">#REF!</definedName>
    <definedName name="цена___0___0_5" localSheetId="7">#REF!</definedName>
    <definedName name="цена___0___0_5" localSheetId="6">#REF!</definedName>
    <definedName name="цена___0___0_5">#REF!</definedName>
    <definedName name="цена___0___0_5_1" localSheetId="7">#REF!</definedName>
    <definedName name="цена___0___0_5_1" localSheetId="6">#REF!</definedName>
    <definedName name="цена___0___0_5_1">#REF!</definedName>
    <definedName name="цена___0___1" localSheetId="7">#REF!</definedName>
    <definedName name="цена___0___1" localSheetId="3">#REF!</definedName>
    <definedName name="цена___0___1" localSheetId="6">#REF!</definedName>
    <definedName name="цена___0___1">#REF!</definedName>
    <definedName name="цена___0___1___0" localSheetId="7">#REF!</definedName>
    <definedName name="цена___0___1___0" localSheetId="6">#REF!</definedName>
    <definedName name="цена___0___1___0">#REF!</definedName>
    <definedName name="цена___0___1___0_1" localSheetId="7">#REF!</definedName>
    <definedName name="цена___0___1___0_1" localSheetId="6">#REF!</definedName>
    <definedName name="цена___0___1___0_1">#REF!</definedName>
    <definedName name="цена___0___1_1" localSheetId="7">#REF!</definedName>
    <definedName name="цена___0___1_1" localSheetId="6">#REF!</definedName>
    <definedName name="цена___0___1_1">#REF!</definedName>
    <definedName name="цена___0___10" localSheetId="7">#REF!</definedName>
    <definedName name="цена___0___10" localSheetId="3">#REF!</definedName>
    <definedName name="цена___0___10" localSheetId="6">#REF!</definedName>
    <definedName name="цена___0___10">#REF!</definedName>
    <definedName name="цена___0___10_1" localSheetId="7">#REF!</definedName>
    <definedName name="цена___0___10_1" localSheetId="6">#REF!</definedName>
    <definedName name="цена___0___10_1">#REF!</definedName>
    <definedName name="цена___0___12" localSheetId="7">#REF!</definedName>
    <definedName name="цена___0___12" localSheetId="3">#REF!</definedName>
    <definedName name="цена___0___12" localSheetId="6">#REF!</definedName>
    <definedName name="цена___0___12">#REF!</definedName>
    <definedName name="цена___0___2" localSheetId="7">#REF!</definedName>
    <definedName name="цена___0___2" localSheetId="3">#REF!</definedName>
    <definedName name="цена___0___2" localSheetId="6">#REF!</definedName>
    <definedName name="цена___0___2">#REF!</definedName>
    <definedName name="цена___0___2___0" localSheetId="7">#REF!</definedName>
    <definedName name="цена___0___2___0" localSheetId="3">#REF!</definedName>
    <definedName name="цена___0___2___0" localSheetId="6">#REF!</definedName>
    <definedName name="цена___0___2___0">#REF!</definedName>
    <definedName name="цена___0___2___0___0" localSheetId="7">#REF!</definedName>
    <definedName name="цена___0___2___0___0" localSheetId="6">#REF!</definedName>
    <definedName name="цена___0___2___0___0">#REF!</definedName>
    <definedName name="цена___0___2___0___0_1" localSheetId="7">#REF!</definedName>
    <definedName name="цена___0___2___0___0_1" localSheetId="6">#REF!</definedName>
    <definedName name="цена___0___2___0___0_1">#REF!</definedName>
    <definedName name="цена___0___2___0_1" localSheetId="7">#REF!</definedName>
    <definedName name="цена___0___2___0_1" localSheetId="6">#REF!</definedName>
    <definedName name="цена___0___2___0_1">#REF!</definedName>
    <definedName name="цена___0___2___5" localSheetId="7">#REF!</definedName>
    <definedName name="цена___0___2___5" localSheetId="6">#REF!</definedName>
    <definedName name="цена___0___2___5">#REF!</definedName>
    <definedName name="цена___0___2___5_1" localSheetId="7">#REF!</definedName>
    <definedName name="цена___0___2___5_1" localSheetId="6">#REF!</definedName>
    <definedName name="цена___0___2___5_1">#REF!</definedName>
    <definedName name="цена___0___2_1" localSheetId="7">#REF!</definedName>
    <definedName name="цена___0___2_1" localSheetId="6">#REF!</definedName>
    <definedName name="цена___0___2_1">#REF!</definedName>
    <definedName name="цена___0___2_1_1" localSheetId="7">#REF!</definedName>
    <definedName name="цена___0___2_1_1" localSheetId="6">#REF!</definedName>
    <definedName name="цена___0___2_1_1">#REF!</definedName>
    <definedName name="цена___0___2_1_1_1" localSheetId="7">#REF!</definedName>
    <definedName name="цена___0___2_1_1_1" localSheetId="6">#REF!</definedName>
    <definedName name="цена___0___2_1_1_1">#REF!</definedName>
    <definedName name="цена___0___2_3" localSheetId="7">#REF!</definedName>
    <definedName name="цена___0___2_3" localSheetId="6">#REF!</definedName>
    <definedName name="цена___0___2_3">#REF!</definedName>
    <definedName name="цена___0___2_3_1" localSheetId="7">#REF!</definedName>
    <definedName name="цена___0___2_3_1" localSheetId="6">#REF!</definedName>
    <definedName name="цена___0___2_3_1">#REF!</definedName>
    <definedName name="цена___0___2_5" localSheetId="7">#REF!</definedName>
    <definedName name="цена___0___2_5" localSheetId="6">#REF!</definedName>
    <definedName name="цена___0___2_5">#REF!</definedName>
    <definedName name="цена___0___2_5_1" localSheetId="7">#REF!</definedName>
    <definedName name="цена___0___2_5_1" localSheetId="6">#REF!</definedName>
    <definedName name="цена___0___2_5_1">#REF!</definedName>
    <definedName name="цена___0___3" localSheetId="7">#REF!</definedName>
    <definedName name="цена___0___3" localSheetId="3">#REF!</definedName>
    <definedName name="цена___0___3" localSheetId="6">#REF!</definedName>
    <definedName name="цена___0___3">#REF!</definedName>
    <definedName name="цена___0___3___0" localSheetId="7">#REF!</definedName>
    <definedName name="цена___0___3___0" localSheetId="6">#REF!</definedName>
    <definedName name="цена___0___3___0">#REF!</definedName>
    <definedName name="цена___0___3___0_1" localSheetId="7">#REF!</definedName>
    <definedName name="цена___0___3___0_1" localSheetId="6">#REF!</definedName>
    <definedName name="цена___0___3___0_1">#REF!</definedName>
    <definedName name="цена___0___3___5" localSheetId="7">#REF!</definedName>
    <definedName name="цена___0___3___5" localSheetId="6">#REF!</definedName>
    <definedName name="цена___0___3___5">#REF!</definedName>
    <definedName name="цена___0___3___5_1" localSheetId="7">#REF!</definedName>
    <definedName name="цена___0___3___5_1" localSheetId="6">#REF!</definedName>
    <definedName name="цена___0___3___5_1">#REF!</definedName>
    <definedName name="цена___0___3_1" localSheetId="7">#REF!</definedName>
    <definedName name="цена___0___3_1" localSheetId="6">#REF!</definedName>
    <definedName name="цена___0___3_1">#REF!</definedName>
    <definedName name="цена___0___3_1_1" localSheetId="7">#REF!</definedName>
    <definedName name="цена___0___3_1_1" localSheetId="6">#REF!</definedName>
    <definedName name="цена___0___3_1_1">#REF!</definedName>
    <definedName name="цена___0___3_1_1_1" localSheetId="7">#REF!</definedName>
    <definedName name="цена___0___3_1_1_1" localSheetId="6">#REF!</definedName>
    <definedName name="цена___0___3_1_1_1">#REF!</definedName>
    <definedName name="цена___0___3_5" localSheetId="7">#REF!</definedName>
    <definedName name="цена___0___3_5" localSheetId="6">#REF!</definedName>
    <definedName name="цена___0___3_5">#REF!</definedName>
    <definedName name="цена___0___3_5_1" localSheetId="7">#REF!</definedName>
    <definedName name="цена___0___3_5_1" localSheetId="6">#REF!</definedName>
    <definedName name="цена___0___3_5_1">#REF!</definedName>
    <definedName name="цена___0___4" localSheetId="7">#REF!</definedName>
    <definedName name="цена___0___4" localSheetId="3">#REF!</definedName>
    <definedName name="цена___0___4" localSheetId="6">#REF!</definedName>
    <definedName name="цена___0___4">#REF!</definedName>
    <definedName name="цена___0___4___0" localSheetId="7">#REF!</definedName>
    <definedName name="цена___0___4___0" localSheetId="6">#REF!</definedName>
    <definedName name="цена___0___4___0">#REF!</definedName>
    <definedName name="цена___0___4___0_1" localSheetId="7">#REF!</definedName>
    <definedName name="цена___0___4___0_1" localSheetId="6">#REF!</definedName>
    <definedName name="цена___0___4___0_1">#REF!</definedName>
    <definedName name="цена___0___4___5" localSheetId="7">#REF!</definedName>
    <definedName name="цена___0___4___5" localSheetId="6">#REF!</definedName>
    <definedName name="цена___0___4___5">#REF!</definedName>
    <definedName name="цена___0___4___5_1" localSheetId="7">#REF!</definedName>
    <definedName name="цена___0___4___5_1" localSheetId="6">#REF!</definedName>
    <definedName name="цена___0___4___5_1">#REF!</definedName>
    <definedName name="цена___0___4_1" localSheetId="7">#REF!</definedName>
    <definedName name="цена___0___4_1" localSheetId="6">#REF!</definedName>
    <definedName name="цена___0___4_1">#REF!</definedName>
    <definedName name="цена___0___4_1_1" localSheetId="7">#REF!</definedName>
    <definedName name="цена___0___4_1_1" localSheetId="6">#REF!</definedName>
    <definedName name="цена___0___4_1_1">#REF!</definedName>
    <definedName name="цена___0___4_1_1_1" localSheetId="7">#REF!</definedName>
    <definedName name="цена___0___4_1_1_1" localSheetId="6">#REF!</definedName>
    <definedName name="цена___0___4_1_1_1">#REF!</definedName>
    <definedName name="цена___0___4_3" localSheetId="7">#REF!</definedName>
    <definedName name="цена___0___4_3" localSheetId="6">#REF!</definedName>
    <definedName name="цена___0___4_3">#REF!</definedName>
    <definedName name="цена___0___4_3_1" localSheetId="7">#REF!</definedName>
    <definedName name="цена___0___4_3_1" localSheetId="6">#REF!</definedName>
    <definedName name="цена___0___4_3_1">#REF!</definedName>
    <definedName name="цена___0___4_5" localSheetId="7">#REF!</definedName>
    <definedName name="цена___0___4_5" localSheetId="6">#REF!</definedName>
    <definedName name="цена___0___4_5">#REF!</definedName>
    <definedName name="цена___0___4_5_1" localSheetId="7">#REF!</definedName>
    <definedName name="цена___0___4_5_1" localSheetId="6">#REF!</definedName>
    <definedName name="цена___0___4_5_1">#REF!</definedName>
    <definedName name="цена___0___5" localSheetId="7">#REF!</definedName>
    <definedName name="цена___0___5" localSheetId="3">#REF!</definedName>
    <definedName name="цена___0___5" localSheetId="6">#REF!</definedName>
    <definedName name="цена___0___5">#REF!</definedName>
    <definedName name="цена___0___5_1" localSheetId="7">#REF!</definedName>
    <definedName name="цена___0___5_1" localSheetId="6">#REF!</definedName>
    <definedName name="цена___0___5_1">#REF!</definedName>
    <definedName name="цена___0___6" localSheetId="7">#REF!</definedName>
    <definedName name="цена___0___6" localSheetId="3">#REF!</definedName>
    <definedName name="цена___0___6" localSheetId="6">#REF!</definedName>
    <definedName name="цена___0___6">#REF!</definedName>
    <definedName name="цена___0___6_1" localSheetId="7">#REF!</definedName>
    <definedName name="цена___0___6_1" localSheetId="6">#REF!</definedName>
    <definedName name="цена___0___6_1">#REF!</definedName>
    <definedName name="цена___0___8" localSheetId="7">#REF!</definedName>
    <definedName name="цена___0___8" localSheetId="3">#REF!</definedName>
    <definedName name="цена___0___8" localSheetId="6">#REF!</definedName>
    <definedName name="цена___0___8">#REF!</definedName>
    <definedName name="цена___0___8_1" localSheetId="7">#REF!</definedName>
    <definedName name="цена___0___8_1" localSheetId="6">#REF!</definedName>
    <definedName name="цена___0___8_1">#REF!</definedName>
    <definedName name="цена___0_1" localSheetId="7">#REF!</definedName>
    <definedName name="цена___0_1" localSheetId="6">#REF!</definedName>
    <definedName name="цена___0_1">#REF!</definedName>
    <definedName name="цена___0_1_1" localSheetId="7">#REF!</definedName>
    <definedName name="цена___0_1_1" localSheetId="6">#REF!</definedName>
    <definedName name="цена___0_1_1">#REF!</definedName>
    <definedName name="цена___0_3" localSheetId="7">#REF!</definedName>
    <definedName name="цена___0_3" localSheetId="6">#REF!</definedName>
    <definedName name="цена___0_3">#REF!</definedName>
    <definedName name="цена___0_3_1" localSheetId="7">#REF!</definedName>
    <definedName name="цена___0_3_1" localSheetId="6">#REF!</definedName>
    <definedName name="цена___0_3_1">#REF!</definedName>
    <definedName name="цена___0_5" localSheetId="7">#REF!</definedName>
    <definedName name="цена___0_5" localSheetId="6">#REF!</definedName>
    <definedName name="цена___0_5">#REF!</definedName>
    <definedName name="цена___0_5_1" localSheetId="7">#REF!</definedName>
    <definedName name="цена___0_5_1" localSheetId="6">#REF!</definedName>
    <definedName name="цена___0_5_1">#REF!</definedName>
    <definedName name="цена___1" localSheetId="7">#REF!</definedName>
    <definedName name="цена___1" localSheetId="3">#REF!</definedName>
    <definedName name="цена___1" localSheetId="6">#REF!</definedName>
    <definedName name="цена___1">#REF!</definedName>
    <definedName name="цена___1___0" localSheetId="7">#REF!</definedName>
    <definedName name="цена___1___0" localSheetId="3">#REF!</definedName>
    <definedName name="цена___1___0" localSheetId="6">#REF!</definedName>
    <definedName name="цена___1___0">#REF!</definedName>
    <definedName name="цена___1___0___0" localSheetId="7">#REF!</definedName>
    <definedName name="цена___1___0___0" localSheetId="6">#REF!</definedName>
    <definedName name="цена___1___0___0">#REF!</definedName>
    <definedName name="цена___1___0___0_1" localSheetId="7">#REF!</definedName>
    <definedName name="цена___1___0___0_1" localSheetId="6">#REF!</definedName>
    <definedName name="цена___1___0___0_1">#REF!</definedName>
    <definedName name="цена___1___0_1" localSheetId="7">#REF!</definedName>
    <definedName name="цена___1___0_1" localSheetId="6">#REF!</definedName>
    <definedName name="цена___1___0_1">#REF!</definedName>
    <definedName name="цена___1___1" localSheetId="7">#REF!</definedName>
    <definedName name="цена___1___1" localSheetId="6">#REF!</definedName>
    <definedName name="цена___1___1">#REF!</definedName>
    <definedName name="цена___1___1_1" localSheetId="7">#REF!</definedName>
    <definedName name="цена___1___1_1" localSheetId="6">#REF!</definedName>
    <definedName name="цена___1___1_1">#REF!</definedName>
    <definedName name="цена___1___5" localSheetId="7">#REF!</definedName>
    <definedName name="цена___1___5" localSheetId="6">#REF!</definedName>
    <definedName name="цена___1___5">#REF!</definedName>
    <definedName name="цена___1___5_1" localSheetId="7">#REF!</definedName>
    <definedName name="цена___1___5_1" localSheetId="6">#REF!</definedName>
    <definedName name="цена___1___5_1">#REF!</definedName>
    <definedName name="цена___1_1" localSheetId="7">#REF!</definedName>
    <definedName name="цена___1_1" localSheetId="6">#REF!</definedName>
    <definedName name="цена___1_1">#REF!</definedName>
    <definedName name="цена___1_1_1" localSheetId="7">#REF!</definedName>
    <definedName name="цена___1_1_1" localSheetId="6">#REF!</definedName>
    <definedName name="цена___1_1_1">#REF!</definedName>
    <definedName name="цена___1_1_1_1" localSheetId="7">#REF!</definedName>
    <definedName name="цена___1_1_1_1" localSheetId="6">#REF!</definedName>
    <definedName name="цена___1_1_1_1">#REF!</definedName>
    <definedName name="цена___1_3" localSheetId="7">#REF!</definedName>
    <definedName name="цена___1_3" localSheetId="6">#REF!</definedName>
    <definedName name="цена___1_3">#REF!</definedName>
    <definedName name="цена___1_3_1" localSheetId="7">#REF!</definedName>
    <definedName name="цена___1_3_1" localSheetId="6">#REF!</definedName>
    <definedName name="цена___1_3_1">#REF!</definedName>
    <definedName name="цена___1_5" localSheetId="7">#REF!</definedName>
    <definedName name="цена___1_5" localSheetId="6">#REF!</definedName>
    <definedName name="цена___1_5">#REF!</definedName>
    <definedName name="цена___1_5_1" localSheetId="7">#REF!</definedName>
    <definedName name="цена___1_5_1" localSheetId="6">#REF!</definedName>
    <definedName name="цена___1_5_1">#REF!</definedName>
    <definedName name="цена___10" localSheetId="7">#REF!</definedName>
    <definedName name="цена___10" localSheetId="3">#REF!</definedName>
    <definedName name="цена___10" localSheetId="6">#REF!</definedName>
    <definedName name="цена___10" localSheetId="2">#REF!</definedName>
    <definedName name="цена___10">#REF!</definedName>
    <definedName name="цена___10___0">NA()</definedName>
    <definedName name="цена___10___0___0" localSheetId="7">#REF!</definedName>
    <definedName name="цена___10___0___0" localSheetId="3">#REF!</definedName>
    <definedName name="цена___10___0___0" localSheetId="6">#REF!</definedName>
    <definedName name="цена___10___0___0" localSheetId="2">#REF!</definedName>
    <definedName name="цена___10___0___0">#REF!</definedName>
    <definedName name="цена___10___0___0___0" localSheetId="7">#REF!</definedName>
    <definedName name="цена___10___0___0___0" localSheetId="6">#REF!</definedName>
    <definedName name="цена___10___0___0___0">#REF!</definedName>
    <definedName name="цена___10___0___0___0_1" localSheetId="7">#REF!</definedName>
    <definedName name="цена___10___0___0___0_1" localSheetId="6">#REF!</definedName>
    <definedName name="цена___10___0___0___0_1">#REF!</definedName>
    <definedName name="цена___10___0___0_1" localSheetId="7">#REF!</definedName>
    <definedName name="цена___10___0___0_1" localSheetId="6">#REF!</definedName>
    <definedName name="цена___10___0___0_1">#REF!</definedName>
    <definedName name="цена___10___0___1">NA()</definedName>
    <definedName name="цена___10___0___5">NA()</definedName>
    <definedName name="цена___10___0_1" localSheetId="7">#REF!</definedName>
    <definedName name="цена___10___0_1" localSheetId="6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7">#REF!</definedName>
    <definedName name="цена___10___1" localSheetId="3">#REF!</definedName>
    <definedName name="цена___10___1" localSheetId="6">#REF!</definedName>
    <definedName name="цена___10___1" localSheetId="2">#REF!</definedName>
    <definedName name="цена___10___1">#REF!</definedName>
    <definedName name="цена___10___10" localSheetId="7">#REF!</definedName>
    <definedName name="цена___10___10" localSheetId="3">#REF!</definedName>
    <definedName name="цена___10___10" localSheetId="6">#REF!</definedName>
    <definedName name="цена___10___10">#REF!</definedName>
    <definedName name="цена___10___12" localSheetId="7">#REF!</definedName>
    <definedName name="цена___10___12" localSheetId="3">#REF!</definedName>
    <definedName name="цена___10___12" localSheetId="6">#REF!</definedName>
    <definedName name="цена___10___12">#REF!</definedName>
    <definedName name="цена___10___2">NA()</definedName>
    <definedName name="цена___10___4">NA()</definedName>
    <definedName name="цена___10___5" localSheetId="7">#REF!</definedName>
    <definedName name="цена___10___5" localSheetId="6">#REF!</definedName>
    <definedName name="цена___10___5">#REF!</definedName>
    <definedName name="цена___10___5_1" localSheetId="7">#REF!</definedName>
    <definedName name="цена___10___5_1" localSheetId="6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7">#REF!</definedName>
    <definedName name="цена___10_3" localSheetId="6">#REF!</definedName>
    <definedName name="цена___10_3">#REF!</definedName>
    <definedName name="цена___10_3_1" localSheetId="7">#REF!</definedName>
    <definedName name="цена___10_3_1" localSheetId="6">#REF!</definedName>
    <definedName name="цена___10_3_1">#REF!</definedName>
    <definedName name="цена___10_5" localSheetId="7">#REF!</definedName>
    <definedName name="цена___10_5" localSheetId="6">#REF!</definedName>
    <definedName name="цена___10_5">#REF!</definedName>
    <definedName name="цена___10_5_1" localSheetId="7">#REF!</definedName>
    <definedName name="цена___10_5_1" localSheetId="6">#REF!</definedName>
    <definedName name="цена___10_5_1">#REF!</definedName>
    <definedName name="цена___11" localSheetId="7">#REF!</definedName>
    <definedName name="цена___11" localSheetId="3">#REF!</definedName>
    <definedName name="цена___11" localSheetId="6">#REF!</definedName>
    <definedName name="цена___11" localSheetId="2">#REF!</definedName>
    <definedName name="цена___11">#REF!</definedName>
    <definedName name="цена___11___0">NA()</definedName>
    <definedName name="цена___11___10" localSheetId="7">#REF!</definedName>
    <definedName name="цена___11___10" localSheetId="3">#REF!</definedName>
    <definedName name="цена___11___10" localSheetId="6">#REF!</definedName>
    <definedName name="цена___11___10" localSheetId="2">#REF!</definedName>
    <definedName name="цена___11___10">#REF!</definedName>
    <definedName name="цена___11___2" localSheetId="7">#REF!</definedName>
    <definedName name="цена___11___2" localSheetId="3">#REF!</definedName>
    <definedName name="цена___11___2" localSheetId="6">#REF!</definedName>
    <definedName name="цена___11___2">#REF!</definedName>
    <definedName name="цена___11___4" localSheetId="7">#REF!</definedName>
    <definedName name="цена___11___4" localSheetId="3">#REF!</definedName>
    <definedName name="цена___11___4" localSheetId="6">#REF!</definedName>
    <definedName name="цена___11___4">#REF!</definedName>
    <definedName name="цена___11___6" localSheetId="7">#REF!</definedName>
    <definedName name="цена___11___6" localSheetId="3">#REF!</definedName>
    <definedName name="цена___11___6" localSheetId="6">#REF!</definedName>
    <definedName name="цена___11___6">#REF!</definedName>
    <definedName name="цена___11___8" localSheetId="7">#REF!</definedName>
    <definedName name="цена___11___8" localSheetId="3">#REF!</definedName>
    <definedName name="цена___11___8" localSheetId="6">#REF!</definedName>
    <definedName name="цена___11___8">#REF!</definedName>
    <definedName name="цена___11_1" localSheetId="7">#REF!</definedName>
    <definedName name="цена___11_1" localSheetId="6">#REF!</definedName>
    <definedName name="цена___11_1">#REF!</definedName>
    <definedName name="цена___12">NA()</definedName>
    <definedName name="цена___2" localSheetId="7">#REF!</definedName>
    <definedName name="цена___2" localSheetId="3">#REF!</definedName>
    <definedName name="цена___2" localSheetId="6">#REF!</definedName>
    <definedName name="цена___2" localSheetId="2">#REF!</definedName>
    <definedName name="цена___2">#REF!</definedName>
    <definedName name="цена___2___0" localSheetId="7">#REF!</definedName>
    <definedName name="цена___2___0" localSheetId="3">#REF!</definedName>
    <definedName name="цена___2___0" localSheetId="6">#REF!</definedName>
    <definedName name="цена___2___0">#REF!</definedName>
    <definedName name="цена___2___0___0" localSheetId="7">#REF!</definedName>
    <definedName name="цена___2___0___0" localSheetId="3">#REF!</definedName>
    <definedName name="цена___2___0___0" localSheetId="6">#REF!</definedName>
    <definedName name="цена___2___0___0">#REF!</definedName>
    <definedName name="цена___2___0___0___0" localSheetId="7">#REF!</definedName>
    <definedName name="цена___2___0___0___0" localSheetId="3">#REF!</definedName>
    <definedName name="цена___2___0___0___0" localSheetId="6">#REF!</definedName>
    <definedName name="цена___2___0___0___0">#REF!</definedName>
    <definedName name="цена___2___0___0___0___0" localSheetId="7">#REF!</definedName>
    <definedName name="цена___2___0___0___0___0" localSheetId="6">#REF!</definedName>
    <definedName name="цена___2___0___0___0___0">#REF!</definedName>
    <definedName name="цена___2___0___0___0___0_1" localSheetId="7">#REF!</definedName>
    <definedName name="цена___2___0___0___0___0_1" localSheetId="6">#REF!</definedName>
    <definedName name="цена___2___0___0___0___0_1">#REF!</definedName>
    <definedName name="цена___2___0___0___0_1" localSheetId="7">#REF!</definedName>
    <definedName name="цена___2___0___0___0_1" localSheetId="6">#REF!</definedName>
    <definedName name="цена___2___0___0___0_1">#REF!</definedName>
    <definedName name="цена___2___0___0___1" localSheetId="7">#REF!</definedName>
    <definedName name="цена___2___0___0___1" localSheetId="6">#REF!</definedName>
    <definedName name="цена___2___0___0___1">#REF!</definedName>
    <definedName name="цена___2___0___0___1_1" localSheetId="7">#REF!</definedName>
    <definedName name="цена___2___0___0___1_1" localSheetId="6">#REF!</definedName>
    <definedName name="цена___2___0___0___1_1">#REF!</definedName>
    <definedName name="цена___2___0___0___5" localSheetId="7">#REF!</definedName>
    <definedName name="цена___2___0___0___5" localSheetId="6">#REF!</definedName>
    <definedName name="цена___2___0___0___5">#REF!</definedName>
    <definedName name="цена___2___0___0___5_1" localSheetId="7">#REF!</definedName>
    <definedName name="цена___2___0___0___5_1" localSheetId="6">#REF!</definedName>
    <definedName name="цена___2___0___0___5_1">#REF!</definedName>
    <definedName name="цена___2___0___0_1" localSheetId="7">#REF!</definedName>
    <definedName name="цена___2___0___0_1" localSheetId="6">#REF!</definedName>
    <definedName name="цена___2___0___0_1">#REF!</definedName>
    <definedName name="цена___2___0___0_1_1" localSheetId="7">#REF!</definedName>
    <definedName name="цена___2___0___0_1_1" localSheetId="6">#REF!</definedName>
    <definedName name="цена___2___0___0_1_1">#REF!</definedName>
    <definedName name="цена___2___0___0_1_1_1" localSheetId="7">#REF!</definedName>
    <definedName name="цена___2___0___0_1_1_1" localSheetId="6">#REF!</definedName>
    <definedName name="цена___2___0___0_1_1_1">#REF!</definedName>
    <definedName name="цена___2___0___0_5" localSheetId="7">#REF!</definedName>
    <definedName name="цена___2___0___0_5" localSheetId="6">#REF!</definedName>
    <definedName name="цена___2___0___0_5">#REF!</definedName>
    <definedName name="цена___2___0___0_5_1" localSheetId="7">#REF!</definedName>
    <definedName name="цена___2___0___0_5_1" localSheetId="6">#REF!</definedName>
    <definedName name="цена___2___0___0_5_1">#REF!</definedName>
    <definedName name="цена___2___0___1" localSheetId="7">#REF!</definedName>
    <definedName name="цена___2___0___1" localSheetId="6">#REF!</definedName>
    <definedName name="цена___2___0___1">#REF!</definedName>
    <definedName name="цена___2___0___1_1" localSheetId="7">#REF!</definedName>
    <definedName name="цена___2___0___1_1" localSheetId="6">#REF!</definedName>
    <definedName name="цена___2___0___1_1">#REF!</definedName>
    <definedName name="цена___2___0___5" localSheetId="7">#REF!</definedName>
    <definedName name="цена___2___0___5" localSheetId="6">#REF!</definedName>
    <definedName name="цена___2___0___5">#REF!</definedName>
    <definedName name="цена___2___0___5_1" localSheetId="7">#REF!</definedName>
    <definedName name="цена___2___0___5_1" localSheetId="6">#REF!</definedName>
    <definedName name="цена___2___0___5_1">#REF!</definedName>
    <definedName name="цена___2___0_1" localSheetId="7">#REF!</definedName>
    <definedName name="цена___2___0_1" localSheetId="6">#REF!</definedName>
    <definedName name="цена___2___0_1">#REF!</definedName>
    <definedName name="цена___2___0_1_1" localSheetId="7">#REF!</definedName>
    <definedName name="цена___2___0_1_1" localSheetId="6">#REF!</definedName>
    <definedName name="цена___2___0_1_1">#REF!</definedName>
    <definedName name="цена___2___0_1_1_1" localSheetId="7">#REF!</definedName>
    <definedName name="цена___2___0_1_1_1" localSheetId="6">#REF!</definedName>
    <definedName name="цена___2___0_1_1_1">#REF!</definedName>
    <definedName name="цена___2___0_3" localSheetId="7">#REF!</definedName>
    <definedName name="цена___2___0_3" localSheetId="6">#REF!</definedName>
    <definedName name="цена___2___0_3">#REF!</definedName>
    <definedName name="цена___2___0_3_1" localSheetId="7">#REF!</definedName>
    <definedName name="цена___2___0_3_1" localSheetId="6">#REF!</definedName>
    <definedName name="цена___2___0_3_1">#REF!</definedName>
    <definedName name="цена___2___0_5" localSheetId="7">#REF!</definedName>
    <definedName name="цена___2___0_5" localSheetId="6">#REF!</definedName>
    <definedName name="цена___2___0_5">#REF!</definedName>
    <definedName name="цена___2___0_5_1" localSheetId="7">#REF!</definedName>
    <definedName name="цена___2___0_5_1" localSheetId="6">#REF!</definedName>
    <definedName name="цена___2___0_5_1">#REF!</definedName>
    <definedName name="цена___2___1" localSheetId="7">#REF!</definedName>
    <definedName name="цена___2___1" localSheetId="3">#REF!</definedName>
    <definedName name="цена___2___1" localSheetId="6">#REF!</definedName>
    <definedName name="цена___2___1">#REF!</definedName>
    <definedName name="цена___2___1_1" localSheetId="7">#REF!</definedName>
    <definedName name="цена___2___1_1" localSheetId="6">#REF!</definedName>
    <definedName name="цена___2___1_1">#REF!</definedName>
    <definedName name="цена___2___10" localSheetId="7">#REF!</definedName>
    <definedName name="цена___2___10" localSheetId="3">#REF!</definedName>
    <definedName name="цена___2___10" localSheetId="6">#REF!</definedName>
    <definedName name="цена___2___10">#REF!</definedName>
    <definedName name="цена___2___10_1" localSheetId="7">#REF!</definedName>
    <definedName name="цена___2___10_1" localSheetId="6">#REF!</definedName>
    <definedName name="цена___2___10_1">#REF!</definedName>
    <definedName name="цена___2___12" localSheetId="7">#REF!</definedName>
    <definedName name="цена___2___12" localSheetId="3">#REF!</definedName>
    <definedName name="цена___2___12" localSheetId="6">#REF!</definedName>
    <definedName name="цена___2___12">#REF!</definedName>
    <definedName name="цена___2___2" localSheetId="7">#REF!</definedName>
    <definedName name="цена___2___2" localSheetId="3">#REF!</definedName>
    <definedName name="цена___2___2" localSheetId="6">#REF!</definedName>
    <definedName name="цена___2___2">#REF!</definedName>
    <definedName name="цена___2___2_1" localSheetId="7">#REF!</definedName>
    <definedName name="цена___2___2_1" localSheetId="6">#REF!</definedName>
    <definedName name="цена___2___2_1">#REF!</definedName>
    <definedName name="цена___2___3" localSheetId="7">#REF!</definedName>
    <definedName name="цена___2___3" localSheetId="3">#REF!</definedName>
    <definedName name="цена___2___3" localSheetId="6">#REF!</definedName>
    <definedName name="цена___2___3">#REF!</definedName>
    <definedName name="цена___2___4" localSheetId="7">#REF!</definedName>
    <definedName name="цена___2___4" localSheetId="3">#REF!</definedName>
    <definedName name="цена___2___4" localSheetId="6">#REF!</definedName>
    <definedName name="цена___2___4">#REF!</definedName>
    <definedName name="цена___2___4___0" localSheetId="7">#REF!</definedName>
    <definedName name="цена___2___4___0" localSheetId="6">#REF!</definedName>
    <definedName name="цена___2___4___0">#REF!</definedName>
    <definedName name="цена___2___4___0_1" localSheetId="7">#REF!</definedName>
    <definedName name="цена___2___4___0_1" localSheetId="6">#REF!</definedName>
    <definedName name="цена___2___4___0_1">#REF!</definedName>
    <definedName name="цена___2___4___5" localSheetId="7">#REF!</definedName>
    <definedName name="цена___2___4___5" localSheetId="6">#REF!</definedName>
    <definedName name="цена___2___4___5">#REF!</definedName>
    <definedName name="цена___2___4___5_1" localSheetId="7">#REF!</definedName>
    <definedName name="цена___2___4___5_1" localSheetId="6">#REF!</definedName>
    <definedName name="цена___2___4___5_1">#REF!</definedName>
    <definedName name="цена___2___4_1" localSheetId="7">#REF!</definedName>
    <definedName name="цена___2___4_1" localSheetId="6">#REF!</definedName>
    <definedName name="цена___2___4_1">#REF!</definedName>
    <definedName name="цена___2___4_1_1" localSheetId="7">#REF!</definedName>
    <definedName name="цена___2___4_1_1" localSheetId="6">#REF!</definedName>
    <definedName name="цена___2___4_1_1">#REF!</definedName>
    <definedName name="цена___2___4_1_1_1" localSheetId="7">#REF!</definedName>
    <definedName name="цена___2___4_1_1_1" localSheetId="6">#REF!</definedName>
    <definedName name="цена___2___4_1_1_1">#REF!</definedName>
    <definedName name="цена___2___4_3" localSheetId="7">#REF!</definedName>
    <definedName name="цена___2___4_3" localSheetId="6">#REF!</definedName>
    <definedName name="цена___2___4_3">#REF!</definedName>
    <definedName name="цена___2___4_3_1" localSheetId="7">#REF!</definedName>
    <definedName name="цена___2___4_3_1" localSheetId="6">#REF!</definedName>
    <definedName name="цена___2___4_3_1">#REF!</definedName>
    <definedName name="цена___2___4_5" localSheetId="7">#REF!</definedName>
    <definedName name="цена___2___4_5" localSheetId="6">#REF!</definedName>
    <definedName name="цена___2___4_5">#REF!</definedName>
    <definedName name="цена___2___4_5_1" localSheetId="7">#REF!</definedName>
    <definedName name="цена___2___4_5_1" localSheetId="6">#REF!</definedName>
    <definedName name="цена___2___4_5_1">#REF!</definedName>
    <definedName name="цена___2___5" localSheetId="7">#REF!</definedName>
    <definedName name="цена___2___5" localSheetId="6">#REF!</definedName>
    <definedName name="цена___2___5">#REF!</definedName>
    <definedName name="цена___2___5_1" localSheetId="7">#REF!</definedName>
    <definedName name="цена___2___5_1" localSheetId="6">#REF!</definedName>
    <definedName name="цена___2___5_1">#REF!</definedName>
    <definedName name="цена___2___6" localSheetId="7">#REF!</definedName>
    <definedName name="цена___2___6" localSheetId="3">#REF!</definedName>
    <definedName name="цена___2___6" localSheetId="6">#REF!</definedName>
    <definedName name="цена___2___6">#REF!</definedName>
    <definedName name="цена___2___6_1" localSheetId="7">#REF!</definedName>
    <definedName name="цена___2___6_1" localSheetId="6">#REF!</definedName>
    <definedName name="цена___2___6_1">#REF!</definedName>
    <definedName name="цена___2___8" localSheetId="7">#REF!</definedName>
    <definedName name="цена___2___8" localSheetId="3">#REF!</definedName>
    <definedName name="цена___2___8" localSheetId="6">#REF!</definedName>
    <definedName name="цена___2___8">#REF!</definedName>
    <definedName name="цена___2___8_1" localSheetId="7">#REF!</definedName>
    <definedName name="цена___2___8_1" localSheetId="6">#REF!</definedName>
    <definedName name="цена___2___8_1">#REF!</definedName>
    <definedName name="цена___2_1" localSheetId="7">#REF!</definedName>
    <definedName name="цена___2_1" localSheetId="6">#REF!</definedName>
    <definedName name="цена___2_1">#REF!</definedName>
    <definedName name="цена___2_1_1" localSheetId="7">#REF!</definedName>
    <definedName name="цена___2_1_1" localSheetId="6">#REF!</definedName>
    <definedName name="цена___2_1_1">#REF!</definedName>
    <definedName name="цена___2_1_1_1" localSheetId="7">#REF!</definedName>
    <definedName name="цена___2_1_1_1" localSheetId="6">#REF!</definedName>
    <definedName name="цена___2_1_1_1">#REF!</definedName>
    <definedName name="цена___2_3" localSheetId="7">#REF!</definedName>
    <definedName name="цена___2_3" localSheetId="6">#REF!</definedName>
    <definedName name="цена___2_3">#REF!</definedName>
    <definedName name="цена___2_3_1" localSheetId="7">#REF!</definedName>
    <definedName name="цена___2_3_1" localSheetId="6">#REF!</definedName>
    <definedName name="цена___2_3_1">#REF!</definedName>
    <definedName name="цена___2_5" localSheetId="7">#REF!</definedName>
    <definedName name="цена___2_5" localSheetId="6">#REF!</definedName>
    <definedName name="цена___2_5">#REF!</definedName>
    <definedName name="цена___2_5_1" localSheetId="7">#REF!</definedName>
    <definedName name="цена___2_5_1" localSheetId="6">#REF!</definedName>
    <definedName name="цена___2_5_1">#REF!</definedName>
    <definedName name="цена___3" localSheetId="7">#REF!</definedName>
    <definedName name="цена___3" localSheetId="3">#REF!</definedName>
    <definedName name="цена___3" localSheetId="6">#REF!</definedName>
    <definedName name="цена___3">#REF!</definedName>
    <definedName name="цена___3___0" localSheetId="7">#REF!</definedName>
    <definedName name="цена___3___0" localSheetId="3">#REF!</definedName>
    <definedName name="цена___3___0" localSheetId="6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7">#REF!</definedName>
    <definedName name="цена___3___0___5" localSheetId="6">#REF!</definedName>
    <definedName name="цена___3___0___5">#REF!</definedName>
    <definedName name="цена___3___0___5_1" localSheetId="7">#REF!</definedName>
    <definedName name="цена___3___0___5_1" localSheetId="6">#REF!</definedName>
    <definedName name="цена___3___0___5_1">#REF!</definedName>
    <definedName name="цена___3___0_1" localSheetId="7">#REF!</definedName>
    <definedName name="цена___3___0_1" localSheetId="6">#REF!</definedName>
    <definedName name="цена___3___0_1">#REF!</definedName>
    <definedName name="цена___3___0_1_1">NA()</definedName>
    <definedName name="цена___3___0_3" localSheetId="7">#REF!</definedName>
    <definedName name="цена___3___0_3" localSheetId="6">#REF!</definedName>
    <definedName name="цена___3___0_3">#REF!</definedName>
    <definedName name="цена___3___0_3_1" localSheetId="7">#REF!</definedName>
    <definedName name="цена___3___0_3_1" localSheetId="6">#REF!</definedName>
    <definedName name="цена___3___0_3_1">#REF!</definedName>
    <definedName name="цена___3___0_5" localSheetId="7">#REF!</definedName>
    <definedName name="цена___3___0_5" localSheetId="6">#REF!</definedName>
    <definedName name="цена___3___0_5">#REF!</definedName>
    <definedName name="цена___3___0_5_1" localSheetId="7">#REF!</definedName>
    <definedName name="цена___3___0_5_1" localSheetId="6">#REF!</definedName>
    <definedName name="цена___3___0_5_1">#REF!</definedName>
    <definedName name="цена___3___10" localSheetId="7">#REF!</definedName>
    <definedName name="цена___3___10" localSheetId="3">#REF!</definedName>
    <definedName name="цена___3___10" localSheetId="6">#REF!</definedName>
    <definedName name="цена___3___10" localSheetId="2">#REF!</definedName>
    <definedName name="цена___3___10">#REF!</definedName>
    <definedName name="цена___3___2" localSheetId="7">#REF!</definedName>
    <definedName name="цена___3___2" localSheetId="3">#REF!</definedName>
    <definedName name="цена___3___2" localSheetId="6">#REF!</definedName>
    <definedName name="цена___3___2">#REF!</definedName>
    <definedName name="цена___3___2_1" localSheetId="7">#REF!</definedName>
    <definedName name="цена___3___2_1" localSheetId="6">#REF!</definedName>
    <definedName name="цена___3___2_1">#REF!</definedName>
    <definedName name="цена___3___3" localSheetId="7">#REF!</definedName>
    <definedName name="цена___3___3" localSheetId="3">#REF!</definedName>
    <definedName name="цена___3___3" localSheetId="6">#REF!</definedName>
    <definedName name="цена___3___3">#REF!</definedName>
    <definedName name="цена___3___3_1" localSheetId="7">#REF!</definedName>
    <definedName name="цена___3___3_1" localSheetId="6">#REF!</definedName>
    <definedName name="цена___3___3_1">#REF!</definedName>
    <definedName name="цена___3___4" localSheetId="7">#REF!</definedName>
    <definedName name="цена___3___4" localSheetId="3">#REF!</definedName>
    <definedName name="цена___3___4" localSheetId="6">#REF!</definedName>
    <definedName name="цена___3___4">#REF!</definedName>
    <definedName name="цена___3___5" localSheetId="7">#REF!</definedName>
    <definedName name="цена___3___5" localSheetId="6">#REF!</definedName>
    <definedName name="цена___3___5">#REF!</definedName>
    <definedName name="цена___3___5_1" localSheetId="7">#REF!</definedName>
    <definedName name="цена___3___5_1" localSheetId="6">#REF!</definedName>
    <definedName name="цена___3___5_1">#REF!</definedName>
    <definedName name="цена___3___6" localSheetId="7">#REF!</definedName>
    <definedName name="цена___3___6" localSheetId="3">#REF!</definedName>
    <definedName name="цена___3___6" localSheetId="6">#REF!</definedName>
    <definedName name="цена___3___6">#REF!</definedName>
    <definedName name="цена___3___8" localSheetId="7">#REF!</definedName>
    <definedName name="цена___3___8" localSheetId="3">#REF!</definedName>
    <definedName name="цена___3___8" localSheetId="6">#REF!</definedName>
    <definedName name="цена___3___8">#REF!</definedName>
    <definedName name="цена___3_1" localSheetId="7">#REF!</definedName>
    <definedName name="цена___3_1" localSheetId="6">#REF!</definedName>
    <definedName name="цена___3_1">#REF!</definedName>
    <definedName name="цена___3_1_1" localSheetId="7">#REF!</definedName>
    <definedName name="цена___3_1_1" localSheetId="6">#REF!</definedName>
    <definedName name="цена___3_1_1">#REF!</definedName>
    <definedName name="цена___3_1_1_1" localSheetId="7">#REF!</definedName>
    <definedName name="цена___3_1_1_1" localSheetId="6">#REF!</definedName>
    <definedName name="цена___3_1_1_1">#REF!</definedName>
    <definedName name="цена___3_3">NA()</definedName>
    <definedName name="цена___3_5" localSheetId="7">#REF!</definedName>
    <definedName name="цена___3_5" localSheetId="6">#REF!</definedName>
    <definedName name="цена___3_5">#REF!</definedName>
    <definedName name="цена___3_5_1" localSheetId="7">#REF!</definedName>
    <definedName name="цена___3_5_1" localSheetId="6">#REF!</definedName>
    <definedName name="цена___3_5_1">#REF!</definedName>
    <definedName name="цена___4" localSheetId="7">#REF!</definedName>
    <definedName name="цена___4" localSheetId="3">#REF!</definedName>
    <definedName name="цена___4" localSheetId="6">#REF!</definedName>
    <definedName name="цена___4">#REF!</definedName>
    <definedName name="цена___4___0">NA()</definedName>
    <definedName name="цена___4___0___0" localSheetId="7">#REF!</definedName>
    <definedName name="цена___4___0___0" localSheetId="3">#REF!</definedName>
    <definedName name="цена___4___0___0" localSheetId="6">#REF!</definedName>
    <definedName name="цена___4___0___0" localSheetId="2">#REF!</definedName>
    <definedName name="цена___4___0___0">#REF!</definedName>
    <definedName name="цена___4___0___0___0" localSheetId="7">#REF!</definedName>
    <definedName name="цена___4___0___0___0" localSheetId="3">#REF!</definedName>
    <definedName name="цена___4___0___0___0" localSheetId="6">#REF!</definedName>
    <definedName name="цена___4___0___0___0">#REF!</definedName>
    <definedName name="цена___4___0___0___0___0" localSheetId="7">#REF!</definedName>
    <definedName name="цена___4___0___0___0___0" localSheetId="6">#REF!</definedName>
    <definedName name="цена___4___0___0___0___0">#REF!</definedName>
    <definedName name="цена___4___0___0___0___0_1" localSheetId="7">#REF!</definedName>
    <definedName name="цена___4___0___0___0___0_1" localSheetId="6">#REF!</definedName>
    <definedName name="цена___4___0___0___0___0_1">#REF!</definedName>
    <definedName name="цена___4___0___0___0_1" localSheetId="7">#REF!</definedName>
    <definedName name="цена___4___0___0___0_1" localSheetId="6">#REF!</definedName>
    <definedName name="цена___4___0___0___0_1">#REF!</definedName>
    <definedName name="цена___4___0___0___1" localSheetId="7">#REF!</definedName>
    <definedName name="цена___4___0___0___1" localSheetId="6">#REF!</definedName>
    <definedName name="цена___4___0___0___1">#REF!</definedName>
    <definedName name="цена___4___0___0___1_1" localSheetId="7">#REF!</definedName>
    <definedName name="цена___4___0___0___1_1" localSheetId="6">#REF!</definedName>
    <definedName name="цена___4___0___0___1_1">#REF!</definedName>
    <definedName name="цена___4___0___0___5" localSheetId="7">#REF!</definedName>
    <definedName name="цена___4___0___0___5" localSheetId="6">#REF!</definedName>
    <definedName name="цена___4___0___0___5">#REF!</definedName>
    <definedName name="цена___4___0___0___5_1" localSheetId="7">#REF!</definedName>
    <definedName name="цена___4___0___0___5_1" localSheetId="6">#REF!</definedName>
    <definedName name="цена___4___0___0___5_1">#REF!</definedName>
    <definedName name="цена___4___0___0_1" localSheetId="7">#REF!</definedName>
    <definedName name="цена___4___0___0_1" localSheetId="6">#REF!</definedName>
    <definedName name="цена___4___0___0_1">#REF!</definedName>
    <definedName name="цена___4___0___0_1_1" localSheetId="7">#REF!</definedName>
    <definedName name="цена___4___0___0_1_1" localSheetId="6">#REF!</definedName>
    <definedName name="цена___4___0___0_1_1">#REF!</definedName>
    <definedName name="цена___4___0___0_1_1_1" localSheetId="7">#REF!</definedName>
    <definedName name="цена___4___0___0_1_1_1" localSheetId="6">#REF!</definedName>
    <definedName name="цена___4___0___0_1_1_1">#REF!</definedName>
    <definedName name="цена___4___0___0_5" localSheetId="7">#REF!</definedName>
    <definedName name="цена___4___0___0_5" localSheetId="6">#REF!</definedName>
    <definedName name="цена___4___0___0_5">#REF!</definedName>
    <definedName name="цена___4___0___0_5_1" localSheetId="7">#REF!</definedName>
    <definedName name="цена___4___0___0_5_1" localSheetId="6">#REF!</definedName>
    <definedName name="цена___4___0___0_5_1">#REF!</definedName>
    <definedName name="цена___4___0___1" localSheetId="7">#REF!</definedName>
    <definedName name="цена___4___0___1" localSheetId="6">#REF!</definedName>
    <definedName name="цена___4___0___1">#REF!</definedName>
    <definedName name="цена___4___0___1_1" localSheetId="7">#REF!</definedName>
    <definedName name="цена___4___0___1_1" localSheetId="6">#REF!</definedName>
    <definedName name="цена___4___0___1_1">#REF!</definedName>
    <definedName name="цена___4___0___5">NA()</definedName>
    <definedName name="цена___4___0_1" localSheetId="7">#REF!</definedName>
    <definedName name="цена___4___0_1" localSheetId="6">#REF!</definedName>
    <definedName name="цена___4___0_1">#REF!</definedName>
    <definedName name="цена___4___0_1_1" localSheetId="7">#REF!</definedName>
    <definedName name="цена___4___0_1_1" localSheetId="6">#REF!</definedName>
    <definedName name="цена___4___0_1_1">#REF!</definedName>
    <definedName name="цена___4___0_1_1_1" localSheetId="7">#REF!</definedName>
    <definedName name="цена___4___0_1_1_1" localSheetId="6">#REF!</definedName>
    <definedName name="цена___4___0_1_1_1">#REF!</definedName>
    <definedName name="цена___4___0_3" localSheetId="7">#REF!</definedName>
    <definedName name="цена___4___0_3" localSheetId="6">#REF!</definedName>
    <definedName name="цена___4___0_3">#REF!</definedName>
    <definedName name="цена___4___0_3_1" localSheetId="7">#REF!</definedName>
    <definedName name="цена___4___0_3_1" localSheetId="6">#REF!</definedName>
    <definedName name="цена___4___0_3_1">#REF!</definedName>
    <definedName name="цена___4___0_5">NA()</definedName>
    <definedName name="цена___4___1" localSheetId="7">#REF!</definedName>
    <definedName name="цена___4___1" localSheetId="6">#REF!</definedName>
    <definedName name="цена___4___1">#REF!</definedName>
    <definedName name="цена___4___1_1" localSheetId="7">#REF!</definedName>
    <definedName name="цена___4___1_1" localSheetId="6">#REF!</definedName>
    <definedName name="цена___4___1_1">#REF!</definedName>
    <definedName name="цена___4___10" localSheetId="7">#REF!</definedName>
    <definedName name="цена___4___10" localSheetId="3">#REF!</definedName>
    <definedName name="цена___4___10" localSheetId="6">#REF!</definedName>
    <definedName name="цена___4___10">#REF!</definedName>
    <definedName name="цена___4___10_1" localSheetId="7">#REF!</definedName>
    <definedName name="цена___4___10_1" localSheetId="6">#REF!</definedName>
    <definedName name="цена___4___10_1">#REF!</definedName>
    <definedName name="цена___4___12" localSheetId="7">#REF!</definedName>
    <definedName name="цена___4___12" localSheetId="3">#REF!</definedName>
    <definedName name="цена___4___12" localSheetId="6">#REF!</definedName>
    <definedName name="цена___4___12">#REF!</definedName>
    <definedName name="цена___4___2" localSheetId="7">#REF!</definedName>
    <definedName name="цена___4___2" localSheetId="3">#REF!</definedName>
    <definedName name="цена___4___2" localSheetId="6">#REF!</definedName>
    <definedName name="цена___4___2">#REF!</definedName>
    <definedName name="цена___4___2_1" localSheetId="7">#REF!</definedName>
    <definedName name="цена___4___2_1" localSheetId="6">#REF!</definedName>
    <definedName name="цена___4___2_1">#REF!</definedName>
    <definedName name="цена___4___3" localSheetId="7">#REF!</definedName>
    <definedName name="цена___4___3" localSheetId="3">#REF!</definedName>
    <definedName name="цена___4___3" localSheetId="6">#REF!</definedName>
    <definedName name="цена___4___3">#REF!</definedName>
    <definedName name="цена___4___3_1" localSheetId="7">#REF!</definedName>
    <definedName name="цена___4___3_1" localSheetId="6">#REF!</definedName>
    <definedName name="цена___4___3_1">#REF!</definedName>
    <definedName name="цена___4___4" localSheetId="7">#REF!</definedName>
    <definedName name="цена___4___4" localSheetId="3">#REF!</definedName>
    <definedName name="цена___4___4" localSheetId="6">#REF!</definedName>
    <definedName name="цена___4___4">#REF!</definedName>
    <definedName name="цена___4___4_1" localSheetId="7">#REF!</definedName>
    <definedName name="цена___4___4_1" localSheetId="6">#REF!</definedName>
    <definedName name="цена___4___4_1">#REF!</definedName>
    <definedName name="цена___4___5" localSheetId="7">#REF!</definedName>
    <definedName name="цена___4___5" localSheetId="6">#REF!</definedName>
    <definedName name="цена___4___5">#REF!</definedName>
    <definedName name="цена___4___5_1" localSheetId="7">#REF!</definedName>
    <definedName name="цена___4___5_1" localSheetId="6">#REF!</definedName>
    <definedName name="цена___4___5_1">#REF!</definedName>
    <definedName name="цена___4___6" localSheetId="7">#REF!</definedName>
    <definedName name="цена___4___6" localSheetId="3">#REF!</definedName>
    <definedName name="цена___4___6" localSheetId="6">#REF!</definedName>
    <definedName name="цена___4___6">#REF!</definedName>
    <definedName name="цена___4___6_1" localSheetId="7">#REF!</definedName>
    <definedName name="цена___4___6_1" localSheetId="6">#REF!</definedName>
    <definedName name="цена___4___6_1">#REF!</definedName>
    <definedName name="цена___4___8" localSheetId="7">#REF!</definedName>
    <definedName name="цена___4___8" localSheetId="3">#REF!</definedName>
    <definedName name="цена___4___8" localSheetId="6">#REF!</definedName>
    <definedName name="цена___4___8">#REF!</definedName>
    <definedName name="цена___4___8_1" localSheetId="7">#REF!</definedName>
    <definedName name="цена___4___8_1" localSheetId="6">#REF!</definedName>
    <definedName name="цена___4___8_1">#REF!</definedName>
    <definedName name="цена___4_1" localSheetId="7">#REF!</definedName>
    <definedName name="цена___4_1" localSheetId="6">#REF!</definedName>
    <definedName name="цена___4_1">#REF!</definedName>
    <definedName name="цена___4_1_1" localSheetId="7">#REF!</definedName>
    <definedName name="цена___4_1_1" localSheetId="6">#REF!</definedName>
    <definedName name="цена___4_1_1">#REF!</definedName>
    <definedName name="цена___4_1_1_1" localSheetId="7">#REF!</definedName>
    <definedName name="цена___4_1_1_1" localSheetId="6">#REF!</definedName>
    <definedName name="цена___4_1_1_1">#REF!</definedName>
    <definedName name="цена___4_3" localSheetId="7">#REF!</definedName>
    <definedName name="цена___4_3" localSheetId="6">#REF!</definedName>
    <definedName name="цена___4_3">#REF!</definedName>
    <definedName name="цена___4_3_1" localSheetId="7">#REF!</definedName>
    <definedName name="цена___4_3_1" localSheetId="6">#REF!</definedName>
    <definedName name="цена___4_3_1">#REF!</definedName>
    <definedName name="цена___4_5" localSheetId="7">#REF!</definedName>
    <definedName name="цена___4_5" localSheetId="6">#REF!</definedName>
    <definedName name="цена___4_5">#REF!</definedName>
    <definedName name="цена___4_5_1" localSheetId="7">#REF!</definedName>
    <definedName name="цена___4_5_1" localSheetId="6">#REF!</definedName>
    <definedName name="цена___4_5_1">#REF!</definedName>
    <definedName name="цена___5">NA()</definedName>
    <definedName name="цена___5___0" localSheetId="7">#REF!</definedName>
    <definedName name="цена___5___0" localSheetId="3">#REF!</definedName>
    <definedName name="цена___5___0" localSheetId="6">#REF!</definedName>
    <definedName name="цена___5___0" localSheetId="2">#REF!</definedName>
    <definedName name="цена___5___0">#REF!</definedName>
    <definedName name="цена___5___0___0" localSheetId="7">#REF!</definedName>
    <definedName name="цена___5___0___0" localSheetId="3">#REF!</definedName>
    <definedName name="цена___5___0___0" localSheetId="6">#REF!</definedName>
    <definedName name="цена___5___0___0">#REF!</definedName>
    <definedName name="цена___5___0___0___0" localSheetId="7">#REF!</definedName>
    <definedName name="цена___5___0___0___0" localSheetId="3">#REF!</definedName>
    <definedName name="цена___5___0___0___0" localSheetId="6">#REF!</definedName>
    <definedName name="цена___5___0___0___0">#REF!</definedName>
    <definedName name="цена___5___0___0___0___0" localSheetId="7">#REF!</definedName>
    <definedName name="цена___5___0___0___0___0" localSheetId="6">#REF!</definedName>
    <definedName name="цена___5___0___0___0___0">#REF!</definedName>
    <definedName name="цена___5___0___0___0___0_1" localSheetId="7">#REF!</definedName>
    <definedName name="цена___5___0___0___0___0_1" localSheetId="6">#REF!</definedName>
    <definedName name="цена___5___0___0___0___0_1">#REF!</definedName>
    <definedName name="цена___5___0___0___0_1" localSheetId="7">#REF!</definedName>
    <definedName name="цена___5___0___0___0_1" localSheetId="6">#REF!</definedName>
    <definedName name="цена___5___0___0___0_1">#REF!</definedName>
    <definedName name="цена___5___0___0_1" localSheetId="7">#REF!</definedName>
    <definedName name="цена___5___0___0_1" localSheetId="6">#REF!</definedName>
    <definedName name="цена___5___0___0_1">#REF!</definedName>
    <definedName name="цена___5___0___1" localSheetId="7">#REF!</definedName>
    <definedName name="цена___5___0___1" localSheetId="6">#REF!</definedName>
    <definedName name="цена___5___0___1">#REF!</definedName>
    <definedName name="цена___5___0___1_1" localSheetId="7">#REF!</definedName>
    <definedName name="цена___5___0___1_1" localSheetId="6">#REF!</definedName>
    <definedName name="цена___5___0___1_1">#REF!</definedName>
    <definedName name="цена___5___0___5" localSheetId="7">#REF!</definedName>
    <definedName name="цена___5___0___5" localSheetId="6">#REF!</definedName>
    <definedName name="цена___5___0___5">#REF!</definedName>
    <definedName name="цена___5___0___5_1" localSheetId="7">#REF!</definedName>
    <definedName name="цена___5___0___5_1" localSheetId="6">#REF!</definedName>
    <definedName name="цена___5___0___5_1">#REF!</definedName>
    <definedName name="цена___5___0_1" localSheetId="7">#REF!</definedName>
    <definedName name="цена___5___0_1" localSheetId="6">#REF!</definedName>
    <definedName name="цена___5___0_1">#REF!</definedName>
    <definedName name="цена___5___0_1_1" localSheetId="7">#REF!</definedName>
    <definedName name="цена___5___0_1_1" localSheetId="6">#REF!</definedName>
    <definedName name="цена___5___0_1_1">#REF!</definedName>
    <definedName name="цена___5___0_1_1_1" localSheetId="7">#REF!</definedName>
    <definedName name="цена___5___0_1_1_1" localSheetId="6">#REF!</definedName>
    <definedName name="цена___5___0_1_1_1">#REF!</definedName>
    <definedName name="цена___5___0_3" localSheetId="7">#REF!</definedName>
    <definedName name="цена___5___0_3" localSheetId="6">#REF!</definedName>
    <definedName name="цена___5___0_3">#REF!</definedName>
    <definedName name="цена___5___0_3_1" localSheetId="7">#REF!</definedName>
    <definedName name="цена___5___0_3_1" localSheetId="6">#REF!</definedName>
    <definedName name="цена___5___0_3_1">#REF!</definedName>
    <definedName name="цена___5___0_5" localSheetId="7">#REF!</definedName>
    <definedName name="цена___5___0_5" localSheetId="6">#REF!</definedName>
    <definedName name="цена___5___0_5">#REF!</definedName>
    <definedName name="цена___5___0_5_1" localSheetId="7">#REF!</definedName>
    <definedName name="цена___5___0_5_1" localSheetId="6">#REF!</definedName>
    <definedName name="цена___5___0_5_1">#REF!</definedName>
    <definedName name="цена___5___1" localSheetId="7">#REF!</definedName>
    <definedName name="цена___5___1" localSheetId="6">#REF!</definedName>
    <definedName name="цена___5___1">#REF!</definedName>
    <definedName name="цена___5___1_1" localSheetId="7">#REF!</definedName>
    <definedName name="цена___5___1_1" localSheetId="6">#REF!</definedName>
    <definedName name="цена___5___1_1">#REF!</definedName>
    <definedName name="цена___5___3">NA()</definedName>
    <definedName name="цена___5___5">NA()</definedName>
    <definedName name="цена___5_1" localSheetId="7">#REF!</definedName>
    <definedName name="цена___5_1" localSheetId="6">#REF!</definedName>
    <definedName name="цена___5_1">#REF!</definedName>
    <definedName name="цена___5_1_1" localSheetId="7">#REF!</definedName>
    <definedName name="цена___5_1_1" localSheetId="6">#REF!</definedName>
    <definedName name="цена___5_1_1">#REF!</definedName>
    <definedName name="цена___5_1_1_1" localSheetId="7">#REF!</definedName>
    <definedName name="цена___5_1_1_1" localSheetId="6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7">#REF!</definedName>
    <definedName name="цена___6___0" localSheetId="3">#REF!</definedName>
    <definedName name="цена___6___0" localSheetId="6">#REF!</definedName>
    <definedName name="цена___6___0" localSheetId="2">#REF!</definedName>
    <definedName name="цена___6___0">#REF!</definedName>
    <definedName name="цена___6___0___0" localSheetId="7">#REF!</definedName>
    <definedName name="цена___6___0___0" localSheetId="3">#REF!</definedName>
    <definedName name="цена___6___0___0" localSheetId="6">#REF!</definedName>
    <definedName name="цена___6___0___0">#REF!</definedName>
    <definedName name="цена___6___0___0___0" localSheetId="7">#REF!</definedName>
    <definedName name="цена___6___0___0___0" localSheetId="3">#REF!</definedName>
    <definedName name="цена___6___0___0___0" localSheetId="6">#REF!</definedName>
    <definedName name="цена___6___0___0___0">#REF!</definedName>
    <definedName name="цена___6___0___0___0___0" localSheetId="7">#REF!</definedName>
    <definedName name="цена___6___0___0___0___0" localSheetId="6">#REF!</definedName>
    <definedName name="цена___6___0___0___0___0">#REF!</definedName>
    <definedName name="цена___6___0___0___0___0_1" localSheetId="7">#REF!</definedName>
    <definedName name="цена___6___0___0___0___0_1" localSheetId="6">#REF!</definedName>
    <definedName name="цена___6___0___0___0___0_1">#REF!</definedName>
    <definedName name="цена___6___0___0___0_1" localSheetId="7">#REF!</definedName>
    <definedName name="цена___6___0___0___0_1" localSheetId="6">#REF!</definedName>
    <definedName name="цена___6___0___0___0_1">#REF!</definedName>
    <definedName name="цена___6___0___0_1" localSheetId="7">#REF!</definedName>
    <definedName name="цена___6___0___0_1" localSheetId="6">#REF!</definedName>
    <definedName name="цена___6___0___0_1">#REF!</definedName>
    <definedName name="цена___6___0___1" localSheetId="7">#REF!</definedName>
    <definedName name="цена___6___0___1" localSheetId="6">#REF!</definedName>
    <definedName name="цена___6___0___1">#REF!</definedName>
    <definedName name="цена___6___0___1_1" localSheetId="7">#REF!</definedName>
    <definedName name="цена___6___0___1_1" localSheetId="6">#REF!</definedName>
    <definedName name="цена___6___0___1_1">#REF!</definedName>
    <definedName name="цена___6___0___5" localSheetId="7">#REF!</definedName>
    <definedName name="цена___6___0___5" localSheetId="6">#REF!</definedName>
    <definedName name="цена___6___0___5">#REF!</definedName>
    <definedName name="цена___6___0___5_1" localSheetId="7">#REF!</definedName>
    <definedName name="цена___6___0___5_1" localSheetId="6">#REF!</definedName>
    <definedName name="цена___6___0___5_1">#REF!</definedName>
    <definedName name="цена___6___0_1" localSheetId="7">#REF!</definedName>
    <definedName name="цена___6___0_1" localSheetId="6">#REF!</definedName>
    <definedName name="цена___6___0_1">#REF!</definedName>
    <definedName name="цена___6___0_1_1" localSheetId="7">#REF!</definedName>
    <definedName name="цена___6___0_1_1" localSheetId="6">#REF!</definedName>
    <definedName name="цена___6___0_1_1">#REF!</definedName>
    <definedName name="цена___6___0_1_1_1" localSheetId="7">#REF!</definedName>
    <definedName name="цена___6___0_1_1_1" localSheetId="6">#REF!</definedName>
    <definedName name="цена___6___0_1_1_1">#REF!</definedName>
    <definedName name="цена___6___0_3" localSheetId="7">#REF!</definedName>
    <definedName name="цена___6___0_3" localSheetId="6">#REF!</definedName>
    <definedName name="цена___6___0_3">#REF!</definedName>
    <definedName name="цена___6___0_3_1" localSheetId="7">#REF!</definedName>
    <definedName name="цена___6___0_3_1" localSheetId="6">#REF!</definedName>
    <definedName name="цена___6___0_3_1">#REF!</definedName>
    <definedName name="цена___6___0_5" localSheetId="7">#REF!</definedName>
    <definedName name="цена___6___0_5" localSheetId="6">#REF!</definedName>
    <definedName name="цена___6___0_5">#REF!</definedName>
    <definedName name="цена___6___0_5_1" localSheetId="7">#REF!</definedName>
    <definedName name="цена___6___0_5_1" localSheetId="6">#REF!</definedName>
    <definedName name="цена___6___0_5_1">#REF!</definedName>
    <definedName name="цена___6___1" localSheetId="7">#REF!</definedName>
    <definedName name="цена___6___1" localSheetId="3">#REF!</definedName>
    <definedName name="цена___6___1" localSheetId="6">#REF!</definedName>
    <definedName name="цена___6___1">#REF!</definedName>
    <definedName name="цена___6___10" localSheetId="7">#REF!</definedName>
    <definedName name="цена___6___10" localSheetId="3">#REF!</definedName>
    <definedName name="цена___6___10" localSheetId="6">#REF!</definedName>
    <definedName name="цена___6___10">#REF!</definedName>
    <definedName name="цена___6___10_1" localSheetId="7">#REF!</definedName>
    <definedName name="цена___6___10_1" localSheetId="6">#REF!</definedName>
    <definedName name="цена___6___10_1">#REF!</definedName>
    <definedName name="цена___6___12" localSheetId="7">#REF!</definedName>
    <definedName name="цена___6___12" localSheetId="3">#REF!</definedName>
    <definedName name="цена___6___12" localSheetId="6">#REF!</definedName>
    <definedName name="цена___6___12">#REF!</definedName>
    <definedName name="цена___6___2" localSheetId="7">#REF!</definedName>
    <definedName name="цена___6___2" localSheetId="3">#REF!</definedName>
    <definedName name="цена___6___2" localSheetId="6">#REF!</definedName>
    <definedName name="цена___6___2">#REF!</definedName>
    <definedName name="цена___6___2_1" localSheetId="7">#REF!</definedName>
    <definedName name="цена___6___2_1" localSheetId="6">#REF!</definedName>
    <definedName name="цена___6___2_1">#REF!</definedName>
    <definedName name="цена___6___4" localSheetId="7">#REF!</definedName>
    <definedName name="цена___6___4" localSheetId="3">#REF!</definedName>
    <definedName name="цена___6___4" localSheetId="6">#REF!</definedName>
    <definedName name="цена___6___4">#REF!</definedName>
    <definedName name="цена___6___4_1" localSheetId="7">#REF!</definedName>
    <definedName name="цена___6___4_1" localSheetId="6">#REF!</definedName>
    <definedName name="цена___6___4_1">#REF!</definedName>
    <definedName name="цена___6___5">NA()</definedName>
    <definedName name="цена___6___6" localSheetId="7">#REF!</definedName>
    <definedName name="цена___6___6" localSheetId="3">#REF!</definedName>
    <definedName name="цена___6___6" localSheetId="6">#REF!</definedName>
    <definedName name="цена___6___6" localSheetId="2">#REF!</definedName>
    <definedName name="цена___6___6">#REF!</definedName>
    <definedName name="цена___6___6_1" localSheetId="7">#REF!</definedName>
    <definedName name="цена___6___6_1" localSheetId="6">#REF!</definedName>
    <definedName name="цена___6___6_1">#REF!</definedName>
    <definedName name="цена___6___8" localSheetId="7">#REF!</definedName>
    <definedName name="цена___6___8" localSheetId="3">#REF!</definedName>
    <definedName name="цена___6___8" localSheetId="6">#REF!</definedName>
    <definedName name="цена___6___8">#REF!</definedName>
    <definedName name="цена___6___8_1" localSheetId="7">#REF!</definedName>
    <definedName name="цена___6___8_1" localSheetId="6">#REF!</definedName>
    <definedName name="цена___6___8_1">#REF!</definedName>
    <definedName name="цена___6_1" localSheetId="7">#REF!</definedName>
    <definedName name="цена___6_1" localSheetId="6">#REF!</definedName>
    <definedName name="цена___6_1">#REF!</definedName>
    <definedName name="цена___6_1_1" localSheetId="7">#REF!</definedName>
    <definedName name="цена___6_1_1" localSheetId="6">#REF!</definedName>
    <definedName name="цена___6_1_1">#REF!</definedName>
    <definedName name="цена___6_1_1_1" localSheetId="7">#REF!</definedName>
    <definedName name="цена___6_1_1_1" localSheetId="6">#REF!</definedName>
    <definedName name="цена___6_1_1_1">#REF!</definedName>
    <definedName name="цена___6_3" localSheetId="7">#REF!</definedName>
    <definedName name="цена___6_3" localSheetId="6">#REF!</definedName>
    <definedName name="цена___6_3">#REF!</definedName>
    <definedName name="цена___6_3_1" localSheetId="7">#REF!</definedName>
    <definedName name="цена___6_3_1" localSheetId="6">#REF!</definedName>
    <definedName name="цена___6_3_1">#REF!</definedName>
    <definedName name="цена___6_5">NA()</definedName>
    <definedName name="цена___7" localSheetId="7">#REF!</definedName>
    <definedName name="цена___7" localSheetId="3">#REF!</definedName>
    <definedName name="цена___7" localSheetId="6">#REF!</definedName>
    <definedName name="цена___7" localSheetId="2">#REF!</definedName>
    <definedName name="цена___7">#REF!</definedName>
    <definedName name="цена___7___0" localSheetId="7">#REF!</definedName>
    <definedName name="цена___7___0" localSheetId="3">#REF!</definedName>
    <definedName name="цена___7___0" localSheetId="6">#REF!</definedName>
    <definedName name="цена___7___0">#REF!</definedName>
    <definedName name="цена___7___10" localSheetId="7">#REF!</definedName>
    <definedName name="цена___7___10" localSheetId="3">#REF!</definedName>
    <definedName name="цена___7___10" localSheetId="6">#REF!</definedName>
    <definedName name="цена___7___10">#REF!</definedName>
    <definedName name="цена___7___2" localSheetId="7">#REF!</definedName>
    <definedName name="цена___7___2" localSheetId="3">#REF!</definedName>
    <definedName name="цена___7___2" localSheetId="6">#REF!</definedName>
    <definedName name="цена___7___2">#REF!</definedName>
    <definedName name="цена___7___4" localSheetId="7">#REF!</definedName>
    <definedName name="цена___7___4" localSheetId="3">#REF!</definedName>
    <definedName name="цена___7___4" localSheetId="6">#REF!</definedName>
    <definedName name="цена___7___4">#REF!</definedName>
    <definedName name="цена___7___6" localSheetId="7">#REF!</definedName>
    <definedName name="цена___7___6" localSheetId="3">#REF!</definedName>
    <definedName name="цена___7___6" localSheetId="6">#REF!</definedName>
    <definedName name="цена___7___6">#REF!</definedName>
    <definedName name="цена___7___8" localSheetId="7">#REF!</definedName>
    <definedName name="цена___7___8" localSheetId="3">#REF!</definedName>
    <definedName name="цена___7___8" localSheetId="6">#REF!</definedName>
    <definedName name="цена___7___8">#REF!</definedName>
    <definedName name="цена___7_1" localSheetId="7">#REF!</definedName>
    <definedName name="цена___7_1" localSheetId="6">#REF!</definedName>
    <definedName name="цена___7_1">#REF!</definedName>
    <definedName name="цена___8" localSheetId="7">#REF!</definedName>
    <definedName name="цена___8" localSheetId="3">#REF!</definedName>
    <definedName name="цена___8" localSheetId="6">#REF!</definedName>
    <definedName name="цена___8">#REF!</definedName>
    <definedName name="цена___8___0" localSheetId="7">#REF!</definedName>
    <definedName name="цена___8___0" localSheetId="3">#REF!</definedName>
    <definedName name="цена___8___0" localSheetId="6">#REF!</definedName>
    <definedName name="цена___8___0">#REF!</definedName>
    <definedName name="цена___8___0___0" localSheetId="7">#REF!</definedName>
    <definedName name="цена___8___0___0" localSheetId="3">#REF!</definedName>
    <definedName name="цена___8___0___0" localSheetId="6">#REF!</definedName>
    <definedName name="цена___8___0___0">#REF!</definedName>
    <definedName name="цена___8___0___0___0" localSheetId="7">#REF!</definedName>
    <definedName name="цена___8___0___0___0" localSheetId="3">#REF!</definedName>
    <definedName name="цена___8___0___0___0" localSheetId="6">#REF!</definedName>
    <definedName name="цена___8___0___0___0">#REF!</definedName>
    <definedName name="цена___8___0___0___0___0" localSheetId="7">#REF!</definedName>
    <definedName name="цена___8___0___0___0___0" localSheetId="6">#REF!</definedName>
    <definedName name="цена___8___0___0___0___0">#REF!</definedName>
    <definedName name="цена___8___0___0___0___0_1" localSheetId="7">#REF!</definedName>
    <definedName name="цена___8___0___0___0___0_1" localSheetId="6">#REF!</definedName>
    <definedName name="цена___8___0___0___0___0_1">#REF!</definedName>
    <definedName name="цена___8___0___0___0_1" localSheetId="7">#REF!</definedName>
    <definedName name="цена___8___0___0___0_1" localSheetId="6">#REF!</definedName>
    <definedName name="цена___8___0___0___0_1">#REF!</definedName>
    <definedName name="цена___8___0___0_1" localSheetId="7">#REF!</definedName>
    <definedName name="цена___8___0___0_1" localSheetId="6">#REF!</definedName>
    <definedName name="цена___8___0___0_1">#REF!</definedName>
    <definedName name="цена___8___0___1" localSheetId="7">#REF!</definedName>
    <definedName name="цена___8___0___1" localSheetId="6">#REF!</definedName>
    <definedName name="цена___8___0___1">#REF!</definedName>
    <definedName name="цена___8___0___1_1" localSheetId="7">#REF!</definedName>
    <definedName name="цена___8___0___1_1" localSheetId="6">#REF!</definedName>
    <definedName name="цена___8___0___1_1">#REF!</definedName>
    <definedName name="цена___8___0___5" localSheetId="7">#REF!</definedName>
    <definedName name="цена___8___0___5" localSheetId="6">#REF!</definedName>
    <definedName name="цена___8___0___5">#REF!</definedName>
    <definedName name="цена___8___0___5_1" localSheetId="7">#REF!</definedName>
    <definedName name="цена___8___0___5_1" localSheetId="6">#REF!</definedName>
    <definedName name="цена___8___0___5_1">#REF!</definedName>
    <definedName name="цена___8___0_1" localSheetId="7">#REF!</definedName>
    <definedName name="цена___8___0_1" localSheetId="6">#REF!</definedName>
    <definedName name="цена___8___0_1">#REF!</definedName>
    <definedName name="цена___8___0_1_1" localSheetId="7">#REF!</definedName>
    <definedName name="цена___8___0_1_1" localSheetId="6">#REF!</definedName>
    <definedName name="цена___8___0_1_1">#REF!</definedName>
    <definedName name="цена___8___0_1_1_1" localSheetId="7">#REF!</definedName>
    <definedName name="цена___8___0_1_1_1" localSheetId="6">#REF!</definedName>
    <definedName name="цена___8___0_1_1_1">#REF!</definedName>
    <definedName name="цена___8___0_3" localSheetId="7">#REF!</definedName>
    <definedName name="цена___8___0_3" localSheetId="6">#REF!</definedName>
    <definedName name="цена___8___0_3">#REF!</definedName>
    <definedName name="цена___8___0_3_1" localSheetId="7">#REF!</definedName>
    <definedName name="цена___8___0_3_1" localSheetId="6">#REF!</definedName>
    <definedName name="цена___8___0_3_1">#REF!</definedName>
    <definedName name="цена___8___0_5" localSheetId="7">#REF!</definedName>
    <definedName name="цена___8___0_5" localSheetId="6">#REF!</definedName>
    <definedName name="цена___8___0_5">#REF!</definedName>
    <definedName name="цена___8___0_5_1" localSheetId="7">#REF!</definedName>
    <definedName name="цена___8___0_5_1" localSheetId="6">#REF!</definedName>
    <definedName name="цена___8___0_5_1">#REF!</definedName>
    <definedName name="цена___8___1" localSheetId="7">#REF!</definedName>
    <definedName name="цена___8___1" localSheetId="3">#REF!</definedName>
    <definedName name="цена___8___1" localSheetId="6">#REF!</definedName>
    <definedName name="цена___8___1">#REF!</definedName>
    <definedName name="цена___8___10" localSheetId="7">#REF!</definedName>
    <definedName name="цена___8___10" localSheetId="3">#REF!</definedName>
    <definedName name="цена___8___10" localSheetId="6">#REF!</definedName>
    <definedName name="цена___8___10">#REF!</definedName>
    <definedName name="цена___8___10_1" localSheetId="7">#REF!</definedName>
    <definedName name="цена___8___10_1" localSheetId="6">#REF!</definedName>
    <definedName name="цена___8___10_1">#REF!</definedName>
    <definedName name="цена___8___12" localSheetId="7">#REF!</definedName>
    <definedName name="цена___8___12" localSheetId="3">#REF!</definedName>
    <definedName name="цена___8___12" localSheetId="6">#REF!</definedName>
    <definedName name="цена___8___12">#REF!</definedName>
    <definedName name="цена___8___2" localSheetId="7">#REF!</definedName>
    <definedName name="цена___8___2" localSheetId="3">#REF!</definedName>
    <definedName name="цена___8___2" localSheetId="6">#REF!</definedName>
    <definedName name="цена___8___2">#REF!</definedName>
    <definedName name="цена___8___2_1" localSheetId="7">#REF!</definedName>
    <definedName name="цена___8___2_1" localSheetId="6">#REF!</definedName>
    <definedName name="цена___8___2_1">#REF!</definedName>
    <definedName name="цена___8___4" localSheetId="7">#REF!</definedName>
    <definedName name="цена___8___4" localSheetId="3">#REF!</definedName>
    <definedName name="цена___8___4" localSheetId="6">#REF!</definedName>
    <definedName name="цена___8___4">#REF!</definedName>
    <definedName name="цена___8___4_1" localSheetId="7">#REF!</definedName>
    <definedName name="цена___8___4_1" localSheetId="6">#REF!</definedName>
    <definedName name="цена___8___4_1">#REF!</definedName>
    <definedName name="цена___8___5" localSheetId="7">#REF!</definedName>
    <definedName name="цена___8___5" localSheetId="6">#REF!</definedName>
    <definedName name="цена___8___5">#REF!</definedName>
    <definedName name="цена___8___5_1" localSheetId="7">#REF!</definedName>
    <definedName name="цена___8___5_1" localSheetId="6">#REF!</definedName>
    <definedName name="цена___8___5_1">#REF!</definedName>
    <definedName name="цена___8___6" localSheetId="7">#REF!</definedName>
    <definedName name="цена___8___6" localSheetId="3">#REF!</definedName>
    <definedName name="цена___8___6" localSheetId="6">#REF!</definedName>
    <definedName name="цена___8___6">#REF!</definedName>
    <definedName name="цена___8___6_1" localSheetId="7">#REF!</definedName>
    <definedName name="цена___8___6_1" localSheetId="6">#REF!</definedName>
    <definedName name="цена___8___6_1">#REF!</definedName>
    <definedName name="цена___8___8" localSheetId="7">#REF!</definedName>
    <definedName name="цена___8___8" localSheetId="3">#REF!</definedName>
    <definedName name="цена___8___8" localSheetId="6">#REF!</definedName>
    <definedName name="цена___8___8">#REF!</definedName>
    <definedName name="цена___8___8_1" localSheetId="7">#REF!</definedName>
    <definedName name="цена___8___8_1" localSheetId="6">#REF!</definedName>
    <definedName name="цена___8___8_1">#REF!</definedName>
    <definedName name="цена___8_1" localSheetId="7">#REF!</definedName>
    <definedName name="цена___8_1" localSheetId="6">#REF!</definedName>
    <definedName name="цена___8_1">#REF!</definedName>
    <definedName name="цена___8_1_1" localSheetId="7">#REF!</definedName>
    <definedName name="цена___8_1_1" localSheetId="6">#REF!</definedName>
    <definedName name="цена___8_1_1">#REF!</definedName>
    <definedName name="цена___8_1_1_1" localSheetId="7">#REF!</definedName>
    <definedName name="цена___8_1_1_1" localSheetId="6">#REF!</definedName>
    <definedName name="цена___8_1_1_1">#REF!</definedName>
    <definedName name="цена___8_3" localSheetId="7">#REF!</definedName>
    <definedName name="цена___8_3" localSheetId="6">#REF!</definedName>
    <definedName name="цена___8_3">#REF!</definedName>
    <definedName name="цена___8_3_1" localSheetId="7">#REF!</definedName>
    <definedName name="цена___8_3_1" localSheetId="6">#REF!</definedName>
    <definedName name="цена___8_3_1">#REF!</definedName>
    <definedName name="цена___8_5" localSheetId="7">#REF!</definedName>
    <definedName name="цена___8_5" localSheetId="6">#REF!</definedName>
    <definedName name="цена___8_5">#REF!</definedName>
    <definedName name="цена___8_5_1" localSheetId="7">#REF!</definedName>
    <definedName name="цена___8_5_1" localSheetId="6">#REF!</definedName>
    <definedName name="цена___8_5_1">#REF!</definedName>
    <definedName name="цена___9" localSheetId="7">#REF!</definedName>
    <definedName name="цена___9" localSheetId="3">#REF!</definedName>
    <definedName name="цена___9" localSheetId="6">#REF!</definedName>
    <definedName name="цена___9">#REF!</definedName>
    <definedName name="цена___9___0" localSheetId="7">#REF!</definedName>
    <definedName name="цена___9___0" localSheetId="3">#REF!</definedName>
    <definedName name="цена___9___0" localSheetId="6">#REF!</definedName>
    <definedName name="цена___9___0">#REF!</definedName>
    <definedName name="цена___9___0___0" localSheetId="7">#REF!</definedName>
    <definedName name="цена___9___0___0" localSheetId="3">#REF!</definedName>
    <definedName name="цена___9___0___0" localSheetId="6">#REF!</definedName>
    <definedName name="цена___9___0___0">#REF!</definedName>
    <definedName name="цена___9___0___0___0" localSheetId="7">#REF!</definedName>
    <definedName name="цена___9___0___0___0" localSheetId="3">#REF!</definedName>
    <definedName name="цена___9___0___0___0" localSheetId="6">#REF!</definedName>
    <definedName name="цена___9___0___0___0">#REF!</definedName>
    <definedName name="цена___9___0___0___0___0" localSheetId="7">#REF!</definedName>
    <definedName name="цена___9___0___0___0___0" localSheetId="6">#REF!</definedName>
    <definedName name="цена___9___0___0___0___0">#REF!</definedName>
    <definedName name="цена___9___0___0___0___0_1" localSheetId="7">#REF!</definedName>
    <definedName name="цена___9___0___0___0___0_1" localSheetId="6">#REF!</definedName>
    <definedName name="цена___9___0___0___0___0_1">#REF!</definedName>
    <definedName name="цена___9___0___0___0_1" localSheetId="7">#REF!</definedName>
    <definedName name="цена___9___0___0___0_1" localSheetId="6">#REF!</definedName>
    <definedName name="цена___9___0___0___0_1">#REF!</definedName>
    <definedName name="цена___9___0___0_1" localSheetId="7">#REF!</definedName>
    <definedName name="цена___9___0___0_1" localSheetId="6">#REF!</definedName>
    <definedName name="цена___9___0___0_1">#REF!</definedName>
    <definedName name="цена___9___0___5" localSheetId="7">#REF!</definedName>
    <definedName name="цена___9___0___5" localSheetId="6">#REF!</definedName>
    <definedName name="цена___9___0___5">#REF!</definedName>
    <definedName name="цена___9___0___5_1" localSheetId="7">#REF!</definedName>
    <definedName name="цена___9___0___5_1" localSheetId="6">#REF!</definedName>
    <definedName name="цена___9___0___5_1">#REF!</definedName>
    <definedName name="цена___9___0_1" localSheetId="7">#REF!</definedName>
    <definedName name="цена___9___0_1" localSheetId="6">#REF!</definedName>
    <definedName name="цена___9___0_1">#REF!</definedName>
    <definedName name="цена___9___0_5" localSheetId="7">#REF!</definedName>
    <definedName name="цена___9___0_5" localSheetId="6">#REF!</definedName>
    <definedName name="цена___9___0_5">#REF!</definedName>
    <definedName name="цена___9___0_5_1" localSheetId="7">#REF!</definedName>
    <definedName name="цена___9___0_5_1" localSheetId="6">#REF!</definedName>
    <definedName name="цена___9___0_5_1">#REF!</definedName>
    <definedName name="цена___9___10" localSheetId="7">#REF!</definedName>
    <definedName name="цена___9___10" localSheetId="3">#REF!</definedName>
    <definedName name="цена___9___10" localSheetId="6">#REF!</definedName>
    <definedName name="цена___9___10">#REF!</definedName>
    <definedName name="цена___9___2" localSheetId="7">#REF!</definedName>
    <definedName name="цена___9___2" localSheetId="3">#REF!</definedName>
    <definedName name="цена___9___2" localSheetId="6">#REF!</definedName>
    <definedName name="цена___9___2">#REF!</definedName>
    <definedName name="цена___9___4" localSheetId="7">#REF!</definedName>
    <definedName name="цена___9___4" localSheetId="3">#REF!</definedName>
    <definedName name="цена___9___4" localSheetId="6">#REF!</definedName>
    <definedName name="цена___9___4">#REF!</definedName>
    <definedName name="цена___9___5" localSheetId="7">#REF!</definedName>
    <definedName name="цена___9___5" localSheetId="6">#REF!</definedName>
    <definedName name="цена___9___5">#REF!</definedName>
    <definedName name="цена___9___5_1" localSheetId="7">#REF!</definedName>
    <definedName name="цена___9___5_1" localSheetId="6">#REF!</definedName>
    <definedName name="цена___9___5_1">#REF!</definedName>
    <definedName name="цена___9___6" localSheetId="7">#REF!</definedName>
    <definedName name="цена___9___6" localSheetId="3">#REF!</definedName>
    <definedName name="цена___9___6" localSheetId="6">#REF!</definedName>
    <definedName name="цена___9___6">#REF!</definedName>
    <definedName name="цена___9___8" localSheetId="7">#REF!</definedName>
    <definedName name="цена___9___8" localSheetId="3">#REF!</definedName>
    <definedName name="цена___9___8" localSheetId="6">#REF!</definedName>
    <definedName name="цена___9___8">#REF!</definedName>
    <definedName name="цена___9_1" localSheetId="7">#REF!</definedName>
    <definedName name="цена___9_1" localSheetId="6">#REF!</definedName>
    <definedName name="цена___9_1">#REF!</definedName>
    <definedName name="цена___9_1_1" localSheetId="7">#REF!</definedName>
    <definedName name="цена___9_1_1" localSheetId="6">#REF!</definedName>
    <definedName name="цена___9_1_1">#REF!</definedName>
    <definedName name="цена___9_1_1_1" localSheetId="7">#REF!</definedName>
    <definedName name="цена___9_1_1_1" localSheetId="6">#REF!</definedName>
    <definedName name="цена___9_1_1_1">#REF!</definedName>
    <definedName name="цена___9_3" localSheetId="7">#REF!</definedName>
    <definedName name="цена___9_3" localSheetId="6">#REF!</definedName>
    <definedName name="цена___9_3">#REF!</definedName>
    <definedName name="цена___9_3_1" localSheetId="7">#REF!</definedName>
    <definedName name="цена___9_3_1" localSheetId="6">#REF!</definedName>
    <definedName name="цена___9_3_1">#REF!</definedName>
    <definedName name="цена___9_5" localSheetId="7">#REF!</definedName>
    <definedName name="цена___9_5" localSheetId="6">#REF!</definedName>
    <definedName name="цена___9_5">#REF!</definedName>
    <definedName name="цена___9_5_1" localSheetId="7">#REF!</definedName>
    <definedName name="цена___9_5_1" localSheetId="6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7">#REF!</definedName>
    <definedName name="Цена1" localSheetId="6">#REF!</definedName>
    <definedName name="Цена1">#REF!</definedName>
    <definedName name="ЦенаМашБур" localSheetId="7">[50]СмМашБур!#REF!</definedName>
    <definedName name="ЦенаМашБур" localSheetId="6">[50]СмМашБур!#REF!</definedName>
    <definedName name="ЦенаМашБур" localSheetId="2">[49]СмМашБур!#REF!</definedName>
    <definedName name="ЦенаМашБур">[50]СмМашБур!#REF!</definedName>
    <definedName name="ЦенаОбслед" localSheetId="2">[49]ОбмОбслЗемОд!$F$62</definedName>
    <definedName name="ЦенаОбслед">[50]ОбмОбслЗемОд!$F$62</definedName>
    <definedName name="ЦенаРучБур" localSheetId="7">[50]СмРучБур!#REF!</definedName>
    <definedName name="ЦенаРучБур" localSheetId="6">[50]СмРучБур!#REF!</definedName>
    <definedName name="ЦенаРучБур" localSheetId="2">[49]СмРучБур!#REF!</definedName>
    <definedName name="ЦенаРучБур">[50]СмРучБур!#REF!</definedName>
    <definedName name="ЦенаШурфов" localSheetId="7">#REF!</definedName>
    <definedName name="ЦенаШурфов" localSheetId="6">#REF!</definedName>
    <definedName name="ЦенаШурфов" localSheetId="2">#REF!</definedName>
    <definedName name="ЦенаШурфов">#REF!</definedName>
    <definedName name="цуе" localSheetId="3" hidden="1">{#N/A,#N/A,TRUE,"Смета на пасс. обор. №1"}</definedName>
    <definedName name="цуе" localSheetId="1" hidden="1">{#N/A,#N/A,TRUE,"Смета на пасс. обор. №1"}</definedName>
    <definedName name="цуе" localSheetId="2" hidden="1">{#N/A,#N/A,TRUE,"Смета на пасс. обор. №1"}</definedName>
    <definedName name="цуе" hidden="1">{#N/A,#N/A,TRUE,"Смета на пасс. обор. №1"}</definedName>
    <definedName name="цук" localSheetId="7">#REF!</definedName>
    <definedName name="цук" localSheetId="3">#REF!</definedName>
    <definedName name="цук" localSheetId="6">#REF!</definedName>
    <definedName name="цук" localSheetId="2">#REF!</definedName>
    <definedName name="цук">#REF!</definedName>
    <definedName name="цукеп" localSheetId="7">#REF!</definedName>
    <definedName name="цукеп" localSheetId="6">#REF!</definedName>
    <definedName name="цукеп">#REF!</definedName>
    <definedName name="цукецуе" localSheetId="7">#REF!</definedName>
    <definedName name="цукецуе" localSheetId="6">#REF!</definedName>
    <definedName name="цукецуе">#REF!</definedName>
    <definedName name="цукцук" localSheetId="7">#REF!</definedName>
    <definedName name="цукцук" localSheetId="6">#REF!</definedName>
    <definedName name="цукцук">#REF!</definedName>
    <definedName name="цукцукуцкцук" localSheetId="7">#REF!</definedName>
    <definedName name="цукцукуцкцук" localSheetId="6">#REF!</definedName>
    <definedName name="цукцукуцкцук">#REF!</definedName>
    <definedName name="цукцукцук" localSheetId="7">#REF!</definedName>
    <definedName name="цукцукцук" localSheetId="6">#REF!</definedName>
    <definedName name="цукцукцук">#REF!</definedName>
    <definedName name="цфйе" localSheetId="7">#REF!</definedName>
    <definedName name="цфйе" localSheetId="6">#REF!</definedName>
    <definedName name="цфйе">#REF!</definedName>
    <definedName name="цц" localSheetId="1" hidden="1">{#N/A,#N/A,TRUE,"Смета на пасс. обор. №1"}</definedName>
    <definedName name="цц" localSheetId="2" hidden="1">{#N/A,#N/A,TRUE,"Смета на пасс. обор. №1"}</definedName>
    <definedName name="цц" hidden="1">{#N/A,#N/A,TRUE,"Смета на пасс. обор. №1"}</definedName>
    <definedName name="ццц" localSheetId="7">#REF!</definedName>
    <definedName name="ццц" localSheetId="6">#REF!</definedName>
    <definedName name="ццц" localSheetId="2">#REF!</definedName>
    <definedName name="ццц">#REF!</definedName>
    <definedName name="цы" localSheetId="7">#REF!</definedName>
    <definedName name="цы" localSheetId="6">#REF!</definedName>
    <definedName name="цы">#REF!</definedName>
    <definedName name="цы_1" localSheetId="7">#REF!</definedName>
    <definedName name="цы_1" localSheetId="6">#REF!</definedName>
    <definedName name="цы_1">#REF!</definedName>
    <definedName name="ч" localSheetId="3" hidden="1">{#N/A,#N/A,TRUE,"Смета на пасс. обор. №1"}</definedName>
    <definedName name="ч" localSheetId="1" hidden="1">{#N/A,#N/A,TRUE,"Смета на пасс. обор. №1"}</definedName>
    <definedName name="ч" localSheetId="2" hidden="1">{#N/A,#N/A,TRUE,"Смета на пасс. обор. №1"}</definedName>
    <definedName name="ч" hidden="1">{#N/A,#N/A,TRUE,"Смета на пасс. обор. №1"}</definedName>
    <definedName name="ч_1" localSheetId="3" hidden="1">{#N/A,#N/A,TRUE,"Смета на пасс. обор. №1"}</definedName>
    <definedName name="ч_1" localSheetId="1" hidden="1">{#N/A,#N/A,TRUE,"Смета на пасс. обор. №1"}</definedName>
    <definedName name="ч_1" localSheetId="2" hidden="1">{#N/A,#N/A,TRUE,"Смета на пасс. обор. №1"}</definedName>
    <definedName name="ч_1" hidden="1">{#N/A,#N/A,TRUE,"Смета на пасс. обор. №1"}</definedName>
    <definedName name="чапо" localSheetId="7">#REF!</definedName>
    <definedName name="чапо" localSheetId="6">#REF!</definedName>
    <definedName name="чапо">#REF!</definedName>
    <definedName name="чапр" localSheetId="7">#REF!</definedName>
    <definedName name="чапр" localSheetId="6">#REF!</definedName>
    <definedName name="чапр">#REF!</definedName>
    <definedName name="Челябинская_область" localSheetId="7">#REF!</definedName>
    <definedName name="Челябинская_область" localSheetId="6">#REF!</definedName>
    <definedName name="Челябинская_область">#REF!</definedName>
    <definedName name="Челябинская_область_1" localSheetId="7">#REF!</definedName>
    <definedName name="Челябинская_область_1" localSheetId="6">#REF!</definedName>
    <definedName name="Челябинская_область_1">#REF!</definedName>
    <definedName name="четвертый" localSheetId="7">#REF!</definedName>
    <definedName name="четвертый" localSheetId="6">#REF!</definedName>
    <definedName name="четвертый">#REF!</definedName>
    <definedName name="Чеченская_Республика" localSheetId="7">#REF!</definedName>
    <definedName name="Чеченская_Республика" localSheetId="6">#REF!</definedName>
    <definedName name="Чеченская_Республика">#REF!</definedName>
    <definedName name="Читинская_область" localSheetId="7">#REF!</definedName>
    <definedName name="Читинская_область" localSheetId="6">#REF!</definedName>
    <definedName name="Читинская_область">#REF!</definedName>
    <definedName name="Читинская_область_1" localSheetId="7">#REF!</definedName>
    <definedName name="Читинская_область_1" localSheetId="6">#REF!</definedName>
    <definedName name="Читинская_область_1">#REF!</definedName>
    <definedName name="чмтчмт" localSheetId="7">#REF!</definedName>
    <definedName name="чмтчмт" localSheetId="6">#REF!</definedName>
    <definedName name="чмтчмт">#REF!</definedName>
    <definedName name="чмтчт" localSheetId="7">#REF!</definedName>
    <definedName name="чмтчт" localSheetId="6">#REF!</definedName>
    <definedName name="чмтчт">#REF!</definedName>
    <definedName name="чс" localSheetId="7">#REF!</definedName>
    <definedName name="чс" localSheetId="3">#REF!</definedName>
    <definedName name="чс" localSheetId="6">#REF!</definedName>
    <definedName name="чс" localSheetId="2">#REF!</definedName>
    <definedName name="чс">#REF!</definedName>
    <definedName name="чсапр" localSheetId="7">#REF!</definedName>
    <definedName name="чсапр" localSheetId="6">#REF!</definedName>
    <definedName name="чсапр">#REF!</definedName>
    <definedName name="чсипа" localSheetId="7">[6]топография!#REF!</definedName>
    <definedName name="чсипа" localSheetId="3">[14]топография!#REF!</definedName>
    <definedName name="чсипа" localSheetId="6">[6]топография!#REF!</definedName>
    <definedName name="чсипа">[6]топография!#REF!</definedName>
    <definedName name="чсиь" localSheetId="7">#REF!</definedName>
    <definedName name="чсиь" localSheetId="6">#REF!</definedName>
    <definedName name="чсиь">#REF!</definedName>
    <definedName name="чсмт" localSheetId="7">#REF!</definedName>
    <definedName name="чсмт" localSheetId="6">#REF!</definedName>
    <definedName name="чсмт">#REF!</definedName>
    <definedName name="чстм" localSheetId="7">#REF!</definedName>
    <definedName name="чстм" localSheetId="6">#REF!</definedName>
    <definedName name="чстм">#REF!</definedName>
    <definedName name="чт" localSheetId="7">#REF!</definedName>
    <definedName name="чт" localSheetId="6">#REF!</definedName>
    <definedName name="чт">#REF!</definedName>
    <definedName name="чтм" localSheetId="7">#REF!</definedName>
    <definedName name="чтм" localSheetId="6">#REF!</definedName>
    <definedName name="чтм">#REF!</definedName>
    <definedName name="чть" localSheetId="7">#REF!</definedName>
    <definedName name="чть" localSheetId="3">#REF!</definedName>
    <definedName name="чть" localSheetId="6">#REF!</definedName>
    <definedName name="чть" localSheetId="2">#REF!</definedName>
    <definedName name="чть">#REF!</definedName>
    <definedName name="Чувашская_Республика___Чувашия" localSheetId="7">#REF!</definedName>
    <definedName name="Чувашская_Республика___Чувашия" localSheetId="6">#REF!</definedName>
    <definedName name="Чувашская_Республика___Чувашия">#REF!</definedName>
    <definedName name="Чукотский_автономный_округ" localSheetId="7">#REF!</definedName>
    <definedName name="Чукотский_автономный_округ" localSheetId="6">#REF!</definedName>
    <definedName name="Чукотский_автономный_округ">#REF!</definedName>
    <definedName name="Чукотский_автономный_округ_1" localSheetId="7">#REF!</definedName>
    <definedName name="Чукотский_автономный_округ_1" localSheetId="6">#REF!</definedName>
    <definedName name="Чукотский_автономный_округ_1">#REF!</definedName>
    <definedName name="ш" localSheetId="3" hidden="1">{#N/A,#N/A,TRUE,"Смета на пасс. обор. №1"}</definedName>
    <definedName name="ш" localSheetId="1" hidden="1">{#N/A,#N/A,TRUE,"Смета на пасс. обор. №1"}</definedName>
    <definedName name="ш" localSheetId="2" hidden="1">{#N/A,#N/A,TRUE,"Смета на пасс. обор. №1"}</definedName>
    <definedName name="ш" hidden="1">{#N/A,#N/A,TRUE,"Смета на пасс. обор. №1"}</definedName>
    <definedName name="ш_1" localSheetId="3" hidden="1">{#N/A,#N/A,TRUE,"Смета на пасс. обор. №1"}</definedName>
    <definedName name="ш_1" localSheetId="1" hidden="1">{#N/A,#N/A,TRUE,"Смета на пасс. обор. №1"}</definedName>
    <definedName name="ш_1" localSheetId="2" hidden="1">{#N/A,#N/A,TRUE,"Смета на пасс. обор. №1"}</definedName>
    <definedName name="ш_1" hidden="1">{#N/A,#N/A,TRUE,"Смета на пасс. обор. №1"}</definedName>
    <definedName name="шгд" localSheetId="7">#REF!</definedName>
    <definedName name="шгд" localSheetId="6">#REF!</definedName>
    <definedName name="шгд">#REF!</definedName>
    <definedName name="шгнкушгрдаы" localSheetId="7">#REF!</definedName>
    <definedName name="шгнкушгрдаы" localSheetId="3">#REF!</definedName>
    <definedName name="шгнкушгрдаы" localSheetId="6">#REF!</definedName>
    <definedName name="шгнкушгрдаы">#REF!</definedName>
    <definedName name="шгфуждлоэзшщ\ыфтм" localSheetId="7">#REF!</definedName>
    <definedName name="шгфуждлоэзшщ\ыфтм" localSheetId="3">#REF!</definedName>
    <definedName name="шгфуждлоэзшщ\ыфтм" localSheetId="6">#REF!</definedName>
    <definedName name="шгфуждлоэзшщ\ыфтм">#REF!</definedName>
    <definedName name="шдгшж" localSheetId="7">#REF!</definedName>
    <definedName name="шдгшж" localSheetId="6">#REF!</definedName>
    <definedName name="шдгшж">#REF!</definedName>
    <definedName name="шестой" localSheetId="7">#REF!</definedName>
    <definedName name="шестой" localSheetId="6">#REF!</definedName>
    <definedName name="шестой">#REF!</definedName>
    <definedName name="Шесть" localSheetId="7">#REF!</definedName>
    <definedName name="Шесть" localSheetId="6">#REF!</definedName>
    <definedName name="Шесть">#REF!</definedName>
    <definedName name="Шкафы_ТМ" localSheetId="7">#REF!</definedName>
    <definedName name="Шкафы_ТМ" localSheetId="6">#REF!</definedName>
    <definedName name="Шкафы_ТМ">#REF!</definedName>
    <definedName name="шплю" localSheetId="7">#REF!</definedName>
    <definedName name="шплю" localSheetId="6">#REF!</definedName>
    <definedName name="шплю">#REF!</definedName>
    <definedName name="шпр" localSheetId="7">#REF!</definedName>
    <definedName name="шпр" localSheetId="6">#REF!</definedName>
    <definedName name="шпр">#REF!</definedName>
    <definedName name="шщгщ9шщллщ" localSheetId="7">#REF!</definedName>
    <definedName name="шщгщ9шщллщ" localSheetId="6">#REF!</definedName>
    <definedName name="шщгщ9шщллщ">#REF!</definedName>
    <definedName name="щжэдж" localSheetId="7">#REF!</definedName>
    <definedName name="щжэдж" localSheetId="6">#REF!</definedName>
    <definedName name="щжэдж">#REF!</definedName>
    <definedName name="щшшщрг" localSheetId="7">#REF!</definedName>
    <definedName name="щшшщрг" localSheetId="6">#REF!</definedName>
    <definedName name="щшшщрг">#REF!</definedName>
    <definedName name="щщ" localSheetId="7">#REF!</definedName>
    <definedName name="щщ" localSheetId="3">#REF!</definedName>
    <definedName name="щщ" localSheetId="6">#REF!</definedName>
    <definedName name="щщ">#REF!</definedName>
    <definedName name="ъхз" localSheetId="7">#REF!</definedName>
    <definedName name="ъхз" localSheetId="3">#REF!</definedName>
    <definedName name="ъхз" localSheetId="6">#REF!</definedName>
    <definedName name="ъхз">#REF!</definedName>
    <definedName name="ы" localSheetId="3" hidden="1">{#N/A,#N/A,TRUE,"Смета на пасс. обор. №1"}</definedName>
    <definedName name="ы" localSheetId="1" hidden="1">{#N/A,#N/A,TRUE,"Смета на пасс. обор. №1"}</definedName>
    <definedName name="ы" localSheetId="2" hidden="1">{#N/A,#N/A,TRUE,"Смета на пасс. обор. №1"}</definedName>
    <definedName name="ы" hidden="1">{#N/A,#N/A,TRUE,"Смета на пасс. обор. №1"}</definedName>
    <definedName name="ы_1" localSheetId="3" hidden="1">{#N/A,#N/A,TRUE,"Смета на пасс. обор. №1"}</definedName>
    <definedName name="ы_1" localSheetId="1" hidden="1">{#N/A,#N/A,TRUE,"Смета на пасс. обор. №1"}</definedName>
    <definedName name="ы_1" localSheetId="2" hidden="1">{#N/A,#N/A,TRUE,"Смета на пасс. обор. №1"}</definedName>
    <definedName name="ы_1" hidden="1">{#N/A,#N/A,TRUE,"Смета на пасс. обор. №1"}</definedName>
    <definedName name="ыа" localSheetId="7">#REF!</definedName>
    <definedName name="ыа" localSheetId="6">#REF!</definedName>
    <definedName name="ыа">#REF!</definedName>
    <definedName name="ыаоаы" localSheetId="7">#REF!</definedName>
    <definedName name="ыаоаы" localSheetId="6">#REF!</definedName>
    <definedName name="ыаоаы">#REF!</definedName>
    <definedName name="ыаоаыо" localSheetId="7">#REF!</definedName>
    <definedName name="ыаоаыо" localSheetId="6">#REF!</definedName>
    <definedName name="ыаоаыо">#REF!</definedName>
    <definedName name="ыаоаып" localSheetId="7">#REF!</definedName>
    <definedName name="ыаоаып" localSheetId="6">#REF!</definedName>
    <definedName name="ыаоаып">#REF!</definedName>
    <definedName name="ыаоп" localSheetId="7">#REF!</definedName>
    <definedName name="ыаоп" localSheetId="6">#REF!</definedName>
    <definedName name="ыаоп">#REF!</definedName>
    <definedName name="ыапо" localSheetId="7">#REF!</definedName>
    <definedName name="ыапо" localSheetId="6">#REF!</definedName>
    <definedName name="ыапо">#REF!</definedName>
    <definedName name="ыапоапоао" localSheetId="7">#REF!</definedName>
    <definedName name="ыапоапоао" localSheetId="6">#REF!</definedName>
    <definedName name="ыапоапоао">#REF!</definedName>
    <definedName name="ыапоаыо" localSheetId="7">#REF!</definedName>
    <definedName name="ыапоаыо" localSheetId="6">#REF!</definedName>
    <definedName name="ыапоаыо">#REF!</definedName>
    <definedName name="ыапоы" localSheetId="7">#REF!</definedName>
    <definedName name="ыапоы" localSheetId="6">#REF!</definedName>
    <definedName name="ыапоы">#REF!</definedName>
    <definedName name="ыапоыа" localSheetId="7">#REF!</definedName>
    <definedName name="ыапоыа" localSheetId="6">#REF!</definedName>
    <definedName name="ыапоыа">#REF!</definedName>
    <definedName name="ыапр" localSheetId="7">[4]топография!#REF!</definedName>
    <definedName name="ыапр" localSheetId="6">[4]топография!#REF!</definedName>
    <definedName name="ыапр">[4]топография!#REF!</definedName>
    <definedName name="ыапраыр" localSheetId="7">#REF!</definedName>
    <definedName name="ыапраыр" localSheetId="6">#REF!</definedName>
    <definedName name="ыапраыр">#REF!</definedName>
    <definedName name="ыаролд" localSheetId="1" hidden="1">{#N/A,#N/A,TRUE,"Смета на пасс. обор. №1"}</definedName>
    <definedName name="ыаролд" localSheetId="2" hidden="1">{#N/A,#N/A,TRUE,"Смета на пасс. обор. №1"}</definedName>
    <definedName name="ыаролд" hidden="1">{#N/A,#N/A,TRUE,"Смета на пасс. обор. №1"}</definedName>
    <definedName name="ыв" localSheetId="7">#REF!</definedName>
    <definedName name="ыв" localSheetId="6">#REF!</definedName>
    <definedName name="ыв">#REF!</definedName>
    <definedName name="ЫВGGGGGGGGGGGGGGG" localSheetId="7">#REF!</definedName>
    <definedName name="ЫВGGGGGGGGGGGGGGG" localSheetId="3">#REF!</definedName>
    <definedName name="ЫВGGGGGGGGGGGGGGG" localSheetId="6">#REF!</definedName>
    <definedName name="ЫВGGGGGGGGGGGGGGG" localSheetId="2">#REF!</definedName>
    <definedName name="ЫВGGGGGGGGGGGGGGG">#REF!</definedName>
    <definedName name="ыва" localSheetId="3" hidden="1">{#N/A,#N/A,TRUE,"Смета на пасс. обор. №1"}</definedName>
    <definedName name="ыва" localSheetId="1" hidden="1">{#N/A,#N/A,TRUE,"Смета на пасс. обор. №1"}</definedName>
    <definedName name="ыва" localSheetId="2" hidden="1">{#N/A,#N/A,TRUE,"Смета на пасс. обор. №1"}</definedName>
    <definedName name="ыва" hidden="1">{#N/A,#N/A,TRUE,"Смета на пасс. обор. №1"}</definedName>
    <definedName name="ыва_1" localSheetId="3" hidden="1">{#N/A,#N/A,TRUE,"Смета на пасс. обор. №1"}</definedName>
    <definedName name="ыва_1" localSheetId="1" hidden="1">{#N/A,#N/A,TRUE,"Смета на пасс. обор. №1"}</definedName>
    <definedName name="ыва_1" localSheetId="2" hidden="1">{#N/A,#N/A,TRUE,"Смета на пасс. обор. №1"}</definedName>
    <definedName name="ыва_1" hidden="1">{#N/A,#N/A,TRUE,"Смета на пасс. обор. №1"}</definedName>
    <definedName name="ывапвыфп" localSheetId="7">[4]топография!#REF!</definedName>
    <definedName name="ывапвыфп" localSheetId="6">[4]топография!#REF!</definedName>
    <definedName name="ывапвыфп">[4]топография!#REF!</definedName>
    <definedName name="ываф" localSheetId="7">#REF!</definedName>
    <definedName name="ываф" localSheetId="6">#REF!</definedName>
    <definedName name="ываф">#REF!</definedName>
    <definedName name="Ываы" localSheetId="7">#REF!</definedName>
    <definedName name="Ываы" localSheetId="6">#REF!</definedName>
    <definedName name="Ываы">#REF!</definedName>
    <definedName name="ЫВаЫа" localSheetId="7">#REF!</definedName>
    <definedName name="ЫВаЫа" localSheetId="6">#REF!</definedName>
    <definedName name="ЫВаЫа">#REF!</definedName>
    <definedName name="ЫВаЫваав" localSheetId="7">#REF!</definedName>
    <definedName name="ЫВаЫваав" localSheetId="6">#REF!</definedName>
    <definedName name="ЫВаЫваав">#REF!</definedName>
    <definedName name="ывпавар" localSheetId="7">#REF!</definedName>
    <definedName name="ывпавар" localSheetId="6">#REF!</definedName>
    <definedName name="ывпавар">#REF!</definedName>
    <definedName name="ЫВПВвввв" localSheetId="7">[14]топография!#REF!</definedName>
    <definedName name="ЫВПВвввв" localSheetId="6">[14]топография!#REF!</definedName>
    <definedName name="ЫВПВвввв">[14]топография!#REF!</definedName>
    <definedName name="ыВПВП" localSheetId="7">#REF!</definedName>
    <definedName name="ыВПВП" localSheetId="6">#REF!</definedName>
    <definedName name="ыВПВП">#REF!</definedName>
    <definedName name="ыкен" localSheetId="7">#REF!</definedName>
    <definedName name="ыкен" localSheetId="6">#REF!</definedName>
    <definedName name="ыкен">#REF!</definedName>
    <definedName name="ыопвпо" localSheetId="7">#REF!</definedName>
    <definedName name="ыопвпо" localSheetId="6">#REF!</definedName>
    <definedName name="ыопвпо">#REF!</definedName>
    <definedName name="ып" localSheetId="7">#REF!</definedName>
    <definedName name="ып" localSheetId="6">#REF!</definedName>
    <definedName name="ып">#REF!</definedName>
    <definedName name="ыпаота" localSheetId="7">#REF!</definedName>
    <definedName name="ыпаота" localSheetId="6">#REF!</definedName>
    <definedName name="ыпаота">#REF!</definedName>
    <definedName name="ыпартап" localSheetId="7">#REF!</definedName>
    <definedName name="ыпартап" localSheetId="6">#REF!</definedName>
    <definedName name="ыпартап">#REF!</definedName>
    <definedName name="ыпатапт" localSheetId="7">#REF!</definedName>
    <definedName name="ыпатапт" localSheetId="6">#REF!</definedName>
    <definedName name="ыпатапт">#REF!</definedName>
    <definedName name="ыпми" localSheetId="7">#REF!</definedName>
    <definedName name="ыпми" localSheetId="6">#REF!</definedName>
    <definedName name="ыпми">#REF!</definedName>
    <definedName name="ыпо" localSheetId="7">#REF!</definedName>
    <definedName name="ыпо" localSheetId="6">#REF!</definedName>
    <definedName name="ыпо">#REF!</definedName>
    <definedName name="ыпоыа" localSheetId="7">#REF!</definedName>
    <definedName name="ыпоыа" localSheetId="6">#REF!</definedName>
    <definedName name="ыпоыа">#REF!</definedName>
    <definedName name="ыпоыапо" localSheetId="7">#REF!</definedName>
    <definedName name="ыпоыапо" localSheetId="6">#REF!</definedName>
    <definedName name="ыпоыапо">#REF!</definedName>
    <definedName name="ыпр" localSheetId="7">#REF!</definedName>
    <definedName name="ыпр" localSheetId="6">#REF!</definedName>
    <definedName name="ыпр">#REF!</definedName>
    <definedName name="ыпрапр" localSheetId="7">#REF!</definedName>
    <definedName name="ыпрапр" localSheetId="6">#REF!</definedName>
    <definedName name="ыпрапр">#REF!</definedName>
    <definedName name="ыпраыпо" localSheetId="7">[5]топография!#REF!</definedName>
    <definedName name="ыпраыпо" localSheetId="6">[5]топография!#REF!</definedName>
    <definedName name="ыпраыпо">[5]топография!#REF!</definedName>
    <definedName name="ыпры" localSheetId="7">#REF!</definedName>
    <definedName name="ыпры" localSheetId="6">#REF!</definedName>
    <definedName name="ыпры">#REF!</definedName>
    <definedName name="ырипыр" localSheetId="7">#REF!</definedName>
    <definedName name="ырипыр" localSheetId="6">#REF!</definedName>
    <definedName name="ырипыр">#REF!</definedName>
    <definedName name="ырп" localSheetId="7">#REF!</definedName>
    <definedName name="ырп" localSheetId="6">#REF!</definedName>
    <definedName name="ырп">#REF!</definedName>
    <definedName name="ыукнр" localSheetId="7">#REF!</definedName>
    <definedName name="ыукнр" localSheetId="6">#REF!</definedName>
    <definedName name="ыукнр">#REF!</definedName>
    <definedName name="ыы" localSheetId="7">#REF!</definedName>
    <definedName name="ыы" localSheetId="3">#REF!</definedName>
    <definedName name="ыы" localSheetId="6">#REF!</definedName>
    <definedName name="ыы">#REF!</definedName>
    <definedName name="ыы_1" localSheetId="7">#REF!</definedName>
    <definedName name="ыы_1" localSheetId="3">#REF!</definedName>
    <definedName name="ыы_1" localSheetId="6">#REF!</definedName>
    <definedName name="ыы_1">#REF!</definedName>
    <definedName name="ыы_10" localSheetId="7">#REF!</definedName>
    <definedName name="ыы_10" localSheetId="3">#REF!</definedName>
    <definedName name="ыы_10" localSheetId="6">#REF!</definedName>
    <definedName name="ыы_10">#REF!</definedName>
    <definedName name="ыы_11" localSheetId="7">#REF!</definedName>
    <definedName name="ыы_11" localSheetId="3">#REF!</definedName>
    <definedName name="ыы_11" localSheetId="6">#REF!</definedName>
    <definedName name="ыы_11">#REF!</definedName>
    <definedName name="ыы_12" localSheetId="7">#REF!</definedName>
    <definedName name="ыы_12" localSheetId="3">#REF!</definedName>
    <definedName name="ыы_12" localSheetId="6">#REF!</definedName>
    <definedName name="ыы_12">#REF!</definedName>
    <definedName name="ыы_13" localSheetId="7">#REF!</definedName>
    <definedName name="ыы_13" localSheetId="3">#REF!</definedName>
    <definedName name="ыы_13" localSheetId="6">#REF!</definedName>
    <definedName name="ыы_13">#REF!</definedName>
    <definedName name="ыы_14" localSheetId="7">#REF!</definedName>
    <definedName name="ыы_14" localSheetId="3">#REF!</definedName>
    <definedName name="ыы_14" localSheetId="6">#REF!</definedName>
    <definedName name="ыы_14">#REF!</definedName>
    <definedName name="ыы_15" localSheetId="7">#REF!</definedName>
    <definedName name="ыы_15" localSheetId="3">#REF!</definedName>
    <definedName name="ыы_15" localSheetId="6">#REF!</definedName>
    <definedName name="ыы_15">#REF!</definedName>
    <definedName name="ыы_16" localSheetId="7">#REF!</definedName>
    <definedName name="ыы_16" localSheetId="3">#REF!</definedName>
    <definedName name="ыы_16" localSheetId="6">#REF!</definedName>
    <definedName name="ыы_16">#REF!</definedName>
    <definedName name="ыы_17" localSheetId="7">#REF!</definedName>
    <definedName name="ыы_17" localSheetId="3">#REF!</definedName>
    <definedName name="ыы_17" localSheetId="6">#REF!</definedName>
    <definedName name="ыы_17">#REF!</definedName>
    <definedName name="ыы_18" localSheetId="7">#REF!</definedName>
    <definedName name="ыы_18" localSheetId="3">#REF!</definedName>
    <definedName name="ыы_18" localSheetId="6">#REF!</definedName>
    <definedName name="ыы_18">#REF!</definedName>
    <definedName name="ыы_19" localSheetId="7">#REF!</definedName>
    <definedName name="ыы_19" localSheetId="3">#REF!</definedName>
    <definedName name="ыы_19" localSheetId="6">#REF!</definedName>
    <definedName name="ыы_19">#REF!</definedName>
    <definedName name="ыы_2" localSheetId="7">#REF!</definedName>
    <definedName name="ыы_2" localSheetId="3">#REF!</definedName>
    <definedName name="ыы_2" localSheetId="6">#REF!</definedName>
    <definedName name="ыы_2">#REF!</definedName>
    <definedName name="ыы_20" localSheetId="7">#REF!</definedName>
    <definedName name="ыы_20" localSheetId="3">#REF!</definedName>
    <definedName name="ыы_20" localSheetId="6">#REF!</definedName>
    <definedName name="ыы_20">#REF!</definedName>
    <definedName name="ыы_21" localSheetId="7">#REF!</definedName>
    <definedName name="ыы_21" localSheetId="3">#REF!</definedName>
    <definedName name="ыы_21" localSheetId="6">#REF!</definedName>
    <definedName name="ыы_21">#REF!</definedName>
    <definedName name="ыы_49" localSheetId="7">#REF!</definedName>
    <definedName name="ыы_49" localSheetId="3">#REF!</definedName>
    <definedName name="ыы_49" localSheetId="6">#REF!</definedName>
    <definedName name="ыы_49">#REF!</definedName>
    <definedName name="ыы_50" localSheetId="7">#REF!</definedName>
    <definedName name="ыы_50" localSheetId="3">#REF!</definedName>
    <definedName name="ыы_50" localSheetId="6">#REF!</definedName>
    <definedName name="ыы_50">#REF!</definedName>
    <definedName name="ыы_51" localSheetId="7">#REF!</definedName>
    <definedName name="ыы_51" localSheetId="3">#REF!</definedName>
    <definedName name="ыы_51" localSheetId="6">#REF!</definedName>
    <definedName name="ыы_51">#REF!</definedName>
    <definedName name="ыы_52" localSheetId="7">#REF!</definedName>
    <definedName name="ыы_52" localSheetId="3">#REF!</definedName>
    <definedName name="ыы_52" localSheetId="6">#REF!</definedName>
    <definedName name="ыы_52">#REF!</definedName>
    <definedName name="ыы_53" localSheetId="7">#REF!</definedName>
    <definedName name="ыы_53" localSheetId="3">#REF!</definedName>
    <definedName name="ыы_53" localSheetId="6">#REF!</definedName>
    <definedName name="ыы_53">#REF!</definedName>
    <definedName name="ыы_54" localSheetId="7">#REF!</definedName>
    <definedName name="ыы_54" localSheetId="3">#REF!</definedName>
    <definedName name="ыы_54" localSheetId="6">#REF!</definedName>
    <definedName name="ыы_54">#REF!</definedName>
    <definedName name="ыы_6" localSheetId="7">#REF!</definedName>
    <definedName name="ыы_6" localSheetId="3">#REF!</definedName>
    <definedName name="ыы_6" localSheetId="6">#REF!</definedName>
    <definedName name="ыы_6">#REF!</definedName>
    <definedName name="ыы_7" localSheetId="7">#REF!</definedName>
    <definedName name="ыы_7" localSheetId="3">#REF!</definedName>
    <definedName name="ыы_7" localSheetId="6">#REF!</definedName>
    <definedName name="ыы_7">#REF!</definedName>
    <definedName name="ыы_8" localSheetId="7">#REF!</definedName>
    <definedName name="ыы_8" localSheetId="3">#REF!</definedName>
    <definedName name="ыы_8" localSheetId="6">#REF!</definedName>
    <definedName name="ыы_8">#REF!</definedName>
    <definedName name="ыы_9" localSheetId="7">#REF!</definedName>
    <definedName name="ыы_9" localSheetId="3">#REF!</definedName>
    <definedName name="ыы_9" localSheetId="6">#REF!</definedName>
    <definedName name="ыы_9">#REF!</definedName>
    <definedName name="ыыы" localSheetId="7">#REF!</definedName>
    <definedName name="ыыы" localSheetId="3">#REF!</definedName>
    <definedName name="ыыы" localSheetId="6">#REF!</definedName>
    <definedName name="ыыы">#REF!</definedName>
    <definedName name="ыыыы" localSheetId="3">#REF!</definedName>
    <definedName name="ыыыы" localSheetId="1" hidden="1">{#N/A,#N/A,TRUE,"Смета на пасс. обор. №1"}</definedName>
    <definedName name="ыыыы" localSheetId="2" hidden="1">{#N/A,#N/A,TRUE,"Смета на пасс. обор. №1"}</definedName>
    <definedName name="ыыыы" hidden="1">{#N/A,#N/A,TRUE,"Смета на пасс. обор. №1"}</definedName>
    <definedName name="ьбют" localSheetId="7">#REF!</definedName>
    <definedName name="ьбют" localSheetId="6">#REF!</definedName>
    <definedName name="ьбют">#REF!</definedName>
    <definedName name="ьвпрьрп" localSheetId="7">#REF!</definedName>
    <definedName name="ьвпрьрп" localSheetId="6">#REF!</definedName>
    <definedName name="ьвпрьрп">#REF!</definedName>
    <definedName name="ьврп" localSheetId="7">#REF!</definedName>
    <definedName name="ьврп" localSheetId="6">#REF!</definedName>
    <definedName name="ьврп">#REF!</definedName>
    <definedName name="ьпрьп" localSheetId="7">#REF!</definedName>
    <definedName name="ьпрьп" localSheetId="6">#REF!</definedName>
    <definedName name="ьпрьп">#REF!</definedName>
    <definedName name="ьььь" localSheetId="1" hidden="1">{#N/A,#N/A,TRUE,"Смета на пасс. обор. №1"}</definedName>
    <definedName name="ьььь" localSheetId="2" hidden="1">{#N/A,#N/A,TRUE,"Смета на пасс. обор. №1"}</definedName>
    <definedName name="ьььь" hidden="1">{#N/A,#N/A,TRUE,"Смета на пасс. обор. №1"}</definedName>
    <definedName name="Э" localSheetId="7">#REF!</definedName>
    <definedName name="Э" localSheetId="6">#REF!</definedName>
    <definedName name="Э">#REF!</definedName>
    <definedName name="э1" localSheetId="7">#REF!</definedName>
    <definedName name="э1" localSheetId="3">#REF!</definedName>
    <definedName name="э1" localSheetId="6">#REF!</definedName>
    <definedName name="э1">#REF!</definedName>
    <definedName name="эж" localSheetId="7">#REF!</definedName>
    <definedName name="эж" localSheetId="3">#REF!</definedName>
    <definedName name="эж" localSheetId="6">#REF!</definedName>
    <definedName name="эж">#REF!</definedName>
    <definedName name="эж_1" localSheetId="7">#REF!</definedName>
    <definedName name="эж_1" localSheetId="3">#REF!</definedName>
    <definedName name="эж_1" localSheetId="6">#REF!</definedName>
    <definedName name="эж_1">#REF!</definedName>
    <definedName name="эж_10" localSheetId="7">#REF!</definedName>
    <definedName name="эж_10" localSheetId="3">#REF!</definedName>
    <definedName name="эж_10" localSheetId="6">#REF!</definedName>
    <definedName name="эж_10">#REF!</definedName>
    <definedName name="эж_11" localSheetId="7">#REF!</definedName>
    <definedName name="эж_11" localSheetId="3">#REF!</definedName>
    <definedName name="эж_11" localSheetId="6">#REF!</definedName>
    <definedName name="эж_11">#REF!</definedName>
    <definedName name="эж_12" localSheetId="7">#REF!</definedName>
    <definedName name="эж_12" localSheetId="3">#REF!</definedName>
    <definedName name="эж_12" localSheetId="6">#REF!</definedName>
    <definedName name="эж_12">#REF!</definedName>
    <definedName name="эж_13" localSheetId="7">#REF!</definedName>
    <definedName name="эж_13" localSheetId="3">#REF!</definedName>
    <definedName name="эж_13" localSheetId="6">#REF!</definedName>
    <definedName name="эж_13">#REF!</definedName>
    <definedName name="эж_14" localSheetId="7">#REF!</definedName>
    <definedName name="эж_14" localSheetId="3">#REF!</definedName>
    <definedName name="эж_14" localSheetId="6">#REF!</definedName>
    <definedName name="эж_14">#REF!</definedName>
    <definedName name="эж_15" localSheetId="7">#REF!</definedName>
    <definedName name="эж_15" localSheetId="3">#REF!</definedName>
    <definedName name="эж_15" localSheetId="6">#REF!</definedName>
    <definedName name="эж_15">#REF!</definedName>
    <definedName name="эж_16" localSheetId="7">#REF!</definedName>
    <definedName name="эж_16" localSheetId="3">#REF!</definedName>
    <definedName name="эж_16" localSheetId="6">#REF!</definedName>
    <definedName name="эж_16">#REF!</definedName>
    <definedName name="эж_17" localSheetId="7">#REF!</definedName>
    <definedName name="эж_17" localSheetId="3">#REF!</definedName>
    <definedName name="эж_17" localSheetId="6">#REF!</definedName>
    <definedName name="эж_17">#REF!</definedName>
    <definedName name="эж_18" localSheetId="7">#REF!</definedName>
    <definedName name="эж_18" localSheetId="3">#REF!</definedName>
    <definedName name="эж_18" localSheetId="6">#REF!</definedName>
    <definedName name="эж_18">#REF!</definedName>
    <definedName name="эж_19" localSheetId="7">#REF!</definedName>
    <definedName name="эж_19" localSheetId="3">#REF!</definedName>
    <definedName name="эж_19" localSheetId="6">#REF!</definedName>
    <definedName name="эж_19">#REF!</definedName>
    <definedName name="эж_2" localSheetId="7">#REF!</definedName>
    <definedName name="эж_2" localSheetId="3">#REF!</definedName>
    <definedName name="эж_2" localSheetId="6">#REF!</definedName>
    <definedName name="эж_2">#REF!</definedName>
    <definedName name="эж_20" localSheetId="7">#REF!</definedName>
    <definedName name="эж_20" localSheetId="3">#REF!</definedName>
    <definedName name="эж_20" localSheetId="6">#REF!</definedName>
    <definedName name="эж_20">#REF!</definedName>
    <definedName name="эж_21" localSheetId="7">#REF!</definedName>
    <definedName name="эж_21" localSheetId="3">#REF!</definedName>
    <definedName name="эж_21" localSheetId="6">#REF!</definedName>
    <definedName name="эж_21">#REF!</definedName>
    <definedName name="эж_49" localSheetId="7">#REF!</definedName>
    <definedName name="эж_49" localSheetId="3">#REF!</definedName>
    <definedName name="эж_49" localSheetId="6">#REF!</definedName>
    <definedName name="эж_49">#REF!</definedName>
    <definedName name="эж_50" localSheetId="7">#REF!</definedName>
    <definedName name="эж_50" localSheetId="3">#REF!</definedName>
    <definedName name="эж_50" localSheetId="6">#REF!</definedName>
    <definedName name="эж_50">#REF!</definedName>
    <definedName name="эж_51" localSheetId="7">#REF!</definedName>
    <definedName name="эж_51" localSheetId="3">#REF!</definedName>
    <definedName name="эж_51" localSheetId="6">#REF!</definedName>
    <definedName name="эж_51">#REF!</definedName>
    <definedName name="эж_52" localSheetId="7">#REF!</definedName>
    <definedName name="эж_52" localSheetId="3">#REF!</definedName>
    <definedName name="эж_52" localSheetId="6">#REF!</definedName>
    <definedName name="эж_52">#REF!</definedName>
    <definedName name="эж_53" localSheetId="7">#REF!</definedName>
    <definedName name="эж_53" localSheetId="3">#REF!</definedName>
    <definedName name="эж_53" localSheetId="6">#REF!</definedName>
    <definedName name="эж_53">#REF!</definedName>
    <definedName name="эж_54" localSheetId="7">#REF!</definedName>
    <definedName name="эж_54" localSheetId="3">#REF!</definedName>
    <definedName name="эж_54" localSheetId="6">#REF!</definedName>
    <definedName name="эж_54">#REF!</definedName>
    <definedName name="эж_6" localSheetId="7">#REF!</definedName>
    <definedName name="эж_6" localSheetId="3">#REF!</definedName>
    <definedName name="эж_6" localSheetId="6">#REF!</definedName>
    <definedName name="эж_6">#REF!</definedName>
    <definedName name="эж_7" localSheetId="7">#REF!</definedName>
    <definedName name="эж_7" localSheetId="3">#REF!</definedName>
    <definedName name="эж_7" localSheetId="6">#REF!</definedName>
    <definedName name="эж_7">#REF!</definedName>
    <definedName name="эж_8" localSheetId="7">#REF!</definedName>
    <definedName name="эж_8" localSheetId="3">#REF!</definedName>
    <definedName name="эж_8" localSheetId="6">#REF!</definedName>
    <definedName name="эж_8">#REF!</definedName>
    <definedName name="эж_9" localSheetId="7">#REF!</definedName>
    <definedName name="эж_9" localSheetId="3">#REF!</definedName>
    <definedName name="эж_9" localSheetId="6">#REF!</definedName>
    <definedName name="эж_9">#REF!</definedName>
    <definedName name="эк" localSheetId="7">#REF!</definedName>
    <definedName name="эк" localSheetId="3">#REF!</definedName>
    <definedName name="эк" localSheetId="6">#REF!</definedName>
    <definedName name="эк">#REF!</definedName>
    <definedName name="эк1" localSheetId="7">#REF!</definedName>
    <definedName name="эк1" localSheetId="3">#REF!</definedName>
    <definedName name="эк1" localSheetId="6">#REF!</definedName>
    <definedName name="эк1">#REF!</definedName>
    <definedName name="эко" localSheetId="7">#REF!</definedName>
    <definedName name="эко" localSheetId="3">#REF!</definedName>
    <definedName name="эко" localSheetId="6">#REF!</definedName>
    <definedName name="эко">#REF!</definedName>
    <definedName name="эко___0" localSheetId="7">#REF!</definedName>
    <definedName name="эко___0" localSheetId="6">#REF!</definedName>
    <definedName name="эко___0">#REF!</definedName>
    <definedName name="эко___0_1" localSheetId="7">#REF!</definedName>
    <definedName name="эко___0_1" localSheetId="6">#REF!</definedName>
    <definedName name="эко___0_1">#REF!</definedName>
    <definedName name="эко_1" localSheetId="7">#REF!</definedName>
    <definedName name="эко_1" localSheetId="6">#REF!</definedName>
    <definedName name="эко_1">#REF!</definedName>
    <definedName name="эко_5" localSheetId="7">#REF!</definedName>
    <definedName name="эко_5" localSheetId="6">#REF!</definedName>
    <definedName name="эко_5">#REF!</definedName>
    <definedName name="эко_5_1" localSheetId="7">#REF!</definedName>
    <definedName name="эко_5_1" localSheetId="6">#REF!</definedName>
    <definedName name="эко_5_1">#REF!</definedName>
    <definedName name="эко1" localSheetId="7">#REF!</definedName>
    <definedName name="эко1" localSheetId="3">#REF!</definedName>
    <definedName name="эко1" localSheetId="6">#REF!</definedName>
    <definedName name="эко1">#REF!</definedName>
    <definedName name="экол.1" localSheetId="7">[6]топография!#REF!</definedName>
    <definedName name="экол.1" localSheetId="3">[83]топография!#REF!</definedName>
    <definedName name="экол.1" localSheetId="6">[6]топография!#REF!</definedName>
    <definedName name="экол.1">[6]топография!#REF!</definedName>
    <definedName name="экол1" localSheetId="7">#REF!</definedName>
    <definedName name="экол1" localSheetId="3">#REF!</definedName>
    <definedName name="экол1" localSheetId="6">#REF!</definedName>
    <definedName name="экол1" localSheetId="2">#REF!</definedName>
    <definedName name="экол1">#REF!</definedName>
    <definedName name="экол2" localSheetId="7">#REF!</definedName>
    <definedName name="экол2" localSheetId="3">#REF!</definedName>
    <definedName name="экол2" localSheetId="6">#REF!</definedName>
    <definedName name="экол2">#REF!</definedName>
    <definedName name="Экол3" localSheetId="7">#REF!</definedName>
    <definedName name="Экол3" localSheetId="3">#REF!</definedName>
    <definedName name="Экол3" localSheetId="6">#REF!</definedName>
    <definedName name="Экол3">#REF!</definedName>
    <definedName name="эколог" localSheetId="7">#REF!</definedName>
    <definedName name="эколог" localSheetId="3">#REF!</definedName>
    <definedName name="эколог" localSheetId="6">#REF!</definedName>
    <definedName name="эколог">#REF!</definedName>
    <definedName name="экология">NA()</definedName>
    <definedName name="экологияч" localSheetId="7">#REF!</definedName>
    <definedName name="экологияч" localSheetId="6">#REF!</definedName>
    <definedName name="экологияч">#REF!</definedName>
    <definedName name="экт" localSheetId="7">#REF!</definedName>
    <definedName name="экт" localSheetId="6">#REF!</definedName>
    <definedName name="экт">#REF!</definedName>
    <definedName name="эл" localSheetId="3" hidden="1">{#N/A,#N/A,TRUE,"Смета на пасс. обор. №1"}</definedName>
    <definedName name="эл" localSheetId="1" hidden="1">{#N/A,#N/A,TRUE,"Смета на пасс. обор. №1"}</definedName>
    <definedName name="эл" localSheetId="2" hidden="1">{#N/A,#N/A,TRUE,"Смета на пасс. обор. №1"}</definedName>
    <definedName name="эл" hidden="1">{#N/A,#N/A,TRUE,"Смета на пасс. обор. №1"}</definedName>
    <definedName name="Эл.щиты" localSheetId="1" hidden="1">{"IMRAK42x8x8",#N/A,TRUE,"IMRAK 1400 42U 800X800";"IMRAK32x6x6",#N/A,TRUE,"IMRAK 1400 32U 600x600";"IMRAK42x12x8",#N/A,TRUE,"IMRAK 1400 42U 1200x800";"IMRAK15x6x4",#N/A,TRUE,"IMRAK 400 15U FRONT SECTION"}</definedName>
    <definedName name="Эл.щиты" localSheetId="2" hidden="1">{"IMRAK42x8x8",#N/A,TRUE,"IMRAK 1400 42U 800X800";"IMRAK32x6x6",#N/A,TRUE,"IMRAK 1400 32U 600x600";"IMRAK42x12x8",#N/A,TRUE,"IMRAK 1400 42U 1200x800";"IMRAK15x6x4",#N/A,TRUE,"IMRAK 400 15U FRONT SECTION"}</definedName>
    <definedName name="Эл.щиты" hidden="1">{"IMRAK42x8x8",#N/A,TRUE,"IMRAK 1400 42U 800X800";"IMRAK32x6x6",#N/A,TRUE,"IMRAK 1400 32U 600x600";"IMRAK42x12x8",#N/A,TRUE,"IMRAK 1400 42U 1200x800";"IMRAK15x6x4",#N/A,TRUE,"IMRAK 400 15U FRONT SECTION"}</definedName>
    <definedName name="эл_1" localSheetId="3" hidden="1">{#N/A,#N/A,TRUE,"Смета на пасс. обор. №1"}</definedName>
    <definedName name="эл_1" localSheetId="1" hidden="1">{#N/A,#N/A,TRUE,"Смета на пасс. обор. №1"}</definedName>
    <definedName name="эл_1" localSheetId="2" hidden="1">{#N/A,#N/A,TRUE,"Смета на пасс. обор. №1"}</definedName>
    <definedName name="эл_1" hidden="1">{#N/A,#N/A,TRUE,"Смета на пасс. обор. №1"}</definedName>
    <definedName name="Электрика" localSheetId="7">#REF!</definedName>
    <definedName name="Электрика" localSheetId="6">#REF!</definedName>
    <definedName name="Электрика">#REF!</definedName>
    <definedName name="ЭлеСи">[84]Коэфф1.!$E$7</definedName>
    <definedName name="ЭлеСи_1" localSheetId="7">#REF!</definedName>
    <definedName name="ЭлеСи_1" localSheetId="6">#REF!</definedName>
    <definedName name="ЭлеСи_1">#REF!</definedName>
    <definedName name="Элка" localSheetId="7">#REF!</definedName>
    <definedName name="Элка" localSheetId="6">#REF!</definedName>
    <definedName name="Элка">#REF!</definedName>
    <definedName name="элрасч" localSheetId="7">#REF!</definedName>
    <definedName name="элрасч" localSheetId="6">#REF!</definedName>
    <definedName name="элрасч">#REF!</definedName>
    <definedName name="ЭЛСИ_Т" localSheetId="7">#REF!</definedName>
    <definedName name="ЭЛСИ_Т" localSheetId="6">#REF!</definedName>
    <definedName name="ЭЛСИ_Т">#REF!</definedName>
    <definedName name="эмс" localSheetId="7">[6]топография!#REF!</definedName>
    <definedName name="эмс" localSheetId="3">[13]топография!#REF!</definedName>
    <definedName name="эмс" localSheetId="6">[6]топография!#REF!</definedName>
    <definedName name="эмс">[6]топография!#REF!</definedName>
    <definedName name="ю" localSheetId="7">#REF!</definedName>
    <definedName name="ю" localSheetId="3">#REF!</definedName>
    <definedName name="ю" localSheetId="6">#REF!</definedName>
    <definedName name="ю">#REF!</definedName>
    <definedName name="юб" localSheetId="7">#REF!</definedName>
    <definedName name="юб" localSheetId="3">#REF!</definedName>
    <definedName name="юб" localSheetId="6">#REF!</definedName>
    <definedName name="юб">#REF!</definedName>
    <definedName name="юдшншджгп" localSheetId="7">#REF!</definedName>
    <definedName name="юдшншджгп" localSheetId="6">#REF!</definedName>
    <definedName name="юдшншджгп">#REF!</definedName>
    <definedName name="ЮФУ" localSheetId="7">#REF!</definedName>
    <definedName name="ЮФУ" localSheetId="3">#REF!</definedName>
    <definedName name="ЮФУ" localSheetId="6">#REF!</definedName>
    <definedName name="ЮФУ">#REF!</definedName>
    <definedName name="ЮФУ2" localSheetId="7">#REF!</definedName>
    <definedName name="ЮФУ2" localSheetId="3">#REF!</definedName>
    <definedName name="ЮФУ2" localSheetId="6">#REF!</definedName>
    <definedName name="ЮФУ2">#REF!</definedName>
    <definedName name="юю" localSheetId="1" hidden="1">{#N/A,#N/A,TRUE,"Смета на пасс. обор. №1"}</definedName>
    <definedName name="юю" localSheetId="2" hidden="1">{#N/A,#N/A,TRUE,"Смета на пасс. обор. №1"}</definedName>
    <definedName name="юю" hidden="1">{#N/A,#N/A,TRUE,"Смета на пасс. обор. №1"}</definedName>
    <definedName name="ююю" localSheetId="3" hidden="1">{#N/A,#N/A,TRUE,"Смета на пасс. обор. №1"}</definedName>
    <definedName name="ююю" localSheetId="1" hidden="1">{#N/A,#N/A,TRUE,"Смета на пасс. обор. №1"}</definedName>
    <definedName name="ююю" localSheetId="2" hidden="1">{#N/A,#N/A,TRUE,"Смета на пасс. обор. №1"}</definedName>
    <definedName name="ююю" hidden="1">{#N/A,#N/A,TRUE,"Смета на пасс. обор. №1"}</definedName>
    <definedName name="ююю_1" localSheetId="3" hidden="1">{#N/A,#N/A,TRUE,"Смета на пасс. обор. №1"}</definedName>
    <definedName name="ююю_1" localSheetId="1" hidden="1">{#N/A,#N/A,TRUE,"Смета на пасс. обор. №1"}</definedName>
    <definedName name="ююю_1" localSheetId="2" hidden="1">{#N/A,#N/A,TRUE,"Смета на пасс. обор. №1"}</definedName>
    <definedName name="ююю_1" hidden="1">{#N/A,#N/A,TRUE,"Смета на пасс. обор. №1"}</definedName>
    <definedName name="я" localSheetId="7">#REF!</definedName>
    <definedName name="я" localSheetId="3">#REF!</definedName>
    <definedName name="я" localSheetId="6">#REF!</definedName>
    <definedName name="я" localSheetId="2">#REF!</definedName>
    <definedName name="я">#REF!</definedName>
    <definedName name="яапт" localSheetId="7">#REF!</definedName>
    <definedName name="яапт" localSheetId="6">#REF!</definedName>
    <definedName name="яапт">#REF!</definedName>
    <definedName name="яапяяяя" localSheetId="7">#REF!</definedName>
    <definedName name="яапяяяя" localSheetId="6">#REF!</definedName>
    <definedName name="яапяяяя">#REF!</definedName>
    <definedName name="явапяап" localSheetId="7">#REF!</definedName>
    <definedName name="явапяап" localSheetId="6">#REF!</definedName>
    <definedName name="явапяап">#REF!</definedName>
    <definedName name="явапявп" localSheetId="7">#REF!</definedName>
    <definedName name="явапявп" localSheetId="6">#REF!</definedName>
    <definedName name="явапявп">#REF!</definedName>
    <definedName name="явар" localSheetId="7">#REF!</definedName>
    <definedName name="явар" localSheetId="6">#REF!</definedName>
    <definedName name="явар">#REF!</definedName>
    <definedName name="яваряра" localSheetId="7">#REF!</definedName>
    <definedName name="яваряра" localSheetId="6">#REF!</definedName>
    <definedName name="яваряра">#REF!</definedName>
    <definedName name="ярая" localSheetId="7">#REF!</definedName>
    <definedName name="ярая" localSheetId="6">#REF!</definedName>
    <definedName name="ярая">#REF!</definedName>
    <definedName name="яраяраря" localSheetId="7">#REF!</definedName>
    <definedName name="яраяраря" localSheetId="6">#REF!</definedName>
    <definedName name="яраяраря">#REF!</definedName>
    <definedName name="яроптап" localSheetId="7">#REF!</definedName>
    <definedName name="яроптап" localSheetId="6">#REF!</definedName>
    <definedName name="яроптап">#REF!</definedName>
    <definedName name="Ярославская_область" localSheetId="7">#REF!</definedName>
    <definedName name="Ярославская_область" localSheetId="6">#REF!</definedName>
    <definedName name="Ярославская_область">#REF!</definedName>
    <definedName name="ЯЯЯ" localSheetId="7">[6]топография!#REF!</definedName>
    <definedName name="ЯЯЯ" localSheetId="6">[6]топография!#REF!</definedName>
    <definedName name="ЯЯЯ">[6]топография!#REF!</definedName>
  </definedNames>
  <calcPr calcId="162913" fullPrecision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8" l="1"/>
  <c r="Z9" i="8"/>
  <c r="C12" i="11" s="1"/>
  <c r="F23" i="16"/>
  <c r="F18" i="16"/>
  <c r="I46" i="29" l="1"/>
  <c r="H46" i="29" s="1"/>
  <c r="I45" i="29"/>
  <c r="H45" i="29" s="1"/>
  <c r="I44" i="29"/>
  <c r="H44" i="29" s="1"/>
  <c r="I42" i="29"/>
  <c r="H42" i="29" s="1"/>
  <c r="I41" i="29"/>
  <c r="H41" i="29" s="1"/>
  <c r="I40" i="29"/>
  <c r="H40" i="29" s="1"/>
  <c r="I39" i="29"/>
  <c r="H39" i="29" s="1"/>
  <c r="I38" i="29"/>
  <c r="H38" i="29" s="1"/>
  <c r="I37" i="29"/>
  <c r="H37" i="29" s="1"/>
  <c r="I35" i="29"/>
  <c r="H35" i="29" s="1"/>
  <c r="I34" i="29"/>
  <c r="H34" i="29" s="1"/>
  <c r="I33" i="29"/>
  <c r="H33" i="29" s="1"/>
  <c r="I31" i="29"/>
  <c r="H31" i="29" s="1"/>
  <c r="I30" i="29"/>
  <c r="H30" i="29" s="1"/>
  <c r="I29" i="29"/>
  <c r="H29" i="29" s="1"/>
  <c r="I27" i="29"/>
  <c r="H27" i="29" s="1"/>
  <c r="I26" i="29"/>
  <c r="H26" i="29" s="1"/>
  <c r="I25" i="29"/>
  <c r="H25" i="29" s="1"/>
  <c r="I24" i="29"/>
  <c r="H24" i="29" s="1"/>
  <c r="I21" i="29"/>
  <c r="H21" i="29" s="1"/>
  <c r="I20" i="29"/>
  <c r="H20" i="29" s="1"/>
  <c r="I19" i="29"/>
  <c r="H19" i="29" s="1"/>
  <c r="I18" i="29"/>
  <c r="H18" i="29" s="1"/>
  <c r="I16" i="29"/>
  <c r="H16" i="29" s="1"/>
  <c r="I14" i="29"/>
  <c r="H14" i="29" s="1"/>
  <c r="I13" i="29"/>
  <c r="I12" i="29" s="1"/>
  <c r="H12" i="29" s="1"/>
  <c r="I11" i="29"/>
  <c r="H11" i="29" s="1"/>
  <c r="I10" i="29"/>
  <c r="H10" i="29" s="1"/>
  <c r="I9" i="29"/>
  <c r="H9" i="29" s="1"/>
  <c r="I8" i="29"/>
  <c r="H8" i="29" s="1"/>
  <c r="G45" i="29"/>
  <c r="F45" i="29" s="1"/>
  <c r="G46" i="29"/>
  <c r="F46" i="29" s="1"/>
  <c r="G44" i="29"/>
  <c r="F44" i="29" s="1"/>
  <c r="G38" i="29"/>
  <c r="F38" i="29" s="1"/>
  <c r="G39" i="29"/>
  <c r="F39" i="29" s="1"/>
  <c r="G40" i="29"/>
  <c r="F40" i="29" s="1"/>
  <c r="G41" i="29"/>
  <c r="F41" i="29" s="1"/>
  <c r="G42" i="29"/>
  <c r="F42" i="29" s="1"/>
  <c r="G37" i="29"/>
  <c r="F37" i="29" s="1"/>
  <c r="G34" i="29"/>
  <c r="F34" i="29" s="1"/>
  <c r="G35" i="29"/>
  <c r="F35" i="29" s="1"/>
  <c r="G33" i="29"/>
  <c r="F33" i="29" s="1"/>
  <c r="G30" i="29"/>
  <c r="F30" i="29" s="1"/>
  <c r="G31" i="29"/>
  <c r="F31" i="29" s="1"/>
  <c r="G29" i="29"/>
  <c r="F29" i="29" s="1"/>
  <c r="G25" i="29"/>
  <c r="F25" i="29" s="1"/>
  <c r="G26" i="29"/>
  <c r="F26" i="29" s="1"/>
  <c r="G27" i="29"/>
  <c r="F27" i="29" s="1"/>
  <c r="G24" i="29"/>
  <c r="F24" i="29" s="1"/>
  <c r="G19" i="29"/>
  <c r="F19" i="29" s="1"/>
  <c r="G20" i="29"/>
  <c r="F20" i="29" s="1"/>
  <c r="G21" i="29"/>
  <c r="F21" i="29" s="1"/>
  <c r="G18" i="29"/>
  <c r="F18" i="29" s="1"/>
  <c r="G16" i="29"/>
  <c r="F16" i="29" s="1"/>
  <c r="G8" i="29"/>
  <c r="F8" i="29" s="1"/>
  <c r="E45" i="29"/>
  <c r="E37" i="29"/>
  <c r="E34" i="29"/>
  <c r="E33" i="29"/>
  <c r="E30" i="29"/>
  <c r="E29" i="29"/>
  <c r="E25" i="29"/>
  <c r="E24" i="29"/>
  <c r="E21" i="29"/>
  <c r="E20" i="29"/>
  <c r="E19" i="29"/>
  <c r="E18" i="29"/>
  <c r="E16" i="29" s="1"/>
  <c r="B8" i="29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F45" i="28"/>
  <c r="F37" i="28"/>
  <c r="F34" i="28"/>
  <c r="F33" i="28"/>
  <c r="F30" i="28"/>
  <c r="F29" i="28"/>
  <c r="F25" i="28"/>
  <c r="F24" i="28"/>
  <c r="F21" i="28"/>
  <c r="F20" i="28"/>
  <c r="F19" i="28"/>
  <c r="F18" i="28"/>
  <c r="F16" i="28" s="1"/>
  <c r="B8" i="28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I7" i="29" l="1"/>
  <c r="I48" i="29" s="1"/>
  <c r="I49" i="29" s="1"/>
  <c r="H13" i="29"/>
  <c r="H7" i="29"/>
  <c r="H48" i="29" s="1"/>
  <c r="H49" i="29" s="1"/>
  <c r="H50" i="29" s="1"/>
  <c r="G10" i="29"/>
  <c r="F10" i="29" s="1"/>
  <c r="I50" i="29"/>
  <c r="V80" i="8"/>
  <c r="AB80" i="8" s="1"/>
  <c r="M80" i="8"/>
  <c r="N80" i="8" s="1"/>
  <c r="Q80" i="8" s="1"/>
  <c r="U80" i="8" s="1"/>
  <c r="X80" i="8" s="1"/>
  <c r="Y32" i="8"/>
  <c r="W32" i="8"/>
  <c r="V32" i="8"/>
  <c r="H32" i="8"/>
  <c r="M32" i="8" s="1"/>
  <c r="N32" i="8" s="1"/>
  <c r="Q32" i="8" s="1"/>
  <c r="U32" i="8" s="1"/>
  <c r="V78" i="8"/>
  <c r="AB78" i="8" s="1"/>
  <c r="M78" i="8"/>
  <c r="N78" i="8" s="1"/>
  <c r="Q78" i="8" s="1"/>
  <c r="U78" i="8" s="1"/>
  <c r="X78" i="8" s="1"/>
  <c r="Y79" i="8"/>
  <c r="V79" i="8"/>
  <c r="M79" i="8"/>
  <c r="N79" i="8" s="1"/>
  <c r="Q79" i="8" s="1"/>
  <c r="U79" i="8" s="1"/>
  <c r="X79" i="8" s="1"/>
  <c r="H47" i="8"/>
  <c r="H45" i="8"/>
  <c r="V77" i="8"/>
  <c r="AB77" i="8" s="1"/>
  <c r="M77" i="8"/>
  <c r="N77" i="8" s="1"/>
  <c r="Q77" i="8" s="1"/>
  <c r="U77" i="8" s="1"/>
  <c r="X77" i="8" s="1"/>
  <c r="E76" i="8"/>
  <c r="V76" i="8" s="1"/>
  <c r="Y76" i="8"/>
  <c r="W76" i="8"/>
  <c r="H76" i="8"/>
  <c r="M76" i="8" s="1"/>
  <c r="H22" i="8"/>
  <c r="H21" i="8"/>
  <c r="H20" i="8"/>
  <c r="AB79" i="8" l="1"/>
  <c r="Z80" i="8"/>
  <c r="AA80" i="8" s="1"/>
  <c r="X32" i="8"/>
  <c r="Z32" i="8" s="1"/>
  <c r="AA32" i="8" s="1"/>
  <c r="AB32" i="8"/>
  <c r="Z78" i="8"/>
  <c r="AA78" i="8" s="1"/>
  <c r="Z79" i="8"/>
  <c r="AA79" i="8" s="1"/>
  <c r="Z77" i="8"/>
  <c r="AA77" i="8" s="1"/>
  <c r="AB76" i="8"/>
  <c r="N76" i="8"/>
  <c r="Q76" i="8" s="1"/>
  <c r="U76" i="8" s="1"/>
  <c r="X76" i="8" s="1"/>
  <c r="E19" i="8"/>
  <c r="E17" i="8" s="1"/>
  <c r="H43" i="8"/>
  <c r="H42" i="8"/>
  <c r="H41" i="8"/>
  <c r="H36" i="8"/>
  <c r="H40" i="8"/>
  <c r="H39" i="8"/>
  <c r="Y47" i="8"/>
  <c r="Y46" i="8"/>
  <c r="Y45" i="8"/>
  <c r="Y43" i="8"/>
  <c r="Y42" i="8"/>
  <c r="Y41" i="8"/>
  <c r="Y36" i="8"/>
  <c r="Y40" i="8"/>
  <c r="Y39" i="8"/>
  <c r="Y38" i="8"/>
  <c r="Y35" i="8"/>
  <c r="Y34" i="8"/>
  <c r="Y31" i="8"/>
  <c r="Y81" i="8"/>
  <c r="Y30" i="8"/>
  <c r="Y28" i="8"/>
  <c r="Y83" i="8"/>
  <c r="Y82" i="8"/>
  <c r="Y27" i="8"/>
  <c r="Y26" i="8"/>
  <c r="Y25" i="8"/>
  <c r="Y22" i="8"/>
  <c r="Y21" i="8"/>
  <c r="Y20" i="8"/>
  <c r="Y19" i="8"/>
  <c r="Y17" i="8"/>
  <c r="Y15" i="8"/>
  <c r="Y14" i="8"/>
  <c r="Y12" i="8"/>
  <c r="Y10" i="8"/>
  <c r="Y11" i="8"/>
  <c r="Y9" i="8"/>
  <c r="F45" i="27"/>
  <c r="F46" i="27" s="1"/>
  <c r="F44" i="27"/>
  <c r="F50" i="27"/>
  <c r="D50" i="27"/>
  <c r="F48" i="27"/>
  <c r="F51" i="27" s="1"/>
  <c r="D48" i="27"/>
  <c r="F33" i="27"/>
  <c r="F34" i="27" s="1"/>
  <c r="F32" i="27"/>
  <c r="F39" i="27" s="1"/>
  <c r="F38" i="27"/>
  <c r="D38" i="27"/>
  <c r="F36" i="27"/>
  <c r="D36" i="27"/>
  <c r="F17" i="27"/>
  <c r="F16" i="27"/>
  <c r="Z76" i="8" l="1"/>
  <c r="AA76" i="8" s="1"/>
  <c r="C39" i="27"/>
  <c r="C51" i="27"/>
  <c r="F18" i="27"/>
  <c r="F19" i="27" s="1"/>
  <c r="F7" i="27"/>
  <c r="F8" i="27" s="1"/>
  <c r="F6" i="27"/>
  <c r="F10" i="27"/>
  <c r="D10" i="27"/>
  <c r="F24" i="27"/>
  <c r="D24" i="27"/>
  <c r="F22" i="27"/>
  <c r="C25" i="27" s="1"/>
  <c r="D22" i="27"/>
  <c r="F25" i="27" l="1"/>
  <c r="F26" i="27"/>
  <c r="C26" i="27"/>
  <c r="F11" i="27"/>
  <c r="C11" i="27"/>
  <c r="F20" i="27"/>
  <c r="F27" i="27" s="1"/>
  <c r="C27" i="27" l="1"/>
  <c r="C5" i="11" l="1"/>
  <c r="W75" i="8" l="1"/>
  <c r="H75" i="8"/>
  <c r="E75" i="8"/>
  <c r="V75" i="8" s="1"/>
  <c r="W74" i="8"/>
  <c r="H74" i="8"/>
  <c r="K74" i="8" s="1"/>
  <c r="M74" i="8" s="1"/>
  <c r="E74" i="8"/>
  <c r="V74" i="8" s="1"/>
  <c r="E22" i="8"/>
  <c r="E21" i="8"/>
  <c r="E20" i="8"/>
  <c r="N74" i="8" l="1"/>
  <c r="Q74" i="8" s="1"/>
  <c r="U74" i="8" s="1"/>
  <c r="X74" i="8" s="1"/>
  <c r="Z74" i="8" s="1"/>
  <c r="AA74" i="8" s="1"/>
  <c r="AB75" i="8"/>
  <c r="AB74" i="8"/>
  <c r="K75" i="8"/>
  <c r="M75" i="8" s="1"/>
  <c r="N75" i="8" s="1"/>
  <c r="Q75" i="8" s="1"/>
  <c r="U75" i="8" s="1"/>
  <c r="X75" i="8" s="1"/>
  <c r="AB22" i="8"/>
  <c r="AB20" i="8"/>
  <c r="W73" i="8"/>
  <c r="AB73" i="8" s="1"/>
  <c r="H73" i="8"/>
  <c r="M73" i="8" s="1"/>
  <c r="E73" i="8"/>
  <c r="M22" i="8"/>
  <c r="M21" i="8"/>
  <c r="AB21" i="8"/>
  <c r="M20" i="8"/>
  <c r="N73" i="8" l="1"/>
  <c r="Q73" i="8" s="1"/>
  <c r="U73" i="8" s="1"/>
  <c r="X73" i="8" s="1"/>
  <c r="Z73" i="8" s="1"/>
  <c r="AA73" i="8" s="1"/>
  <c r="Z75" i="8"/>
  <c r="AA75" i="8" s="1"/>
  <c r="N21" i="8"/>
  <c r="Q21" i="8" s="1"/>
  <c r="U21" i="8" s="1"/>
  <c r="X21" i="8" s="1"/>
  <c r="Z21" i="8" s="1"/>
  <c r="AA21" i="8" s="1"/>
  <c r="N22" i="8"/>
  <c r="Q22" i="8" s="1"/>
  <c r="U22" i="8" s="1"/>
  <c r="X22" i="8" s="1"/>
  <c r="N20" i="8"/>
  <c r="Q20" i="8" s="1"/>
  <c r="U20" i="8" s="1"/>
  <c r="X20" i="8" s="1"/>
  <c r="C4" i="25"/>
  <c r="C7" i="25" s="1"/>
  <c r="F20" i="16" s="1"/>
  <c r="G20" i="16" s="1"/>
  <c r="B7" i="25"/>
  <c r="Z22" i="8" l="1"/>
  <c r="AA22" i="8" s="1"/>
  <c r="AA20" i="8"/>
  <c r="C4" i="24"/>
  <c r="N9" i="8" l="1"/>
  <c r="G23" i="16"/>
  <c r="N14" i="8" s="1"/>
  <c r="G18" i="16"/>
  <c r="U9" i="8" l="1"/>
  <c r="X9" i="8" s="1"/>
  <c r="N11" i="8"/>
  <c r="N15" i="8"/>
  <c r="U15" i="8" s="1"/>
  <c r="X15" i="8" s="1"/>
  <c r="Z15" i="8" s="1"/>
  <c r="U11" i="8"/>
  <c r="X11" i="8" s="1"/>
  <c r="Z11" i="8" s="1"/>
  <c r="C14" i="11" s="1"/>
  <c r="U14" i="8"/>
  <c r="X14" i="8" s="1"/>
  <c r="D14" i="11" l="1"/>
  <c r="C15" i="11"/>
  <c r="Z14" i="8"/>
  <c r="X13" i="8"/>
  <c r="U13" i="8"/>
  <c r="N13" i="8"/>
  <c r="C7" i="20"/>
  <c r="B7" i="20"/>
  <c r="C7" i="24"/>
  <c r="F19" i="16" s="1"/>
  <c r="G19" i="16" s="1"/>
  <c r="G21" i="16" s="1"/>
  <c r="N10" i="8" s="1"/>
  <c r="B7" i="24"/>
  <c r="Z13" i="8" l="1"/>
  <c r="C20" i="11" s="1"/>
  <c r="G13" i="29"/>
  <c r="D15" i="11"/>
  <c r="D12" i="11"/>
  <c r="E14" i="11"/>
  <c r="U10" i="8"/>
  <c r="X10" i="8" s="1"/>
  <c r="Z10" i="8" s="1"/>
  <c r="G9" i="29" s="1"/>
  <c r="N12" i="8"/>
  <c r="U12" i="8" s="1"/>
  <c r="G24" i="16"/>
  <c r="D15" i="23"/>
  <c r="D17" i="23" s="1"/>
  <c r="F13" i="29" l="1"/>
  <c r="G14" i="29"/>
  <c r="F14" i="29" s="1"/>
  <c r="F9" i="29"/>
  <c r="G11" i="29"/>
  <c r="F11" i="29" s="1"/>
  <c r="E15" i="11"/>
  <c r="C16" i="11"/>
  <c r="C19" i="11"/>
  <c r="E12" i="11"/>
  <c r="N8" i="8"/>
  <c r="X12" i="8"/>
  <c r="Z12" i="8" s="1"/>
  <c r="U8" i="8"/>
  <c r="E14" i="16"/>
  <c r="G12" i="29" l="1"/>
  <c r="F12" i="29" s="1"/>
  <c r="G7" i="29"/>
  <c r="Z8" i="8"/>
  <c r="C18" i="11"/>
  <c r="X8" i="8"/>
  <c r="E15" i="16"/>
  <c r="E13" i="16"/>
  <c r="F7" i="29" l="1"/>
  <c r="G13" i="16"/>
  <c r="G15" i="16"/>
  <c r="G14" i="16"/>
  <c r="C5" i="16"/>
  <c r="G16" i="16" l="1"/>
  <c r="D11" i="23" l="1"/>
  <c r="D13" i="23" s="1"/>
  <c r="D18" i="23" s="1"/>
  <c r="H19" i="23" s="1"/>
  <c r="H20" i="23" s="1"/>
  <c r="H21" i="23" s="1"/>
  <c r="N5" i="23" s="1"/>
  <c r="N7" i="23" s="1"/>
  <c r="G25" i="16"/>
  <c r="M39" i="8"/>
  <c r="N39" i="8" s="1"/>
  <c r="Q39" i="8" s="1"/>
  <c r="U39" i="8" s="1"/>
  <c r="W39" i="8"/>
  <c r="V39" i="8"/>
  <c r="X39" i="8" l="1"/>
  <c r="Z39" i="8" s="1"/>
  <c r="AA39" i="8" s="1"/>
  <c r="AB39" i="8"/>
  <c r="A4" i="13" l="1"/>
  <c r="C4" i="12"/>
  <c r="C23" i="11"/>
  <c r="C22" i="11"/>
  <c r="D20" i="11"/>
  <c r="E20" i="11" s="1"/>
  <c r="D16" i="11"/>
  <c r="A3" i="11"/>
  <c r="V18" i="8"/>
  <c r="V23" i="8"/>
  <c r="AB23" i="8" s="1"/>
  <c r="V24" i="8"/>
  <c r="AB24" i="8" s="1"/>
  <c r="V27" i="8"/>
  <c r="V82" i="8"/>
  <c r="AB82" i="8" s="1"/>
  <c r="V83" i="8"/>
  <c r="AB83" i="8" s="1"/>
  <c r="V29" i="8"/>
  <c r="AB29" i="8" s="1"/>
  <c r="V81" i="8"/>
  <c r="AB81" i="8" s="1"/>
  <c r="V33" i="8"/>
  <c r="AB33" i="8" s="1"/>
  <c r="V37" i="8"/>
  <c r="AB37" i="8" s="1"/>
  <c r="V40" i="8"/>
  <c r="V36" i="8"/>
  <c r="V41" i="8"/>
  <c r="V42" i="8"/>
  <c r="V43" i="8"/>
  <c r="V44" i="8"/>
  <c r="AB44" i="8" s="1"/>
  <c r="V45" i="8"/>
  <c r="V47" i="8"/>
  <c r="W43" i="8"/>
  <c r="W42" i="8"/>
  <c r="W41" i="8"/>
  <c r="W36" i="8"/>
  <c r="W40" i="8"/>
  <c r="W28" i="8"/>
  <c r="W46" i="8"/>
  <c r="W38" i="8"/>
  <c r="W35" i="8"/>
  <c r="W34" i="8"/>
  <c r="W31" i="8"/>
  <c r="W30" i="8"/>
  <c r="W27" i="8"/>
  <c r="W26" i="8"/>
  <c r="W25" i="8"/>
  <c r="W19" i="8"/>
  <c r="W17" i="8"/>
  <c r="B12" i="10"/>
  <c r="B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11" i="10"/>
  <c r="B10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AI7" i="10"/>
  <c r="AJ7" i="10"/>
  <c r="AK7" i="10"/>
  <c r="AL7" i="10"/>
  <c r="AM7" i="10"/>
  <c r="AN7" i="10"/>
  <c r="AO7" i="10"/>
  <c r="AP7" i="10"/>
  <c r="AQ7" i="10"/>
  <c r="AR7" i="10"/>
  <c r="AS7" i="10"/>
  <c r="AT7" i="10"/>
  <c r="AU7" i="10"/>
  <c r="AV7" i="10"/>
  <c r="AW7" i="10"/>
  <c r="AX7" i="10"/>
  <c r="AY7" i="10"/>
  <c r="AZ7" i="10"/>
  <c r="BA7" i="10"/>
  <c r="BB7" i="10"/>
  <c r="BC7" i="10"/>
  <c r="BD7" i="10"/>
  <c r="BE7" i="10"/>
  <c r="BF7" i="10"/>
  <c r="BG7" i="10"/>
  <c r="BH7" i="10"/>
  <c r="BI7" i="10"/>
  <c r="BJ7" i="10"/>
  <c r="BK7" i="10"/>
  <c r="BL7" i="10"/>
  <c r="BM7" i="10"/>
  <c r="BN7" i="10"/>
  <c r="BO7" i="10"/>
  <c r="BP7" i="10"/>
  <c r="BQ7" i="10"/>
  <c r="BR7" i="10"/>
  <c r="BS7" i="10"/>
  <c r="BT7" i="10"/>
  <c r="BU7" i="10"/>
  <c r="BV7" i="10"/>
  <c r="BW7" i="10"/>
  <c r="BX7" i="10"/>
  <c r="BY7" i="10"/>
  <c r="BZ7" i="10"/>
  <c r="CA7" i="10"/>
  <c r="CB7" i="10"/>
  <c r="CC7" i="10"/>
  <c r="CD7" i="10"/>
  <c r="CE7" i="10"/>
  <c r="CF7" i="10"/>
  <c r="CG7" i="10"/>
  <c r="CH7" i="10"/>
  <c r="CI7" i="10"/>
  <c r="CJ7" i="10"/>
  <c r="CK7" i="10"/>
  <c r="CL7" i="10"/>
  <c r="P7" i="10"/>
  <c r="E31" i="8"/>
  <c r="V31" i="8" s="1"/>
  <c r="I31" i="8"/>
  <c r="H31" i="8"/>
  <c r="E35" i="8"/>
  <c r="V35" i="8" s="1"/>
  <c r="I35" i="8"/>
  <c r="H35" i="8"/>
  <c r="I19" i="8"/>
  <c r="H19" i="8"/>
  <c r="V19" i="8"/>
  <c r="H46" i="8"/>
  <c r="I38" i="8"/>
  <c r="H38" i="8"/>
  <c r="I34" i="8"/>
  <c r="H34" i="8"/>
  <c r="I30" i="8"/>
  <c r="H30" i="8"/>
  <c r="L28" i="8"/>
  <c r="V28" i="8" s="1"/>
  <c r="H28" i="8"/>
  <c r="I27" i="8"/>
  <c r="H27" i="8"/>
  <c r="I26" i="8"/>
  <c r="H26" i="8"/>
  <c r="I25" i="8"/>
  <c r="H25" i="8"/>
  <c r="I17" i="8"/>
  <c r="H17" i="8"/>
  <c r="AA15" i="8"/>
  <c r="AA14" i="8"/>
  <c r="AA10" i="8"/>
  <c r="AA11" i="8"/>
  <c r="AA12" i="8"/>
  <c r="AA9" i="8"/>
  <c r="H11" i="8"/>
  <c r="I11" i="8" s="1"/>
  <c r="H12" i="8"/>
  <c r="I12" i="8" s="1"/>
  <c r="AB40" i="8" l="1"/>
  <c r="AB41" i="8"/>
  <c r="K31" i="8"/>
  <c r="M31" i="8" s="1"/>
  <c r="N31" i="8" s="1"/>
  <c r="Q31" i="8" s="1"/>
  <c r="U31" i="8" s="1"/>
  <c r="X31" i="8" s="1"/>
  <c r="Z31" i="8" s="1"/>
  <c r="K35" i="8"/>
  <c r="M35" i="8" s="1"/>
  <c r="N35" i="8" s="1"/>
  <c r="Q35" i="8" s="1"/>
  <c r="U35" i="8" s="1"/>
  <c r="X35" i="8" s="1"/>
  <c r="Z35" i="8" s="1"/>
  <c r="AB43" i="8"/>
  <c r="AB47" i="8"/>
  <c r="AB45" i="8"/>
  <c r="AB42" i="8"/>
  <c r="AB27" i="8"/>
  <c r="AB31" i="8"/>
  <c r="K19" i="8"/>
  <c r="M19" i="8" s="1"/>
  <c r="N19" i="8" s="1"/>
  <c r="Q19" i="8" s="1"/>
  <c r="U19" i="8" s="1"/>
  <c r="X19" i="8" s="1"/>
  <c r="Z19" i="8" s="1"/>
  <c r="AB28" i="8"/>
  <c r="AB35" i="8"/>
  <c r="AB36" i="8"/>
  <c r="E16" i="11"/>
  <c r="AB19" i="8"/>
  <c r="AB18" i="8"/>
  <c r="D18" i="11"/>
  <c r="D19" i="11"/>
  <c r="D22" i="11"/>
  <c r="E22" i="11" s="1"/>
  <c r="D23" i="11"/>
  <c r="E23" i="11" s="1"/>
  <c r="AA35" i="8" l="1"/>
  <c r="AA31" i="8"/>
  <c r="E19" i="11"/>
  <c r="E18" i="11"/>
  <c r="AA19" i="8"/>
  <c r="L72" i="8" l="1"/>
  <c r="I72" i="8"/>
  <c r="K72" i="8" s="1"/>
  <c r="E72" i="8"/>
  <c r="L71" i="8"/>
  <c r="I71" i="8"/>
  <c r="E71" i="8"/>
  <c r="M72" i="8" l="1"/>
  <c r="N72" i="8" s="1"/>
  <c r="Q72" i="8" s="1"/>
  <c r="U72" i="8" s="1"/>
  <c r="X72" i="8" s="1"/>
  <c r="K71" i="8"/>
  <c r="M71" i="8" s="1"/>
  <c r="N71" i="8" s="1"/>
  <c r="Q71" i="8" s="1"/>
  <c r="U71" i="8" s="1"/>
  <c r="X71" i="8" s="1"/>
  <c r="X18" i="8" l="1"/>
  <c r="X23" i="8"/>
  <c r="X24" i="8"/>
  <c r="X29" i="8"/>
  <c r="X33" i="8"/>
  <c r="Z24" i="8" l="1"/>
  <c r="Z23" i="8"/>
  <c r="Z33" i="8"/>
  <c r="Z29" i="8"/>
  <c r="Z18" i="8"/>
  <c r="AA33" i="8" l="1"/>
  <c r="AA18" i="8"/>
  <c r="AA29" i="8"/>
  <c r="AA23" i="8"/>
  <c r="AA24" i="8"/>
  <c r="E46" i="8"/>
  <c r="V46" i="8" s="1"/>
  <c r="AB46" i="8" s="1"/>
  <c r="M46" i="8"/>
  <c r="N46" i="8" s="1"/>
  <c r="Q46" i="8" s="1"/>
  <c r="U46" i="8" s="1"/>
  <c r="X46" i="8" s="1"/>
  <c r="Z46" i="8" l="1"/>
  <c r="AA46" i="8" l="1"/>
  <c r="M45" i="8"/>
  <c r="N45" i="8" s="1"/>
  <c r="Q45" i="8" s="1"/>
  <c r="U45" i="8" s="1"/>
  <c r="X45" i="8" s="1"/>
  <c r="K38" i="8"/>
  <c r="K34" i="8"/>
  <c r="K30" i="8"/>
  <c r="K26" i="8"/>
  <c r="K25" i="8"/>
  <c r="K17" i="8"/>
  <c r="M47" i="8"/>
  <c r="N47" i="8" s="1"/>
  <c r="Q47" i="8" s="1"/>
  <c r="U47" i="8" s="1"/>
  <c r="X47" i="8" s="1"/>
  <c r="Z47" i="8" l="1"/>
  <c r="Z45" i="8"/>
  <c r="K27" i="8"/>
  <c r="M27" i="8" s="1"/>
  <c r="N27" i="8" s="1"/>
  <c r="Q27" i="8" s="1"/>
  <c r="U27" i="8" s="1"/>
  <c r="X27" i="8" s="1"/>
  <c r="M40" i="8"/>
  <c r="N40" i="8" s="1"/>
  <c r="Q40" i="8" s="1"/>
  <c r="U40" i="8" s="1"/>
  <c r="X40" i="8" s="1"/>
  <c r="M43" i="8"/>
  <c r="N43" i="8" s="1"/>
  <c r="Q43" i="8" s="1"/>
  <c r="U43" i="8" s="1"/>
  <c r="X43" i="8" s="1"/>
  <c r="M42" i="8"/>
  <c r="N42" i="8" s="1"/>
  <c r="Q42" i="8" s="1"/>
  <c r="U42" i="8" s="1"/>
  <c r="X42" i="8" s="1"/>
  <c r="M41" i="8"/>
  <c r="N41" i="8" s="1"/>
  <c r="Q41" i="8" s="1"/>
  <c r="U41" i="8" s="1"/>
  <c r="X41" i="8" s="1"/>
  <c r="M36" i="8"/>
  <c r="N36" i="8" s="1"/>
  <c r="Q36" i="8" s="1"/>
  <c r="U36" i="8" s="1"/>
  <c r="X36" i="8" s="1"/>
  <c r="M44" i="8"/>
  <c r="N44" i="8" s="1"/>
  <c r="Q44" i="8" s="1"/>
  <c r="U44" i="8" s="1"/>
  <c r="X44" i="8" s="1"/>
  <c r="E38" i="8"/>
  <c r="V38" i="8" s="1"/>
  <c r="AB38" i="8" s="1"/>
  <c r="M38" i="8"/>
  <c r="E34" i="8"/>
  <c r="V34" i="8" s="1"/>
  <c r="AB34" i="8" s="1"/>
  <c r="M37" i="8"/>
  <c r="N37" i="8" s="1"/>
  <c r="Q37" i="8" s="1"/>
  <c r="U37" i="8" s="1"/>
  <c r="M34" i="8"/>
  <c r="M30" i="8"/>
  <c r="M28" i="8"/>
  <c r="N28" i="8" s="1"/>
  <c r="Q28" i="8" s="1"/>
  <c r="U28" i="8" s="1"/>
  <c r="X28" i="8" s="1"/>
  <c r="E30" i="8"/>
  <c r="V30" i="8" s="1"/>
  <c r="AB30" i="8" s="1"/>
  <c r="M26" i="8"/>
  <c r="M25" i="8"/>
  <c r="E26" i="8"/>
  <c r="V26" i="8" s="1"/>
  <c r="AB26" i="8" s="1"/>
  <c r="E25" i="8"/>
  <c r="V25" i="8" s="1"/>
  <c r="AB25" i="8" s="1"/>
  <c r="M17" i="8"/>
  <c r="V17" i="8"/>
  <c r="Z40" i="8" l="1"/>
  <c r="AA45" i="8"/>
  <c r="AB17" i="8"/>
  <c r="AA47" i="8"/>
  <c r="Z44" i="8"/>
  <c r="X37" i="8"/>
  <c r="Z43" i="8"/>
  <c r="Z42" i="8"/>
  <c r="Z41" i="8"/>
  <c r="Z36" i="8"/>
  <c r="Z28" i="8"/>
  <c r="Z27" i="8"/>
  <c r="N34" i="8"/>
  <c r="Q34" i="8" s="1"/>
  <c r="U34" i="8" s="1"/>
  <c r="X34" i="8" s="1"/>
  <c r="N30" i="8"/>
  <c r="Q30" i="8" s="1"/>
  <c r="U30" i="8" s="1"/>
  <c r="X30" i="8" s="1"/>
  <c r="N38" i="8"/>
  <c r="Q38" i="8" s="1"/>
  <c r="U38" i="8" s="1"/>
  <c r="X38" i="8" s="1"/>
  <c r="N25" i="8"/>
  <c r="Q25" i="8" s="1"/>
  <c r="U25" i="8" s="1"/>
  <c r="X25" i="8" s="1"/>
  <c r="N26" i="8"/>
  <c r="Q26" i="8" s="1"/>
  <c r="U26" i="8" s="1"/>
  <c r="X26" i="8" s="1"/>
  <c r="N17" i="8"/>
  <c r="Q17" i="8" s="1"/>
  <c r="U17" i="8" s="1"/>
  <c r="AA40" i="8" l="1"/>
  <c r="V48" i="8"/>
  <c r="V16" i="8" s="1"/>
  <c r="V49" i="8" s="1"/>
  <c r="U48" i="8"/>
  <c r="U16" i="8" s="1"/>
  <c r="U49" i="8" s="1"/>
  <c r="AA44" i="8"/>
  <c r="AB48" i="8"/>
  <c r="AA28" i="8"/>
  <c r="AA42" i="8"/>
  <c r="AA43" i="8"/>
  <c r="AA36" i="8"/>
  <c r="AA41" i="8"/>
  <c r="AA27" i="8"/>
  <c r="Z37" i="8"/>
  <c r="Z38" i="8"/>
  <c r="Z34" i="8"/>
  <c r="Z30" i="8"/>
  <c r="Z26" i="8"/>
  <c r="Z25" i="8"/>
  <c r="X17" i="8"/>
  <c r="X48" i="8" s="1"/>
  <c r="X16" i="8" s="1"/>
  <c r="X49" i="8" s="1"/>
  <c r="Y17" i="6"/>
  <c r="T17" i="6"/>
  <c r="S17" i="6"/>
  <c r="N17" i="6"/>
  <c r="H17" i="6"/>
  <c r="J17" i="6" s="1"/>
  <c r="K17" i="6" s="1"/>
  <c r="D17" i="6"/>
  <c r="M15" i="6"/>
  <c r="D14" i="6"/>
  <c r="T15" i="6"/>
  <c r="S15" i="6"/>
  <c r="H15" i="6"/>
  <c r="J15" i="6" s="1"/>
  <c r="K15" i="6" s="1"/>
  <c r="T14" i="6"/>
  <c r="S14" i="6"/>
  <c r="H14" i="6"/>
  <c r="J14" i="6" s="1"/>
  <c r="D13" i="6"/>
  <c r="D10" i="6"/>
  <c r="H10" i="6"/>
  <c r="J10" i="6" s="1"/>
  <c r="S10" i="6"/>
  <c r="T10" i="6"/>
  <c r="M12" i="6"/>
  <c r="T12" i="6"/>
  <c r="S12" i="6"/>
  <c r="H12" i="6"/>
  <c r="J12" i="6" s="1"/>
  <c r="D11" i="6"/>
  <c r="T13" i="6"/>
  <c r="S13" i="6"/>
  <c r="H13" i="6"/>
  <c r="J13" i="6" s="1"/>
  <c r="G24" i="6"/>
  <c r="T11" i="6"/>
  <c r="S11" i="6"/>
  <c r="H11" i="6"/>
  <c r="J11" i="6" s="1"/>
  <c r="T24" i="5"/>
  <c r="S24" i="5"/>
  <c r="M24" i="5"/>
  <c r="H24" i="5"/>
  <c r="J24" i="5" s="1"/>
  <c r="K24" i="5" s="1"/>
  <c r="N24" i="5" s="1"/>
  <c r="U24" i="5" s="1"/>
  <c r="Y24" i="5" s="1"/>
  <c r="D23" i="5"/>
  <c r="T23" i="5"/>
  <c r="S23" i="5"/>
  <c r="H23" i="5"/>
  <c r="J23" i="5" s="1"/>
  <c r="D21" i="5"/>
  <c r="T21" i="5"/>
  <c r="S21" i="5"/>
  <c r="H21" i="5"/>
  <c r="J21" i="5" s="1"/>
  <c r="D14" i="5"/>
  <c r="M19" i="5"/>
  <c r="D19" i="5"/>
  <c r="D17" i="5"/>
  <c r="D18" i="5"/>
  <c r="AB16" i="8" l="1"/>
  <c r="AB49" i="8" s="1"/>
  <c r="AA38" i="8"/>
  <c r="AA25" i="8"/>
  <c r="AA26" i="8"/>
  <c r="AA30" i="8"/>
  <c r="AA34" i="8"/>
  <c r="AA37" i="8"/>
  <c r="Z17" i="8"/>
  <c r="Y26" i="7"/>
  <c r="U17" i="6"/>
  <c r="N15" i="6"/>
  <c r="U15" i="6" s="1"/>
  <c r="Y15" i="6" s="1"/>
  <c r="K14" i="6"/>
  <c r="N14" i="6" s="1"/>
  <c r="U14" i="6" s="1"/>
  <c r="Y14" i="6" s="1"/>
  <c r="K13" i="6"/>
  <c r="N13" i="6" s="1"/>
  <c r="U13" i="6" s="1"/>
  <c r="Y13" i="6" s="1"/>
  <c r="K10" i="6"/>
  <c r="N10" i="6" s="1"/>
  <c r="U10" i="6" s="1"/>
  <c r="Y10" i="6" s="1"/>
  <c r="K12" i="6"/>
  <c r="N12" i="6" s="1"/>
  <c r="U12" i="6" s="1"/>
  <c r="Y12" i="6" s="1"/>
  <c r="K11" i="6"/>
  <c r="N11" i="6" s="1"/>
  <c r="U11" i="6" s="1"/>
  <c r="Y11" i="6" s="1"/>
  <c r="H24" i="6"/>
  <c r="I24" i="6" s="1"/>
  <c r="J24" i="6" s="1"/>
  <c r="K24" i="6" s="1"/>
  <c r="Y24" i="6" s="1"/>
  <c r="K21" i="5"/>
  <c r="N21" i="5" s="1"/>
  <c r="U21" i="5" s="1"/>
  <c r="Y21" i="5" s="1"/>
  <c r="K23" i="5"/>
  <c r="N23" i="5" s="1"/>
  <c r="U23" i="5" s="1"/>
  <c r="Y23" i="5" s="1"/>
  <c r="M16" i="5"/>
  <c r="C26" i="11" l="1"/>
  <c r="D26" i="11" s="1"/>
  <c r="E26" i="11" s="1"/>
  <c r="AA17" i="8"/>
  <c r="AA48" i="8" s="1"/>
  <c r="AA16" i="8" s="1"/>
  <c r="AA49" i="8" s="1"/>
  <c r="Z48" i="8"/>
  <c r="Y26" i="6"/>
  <c r="C31" i="11" l="1"/>
  <c r="D31" i="11" s="1"/>
  <c r="E31" i="11" s="1"/>
  <c r="Z16" i="8"/>
  <c r="C27" i="11"/>
  <c r="C32" i="11" s="1"/>
  <c r="T12" i="5"/>
  <c r="S12" i="5"/>
  <c r="H12" i="5"/>
  <c r="J12" i="5" s="1"/>
  <c r="K12" i="5" s="1"/>
  <c r="N12" i="5" s="1"/>
  <c r="T11" i="5"/>
  <c r="S11" i="5"/>
  <c r="H11" i="5"/>
  <c r="J11" i="5" s="1"/>
  <c r="K11" i="5" s="1"/>
  <c r="N11" i="5" s="1"/>
  <c r="G34" i="5"/>
  <c r="H34" i="5" s="1"/>
  <c r="D33" i="5"/>
  <c r="T27" i="5"/>
  <c r="S27" i="5"/>
  <c r="H27" i="5"/>
  <c r="J27" i="5" s="1"/>
  <c r="K27" i="5" s="1"/>
  <c r="N27" i="5" s="1"/>
  <c r="U27" i="5" s="1"/>
  <c r="Y27" i="5" s="1"/>
  <c r="T26" i="5"/>
  <c r="S26" i="5"/>
  <c r="H26" i="5"/>
  <c r="J26" i="5" s="1"/>
  <c r="K26" i="5" s="1"/>
  <c r="N26" i="5" s="1"/>
  <c r="T19" i="5"/>
  <c r="S19" i="5"/>
  <c r="H19" i="5"/>
  <c r="J19" i="5" s="1"/>
  <c r="T18" i="5"/>
  <c r="S18" i="5"/>
  <c r="H18" i="5"/>
  <c r="J18" i="5" s="1"/>
  <c r="T16" i="5"/>
  <c r="S16" i="5"/>
  <c r="F16" i="5"/>
  <c r="H16" i="5" s="1"/>
  <c r="J16" i="5" s="1"/>
  <c r="K16" i="5" s="1"/>
  <c r="N16" i="5" s="1"/>
  <c r="D16" i="5"/>
  <c r="T15" i="5"/>
  <c r="S15" i="5"/>
  <c r="H15" i="5"/>
  <c r="J15" i="5" s="1"/>
  <c r="D15" i="5"/>
  <c r="T17" i="5"/>
  <c r="S17" i="5"/>
  <c r="G17" i="5"/>
  <c r="F17" i="5"/>
  <c r="T14" i="5"/>
  <c r="S14" i="5"/>
  <c r="G14" i="5"/>
  <c r="F14" i="5"/>
  <c r="Z49" i="8" l="1"/>
  <c r="Z50" i="8" s="1"/>
  <c r="Z51" i="8" s="1"/>
  <c r="C24" i="11"/>
  <c r="C29" i="11" s="1"/>
  <c r="C28" i="11"/>
  <c r="C33" i="11" s="1"/>
  <c r="D27" i="11"/>
  <c r="D32" i="11" s="1"/>
  <c r="U16" i="5"/>
  <c r="Y16" i="5" s="1"/>
  <c r="K15" i="5"/>
  <c r="N15" i="5" s="1"/>
  <c r="U15" i="5" s="1"/>
  <c r="Y15" i="5" s="1"/>
  <c r="K18" i="5"/>
  <c r="N18" i="5" s="1"/>
  <c r="U18" i="5" s="1"/>
  <c r="Y18" i="5" s="1"/>
  <c r="U26" i="5"/>
  <c r="Y26" i="5" s="1"/>
  <c r="U12" i="5"/>
  <c r="Y12" i="5" s="1"/>
  <c r="U11" i="5"/>
  <c r="Y11" i="5" s="1"/>
  <c r="K19" i="5"/>
  <c r="N19" i="5" s="1"/>
  <c r="U19" i="5" s="1"/>
  <c r="Y19" i="5" s="1"/>
  <c r="I34" i="5"/>
  <c r="J34" i="5" s="1"/>
  <c r="K34" i="5" s="1"/>
  <c r="Y34" i="5" s="1"/>
  <c r="H14" i="5"/>
  <c r="J14" i="5" s="1"/>
  <c r="K14" i="5" s="1"/>
  <c r="N14" i="5" s="1"/>
  <c r="U14" i="5" s="1"/>
  <c r="Y14" i="5" s="1"/>
  <c r="H17" i="5"/>
  <c r="J17" i="5" s="1"/>
  <c r="K17" i="5" s="1"/>
  <c r="N17" i="5" s="1"/>
  <c r="U17" i="5" s="1"/>
  <c r="Y17" i="5" s="1"/>
  <c r="H13" i="4"/>
  <c r="J13" i="4" s="1"/>
  <c r="K13" i="4" s="1"/>
  <c r="M13" i="4" s="1"/>
  <c r="Q13" i="4" s="1"/>
  <c r="H11" i="4"/>
  <c r="J11" i="4" s="1"/>
  <c r="K11" i="4" s="1"/>
  <c r="M11" i="4" s="1"/>
  <c r="Q11" i="4" s="1"/>
  <c r="I16" i="4"/>
  <c r="G16" i="4"/>
  <c r="F16" i="4"/>
  <c r="I14" i="4"/>
  <c r="G14" i="4"/>
  <c r="F14" i="4"/>
  <c r="I12" i="4"/>
  <c r="G12" i="4"/>
  <c r="F12" i="4"/>
  <c r="I10" i="4"/>
  <c r="G10" i="4"/>
  <c r="F10" i="4"/>
  <c r="I9" i="4"/>
  <c r="G9" i="4"/>
  <c r="F9" i="4"/>
  <c r="I8" i="4"/>
  <c r="G8" i="4"/>
  <c r="F8" i="4"/>
  <c r="D28" i="11" l="1"/>
  <c r="D33" i="11" s="1"/>
  <c r="E27" i="11"/>
  <c r="E32" i="11" s="1"/>
  <c r="D24" i="11"/>
  <c r="D29" i="11" s="1"/>
  <c r="Y36" i="5"/>
  <c r="H14" i="4"/>
  <c r="J14" i="4" s="1"/>
  <c r="K14" i="4" s="1"/>
  <c r="M14" i="4" s="1"/>
  <c r="Q14" i="4" s="1"/>
  <c r="H12" i="4"/>
  <c r="J12" i="4" s="1"/>
  <c r="K12" i="4" s="1"/>
  <c r="M12" i="4" s="1"/>
  <c r="Q12" i="4" s="1"/>
  <c r="H10" i="4"/>
  <c r="J10" i="4" s="1"/>
  <c r="K10" i="4" s="1"/>
  <c r="M10" i="4" s="1"/>
  <c r="Q10" i="4" s="1"/>
  <c r="H16" i="4"/>
  <c r="J16" i="4" s="1"/>
  <c r="K16" i="4" s="1"/>
  <c r="M16" i="4" s="1"/>
  <c r="Q16" i="4" s="1"/>
  <c r="H15" i="4"/>
  <c r="J15" i="4" s="1"/>
  <c r="K15" i="4" s="1"/>
  <c r="M15" i="4" s="1"/>
  <c r="Q15" i="4" s="1"/>
  <c r="H9" i="4"/>
  <c r="J9" i="4" s="1"/>
  <c r="K9" i="4" s="1"/>
  <c r="M9" i="4" s="1"/>
  <c r="Q9" i="4" s="1"/>
  <c r="H8" i="4"/>
  <c r="J8" i="4" s="1"/>
  <c r="K8" i="4" s="1"/>
  <c r="M8" i="4" s="1"/>
  <c r="Q8" i="4" s="1"/>
  <c r="E28" i="11" l="1"/>
  <c r="E33" i="11" s="1"/>
  <c r="E24" i="11"/>
  <c r="E29" i="11" s="1"/>
  <c r="Q17" i="4"/>
  <c r="Q18" i="4" s="1"/>
  <c r="Q19" i="4" s="1"/>
  <c r="B27" i="13" l="1"/>
  <c r="G6" i="12"/>
  <c r="H33" i="2"/>
  <c r="H32" i="2"/>
  <c r="H31" i="2"/>
  <c r="F34" i="2"/>
  <c r="F52" i="2" s="1"/>
  <c r="F57" i="2" s="1"/>
  <c r="F62" i="2" s="1"/>
  <c r="F74" i="2" s="1"/>
  <c r="F76" i="2" s="1"/>
  <c r="F78" i="2" s="1"/>
  <c r="E34" i="2"/>
  <c r="E52" i="2" s="1"/>
  <c r="E54" i="2" s="1"/>
  <c r="E56" i="2" s="1"/>
  <c r="D34" i="2"/>
  <c r="D52" i="2" s="1"/>
  <c r="D54" i="2" s="1"/>
  <c r="G52" i="2"/>
  <c r="G57" i="2" s="1"/>
  <c r="G62" i="2" s="1"/>
  <c r="H73" i="2"/>
  <c r="G73" i="2" s="1"/>
  <c r="H71" i="2"/>
  <c r="G64" i="1"/>
  <c r="G76" i="1" s="1"/>
  <c r="A7" i="12"/>
  <c r="D56" i="2" l="1"/>
  <c r="D57" i="2" s="1"/>
  <c r="H54" i="2"/>
  <c r="H64" i="1"/>
  <c r="F79" i="2"/>
  <c r="E57" i="2"/>
  <c r="H34" i="2"/>
  <c r="H52" i="2" s="1"/>
  <c r="H57" i="2" s="1"/>
  <c r="G78" i="1"/>
  <c r="H76" i="1"/>
  <c r="G81" i="1"/>
  <c r="G66" i="1"/>
  <c r="D59" i="2" l="1"/>
  <c r="E59" i="2"/>
  <c r="E61" i="2" s="1"/>
  <c r="F81" i="2"/>
  <c r="F83" i="2" s="1"/>
  <c r="F84" i="2" s="1"/>
  <c r="G74" i="1"/>
  <c r="H74" i="1" s="1"/>
  <c r="H66" i="1"/>
  <c r="G83" i="1"/>
  <c r="H81" i="1"/>
  <c r="H78" i="1"/>
  <c r="H61" i="2" l="1"/>
  <c r="H62" i="2" s="1"/>
  <c r="G79" i="1"/>
  <c r="H79" i="1" s="1"/>
  <c r="E62" i="2"/>
  <c r="E74" i="2" s="1"/>
  <c r="D61" i="2"/>
  <c r="D62" i="2" s="1"/>
  <c r="H59" i="2"/>
  <c r="H83" i="1"/>
  <c r="G84" i="1" l="1"/>
  <c r="H84" i="1" s="1"/>
  <c r="D74" i="2"/>
  <c r="G64" i="2"/>
  <c r="E76" i="2"/>
  <c r="E78" i="2" s="1"/>
  <c r="E79" i="2" s="1"/>
  <c r="E81" i="2" l="1"/>
  <c r="E83" i="2" s="1"/>
  <c r="E84" i="2" s="1"/>
  <c r="D76" i="2"/>
  <c r="D78" i="2" s="1"/>
  <c r="D79" i="2" s="1"/>
  <c r="H64" i="2"/>
  <c r="G66" i="2"/>
  <c r="D81" i="2" l="1"/>
  <c r="D83" i="2" s="1"/>
  <c r="D84" i="2" s="1"/>
  <c r="G74" i="2"/>
  <c r="H66" i="2"/>
  <c r="H74" i="2" s="1"/>
  <c r="H76" i="2" l="1"/>
  <c r="H78" i="2" s="1"/>
  <c r="H79" i="2" s="1"/>
  <c r="G76" i="2"/>
  <c r="G78" i="2" s="1"/>
  <c r="G79" i="2" s="1"/>
  <c r="G81" i="2" l="1"/>
  <c r="G83" i="2" s="1"/>
  <c r="G84" i="2" s="1"/>
  <c r="H81" i="2"/>
  <c r="H83" i="2" s="1"/>
  <c r="H84" i="2" s="1"/>
  <c r="G47" i="29"/>
  <c r="G15" i="29" s="1"/>
  <c r="F15" i="29" l="1"/>
  <c r="F48" i="29" s="1"/>
  <c r="F49" i="29" s="1"/>
  <c r="F50" i="29" s="1"/>
  <c r="G48" i="29"/>
  <c r="G49" i="29" s="1"/>
  <c r="G50" i="29" s="1"/>
  <c r="F47" i="29"/>
  <c r="I47" i="29"/>
  <c r="H47" i="29" s="1"/>
  <c r="I15" i="29" l="1"/>
  <c r="H15" i="29" s="1"/>
</calcChain>
</file>

<file path=xl/sharedStrings.xml><?xml version="1.0" encoding="utf-8"?>
<sst xmlns="http://schemas.openxmlformats.org/spreadsheetml/2006/main" count="4026" uniqueCount="1622">
  <si>
    <t>Приложение № 6</t>
  </si>
  <si>
    <t>Утверждено приказом № 421 от 4 августа 2020 г. Минстроя РФ</t>
  </si>
  <si>
    <t>Заказчик</t>
  </si>
  <si>
    <t xml:space="preserve"> </t>
  </si>
  <si>
    <t>(наименование организации)</t>
  </si>
  <si>
    <t>"Утвержден" "___"______________________202__ г</t>
  </si>
  <si>
    <t>Сводный сметный расчет сметной стоимостью   1 909 053,90 тыс. руб.</t>
  </si>
  <si>
    <t>(ссылка на документ об утверждении)</t>
  </si>
  <si>
    <t>СВОДНЫЙ СМЕТНЫЙ РАСЧЕТ СТОИМОСТИ СТРОИТЕЛЬСТВА № ССРСС-2</t>
  </si>
  <si>
    <t>Проектирование объекта капитального строительства «Всесезонный туристско-рекреационный комплекс «Мамисон»
 (инженерные сети)». Корректировка</t>
  </si>
  <si>
    <t>(наименование стройки)</t>
  </si>
  <si>
    <t>Составлен(а) в базисном (текущем) уровне цен  на 2кв. 2022г.</t>
  </si>
  <si>
    <t>№ п/п</t>
  </si>
  <si>
    <t>Обоснование</t>
  </si>
  <si>
    <t>Наименование глав, объектов капитального строительства, работ и затрат</t>
  </si>
  <si>
    <t>строительных
(ремонтно- строительных, ремонтно- реставрационных) работ</t>
  </si>
  <si>
    <t>монтажных работ</t>
  </si>
  <si>
    <t>оборудования</t>
  </si>
  <si>
    <t>прочих затрат</t>
  </si>
  <si>
    <t>всего</t>
  </si>
  <si>
    <t>Глава 1. Подготовка территории строительства</t>
  </si>
  <si>
    <t>1</t>
  </si>
  <si>
    <t>01-01-1</t>
  </si>
  <si>
    <t>Подготовительные работы. Блочные трансформаторные подстанции</t>
  </si>
  <si>
    <t>2</t>
  </si>
  <si>
    <t>01-01-2</t>
  </si>
  <si>
    <t>Подготовительные работы .КОС</t>
  </si>
  <si>
    <t>3</t>
  </si>
  <si>
    <t>Смета ПИР</t>
  </si>
  <si>
    <t>Разбивка осей</t>
  </si>
  <si>
    <t>Итого по Главе 1. "Подготовка территории строительства"</t>
  </si>
  <si>
    <t>Глава 2. Основные объекты строительства</t>
  </si>
  <si>
    <t>4</t>
  </si>
  <si>
    <t>02-01</t>
  </si>
  <si>
    <t>Сети водоснабжения В1</t>
  </si>
  <si>
    <t>5</t>
  </si>
  <si>
    <t>02-03</t>
  </si>
  <si>
    <t>Канализационные очистные сооружения</t>
  </si>
  <si>
    <t>6</t>
  </si>
  <si>
    <t>02-02-1</t>
  </si>
  <si>
    <t>Внутриплощадочные сети канализации К1</t>
  </si>
  <si>
    <t>Итого по Главе 2. "Основные объекты строительства"</t>
  </si>
  <si>
    <t>Глава 4. Объекты энергетического хозяйства</t>
  </si>
  <si>
    <t>7</t>
  </si>
  <si>
    <t>04-01</t>
  </si>
  <si>
    <t>Распределительные и трансформаторные подстанции 10-0,4кВ</t>
  </si>
  <si>
    <t>8</t>
  </si>
  <si>
    <t>04-02</t>
  </si>
  <si>
    <t>Внутриплощадочные сети 10кВ</t>
  </si>
  <si>
    <t>9</t>
  </si>
  <si>
    <t>04-03</t>
  </si>
  <si>
    <t>Кабельные линии электропередач 0,4кВ. КОС</t>
  </si>
  <si>
    <t>Итого по Главе 4. "Объекты энергетического хозяйства"</t>
  </si>
  <si>
    <t>Глава 7. Благоустройство и озеленение территории</t>
  </si>
  <si>
    <t>10</t>
  </si>
  <si>
    <t>07-02</t>
  </si>
  <si>
    <t>Вертикальная планировка.КОС</t>
  </si>
  <si>
    <t>11</t>
  </si>
  <si>
    <t>07-01</t>
  </si>
  <si>
    <t>Вертикальная планировка.Распределительные и трансформаторные подстанции</t>
  </si>
  <si>
    <t>12</t>
  </si>
  <si>
    <t>07-08</t>
  </si>
  <si>
    <t>Малые формы. КОС</t>
  </si>
  <si>
    <t>13</t>
  </si>
  <si>
    <t>07-07</t>
  </si>
  <si>
    <t>Малые формы. Распределительные и трансформаторные подстанции</t>
  </si>
  <si>
    <t>14</t>
  </si>
  <si>
    <t>07-06</t>
  </si>
  <si>
    <t>Ограждение.КОС</t>
  </si>
  <si>
    <t>15</t>
  </si>
  <si>
    <t>07-05</t>
  </si>
  <si>
    <t>Ограждение.Распределительные и трансформаторные подстанции</t>
  </si>
  <si>
    <t>16</t>
  </si>
  <si>
    <t>07-09</t>
  </si>
  <si>
    <t>Озеленение. Распределительные и трансформаторные подстанции</t>
  </si>
  <si>
    <t>17</t>
  </si>
  <si>
    <t>07-10</t>
  </si>
  <si>
    <t>Озеленение.КОС</t>
  </si>
  <si>
    <t>18</t>
  </si>
  <si>
    <t>07-04</t>
  </si>
  <si>
    <t>Покрытие. КОС</t>
  </si>
  <si>
    <t>19</t>
  </si>
  <si>
    <t>07-03</t>
  </si>
  <si>
    <t>Покрытие. Распределительные и трансформаторные подстанции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</si>
  <si>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</si>
  <si>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</si>
  <si>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</si>
  <si>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20</t>
  </si>
  <si>
    <t>Приказ от 19.06.2020 № 332/пр прил.1 п.55</t>
  </si>
  <si>
    <t>Временные здания и сооружения - Объекты жилищного, социально-культурного, коммунально-бытового назначения в сельской местности - 3,1%</t>
  </si>
  <si>
    <t>3,1%СДЛ.С</t>
  </si>
  <si>
    <t>3,1%СДЛ.М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</si>
  <si>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</si>
  <si>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</si>
  <si>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</si>
  <si>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21</t>
  </si>
  <si>
    <t>Приказ от 25.05.2021 № 325/пр прил.1 п.85</t>
  </si>
  <si>
    <t>Производство работ в зимнее время - Объекты общественного, социально-культурного и коммунально-бытового назначения - 0,5%</t>
  </si>
  <si>
    <t>0,5%Г1.С:Г8.С</t>
  </si>
  <si>
    <t>0,5%Г1.М:Г8.М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</si>
  <si>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</si>
  <si>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</si>
  <si>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</si>
  <si>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22</t>
  </si>
  <si>
    <t>Постановление Правительства РФ от 21.06. 2010г. №468    (Приложение к ПЗ №)</t>
  </si>
  <si>
    <t>Строительный контроль 2,14% от суммы затрат по гр (4+5+6)х2,14%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</si>
  <si>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</si>
  <si>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</si>
  <si>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23</t>
  </si>
  <si>
    <t>Проектные работы</t>
  </si>
  <si>
    <t>24</t>
  </si>
  <si>
    <t>Изыскательские работы</t>
  </si>
  <si>
    <t>1550830+1764670+2733710+225200</t>
  </si>
  <si>
    <t>25</t>
  </si>
  <si>
    <t>Методика № 421/пр  от 04.08.2020</t>
  </si>
  <si>
    <t>Авторский надзор - 0,2%</t>
  </si>
  <si>
    <t>0,2%Г1:Г9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</si>
  <si>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</si>
  <si>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</si>
  <si>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Непредвиденные затраты</t>
  </si>
  <si>
    <t>26</t>
  </si>
  <si>
    <t>Приказ от 4.08.2020 № 421/пр п.179</t>
  </si>
  <si>
    <t>Непредвиденные затраты для объектов капитального строительства производственного назначения, линейных объектов - 3%</t>
  </si>
  <si>
    <t>3%Г1.С:Г12.С</t>
  </si>
  <si>
    <t>3%Г1.М:Г12.М</t>
  </si>
  <si>
    <t>3%Г1.О:Г12.О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</si>
  <si>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</si>
  <si>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</si>
  <si>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</si>
  <si>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27</t>
  </si>
  <si>
    <t>№ 303-ФЗ от 3.08.2018</t>
  </si>
  <si>
    <t>НДС - 20%</t>
  </si>
  <si>
    <t>20%Г1.С:Г14.С</t>
  </si>
  <si>
    <t>20%Г1.М:Г14.М</t>
  </si>
  <si>
    <t>20%Г1.О:Г14.О</t>
  </si>
  <si>
    <t>Итого "Налоги и обязательные платежи"</t>
  </si>
  <si>
    <t>Итого по сводному расчету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</si>
  <si>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</si>
  <si>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</si>
  <si>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</si>
  <si>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>Начальник</t>
  </si>
  <si>
    <t>[должность, подпись (инициалы, фамилия)]</t>
  </si>
  <si>
    <t>Упущены прочие затраты Подрядчика</t>
  </si>
  <si>
    <t>№ п\п</t>
  </si>
  <si>
    <t>РАСЧЕТ СТОИМОСТИ СТРОИТЕЛЬСТВА</t>
  </si>
  <si>
    <t>"Всесезонный туристско-рекреационный комплекс "Мамисон". Инженерные сети"</t>
  </si>
  <si>
    <t>Наименование объектов, видов работ</t>
  </si>
  <si>
    <t>Ед. изм.</t>
  </si>
  <si>
    <t>Количество</t>
  </si>
  <si>
    <t>Стоимость единицы в ценах на 01.01.2023</t>
  </si>
  <si>
    <t xml:space="preserve">Дополнительные стоимостные показатели для определения стоимости устройства
сетей водоснабжения из стальньх труб с внутренним цементно-песчаным покрытием (ЦПП) (табл. 5 Сб 14)
</t>
  </si>
  <si>
    <t xml:space="preserve">Дополнительные стоимостные показатели для определения стоимости устройства
сетей водоснабжения из из полиэтиленовых труб с защитным покрьrпrем (ПЭ RC) (табл. 6 Сб 14)
</t>
  </si>
  <si>
    <t>Коэффициент перехода от цен базового района (Московская область)
к уровню цен субъектов Российской Фелерации (Knер)</t>
  </si>
  <si>
    <t>Всего</t>
  </si>
  <si>
    <t xml:space="preserve">в том числе: </t>
  </si>
  <si>
    <t>Оборудование</t>
  </si>
  <si>
    <t>Итого стоимость единицы без учета стоимости затрат на ПИР и затрат на строительный контроль</t>
  </si>
  <si>
    <t>Коэффициенты, учитывающие изменение стоимости строительства
на территориях субъектов Российской Федерации, связанные
с климатическими условиями (Kpег.1 )</t>
  </si>
  <si>
    <t>Коэффициент, характеризующий удорожание стоимости строительства в сейсмических районах (Кс)</t>
  </si>
  <si>
    <t>Итого без учета НДС</t>
  </si>
  <si>
    <t>НДС- 20%</t>
  </si>
  <si>
    <t>Всего с учетом НДС</t>
  </si>
  <si>
    <r>
      <rPr>
        <b/>
        <sz val="10"/>
        <color theme="1"/>
        <rFont val="Times New Roman"/>
        <family val="1"/>
        <charset val="204"/>
      </rPr>
      <t>Усложняющий коэффициент</t>
    </r>
    <r>
      <rPr>
        <sz val="10"/>
        <color theme="1"/>
        <rFont val="Times New Roman"/>
        <family val="1"/>
        <charset val="204"/>
      </rPr>
      <t xml:space="preserve"> при прокладке наружных сетей водоснабжения и канализации в стесненных условиях
застроенной части городов (п. 29 Сб 14) </t>
    </r>
  </si>
  <si>
    <t>Всего, руб. без НДС</t>
  </si>
  <si>
    <t>Итого общий усложняющий коэффициент</t>
  </si>
  <si>
    <t>Итого общий ценообразующий коэффициент</t>
  </si>
  <si>
    <t>1 км</t>
  </si>
  <si>
    <t>Проектных и
изыскательских работ,
включая экспертизу
проекгной документации (ПИР)</t>
  </si>
  <si>
    <t>Транспортировка грунта на расстояние свыше 1 км (100 км)</t>
  </si>
  <si>
    <t>Всего с учетом дополнительных стоимостных показателей, руб. без НДС</t>
  </si>
  <si>
    <t>Итого стоимость с учетом ценообразующих и усложняющих коэффициентов, руб. без НДС</t>
  </si>
  <si>
    <r>
      <rPr>
        <b/>
        <sz val="10"/>
        <color theme="1"/>
        <rFont val="Times New Roman"/>
        <family val="1"/>
        <charset val="204"/>
      </rPr>
      <t>Ценообразующий коэффициент</t>
    </r>
    <r>
      <rPr>
        <sz val="10"/>
        <color theme="1"/>
        <rFont val="Times New Roman"/>
        <family val="1"/>
        <charset val="204"/>
      </rPr>
      <t xml:space="preserve"> на транспортировку
разработанного грунта с погрузкой в автомобиль самосвал
на расстояние 1 км (табл. 1-2 Сб 14)</t>
    </r>
  </si>
  <si>
    <r>
      <rPr>
        <b/>
        <sz val="10"/>
        <color theme="1"/>
        <rFont val="Times New Roman"/>
        <family val="1"/>
        <charset val="204"/>
      </rPr>
      <t xml:space="preserve">Ценообразующий коэффициент </t>
    </r>
    <r>
      <rPr>
        <sz val="10"/>
        <color theme="1"/>
        <rFont val="Times New Roman"/>
        <family val="1"/>
        <charset val="204"/>
      </rPr>
      <t>при прокладке трубопроводов
в 2 и более рядов (нитей) в одной траншее (табл. 3 Сб 14)</t>
    </r>
  </si>
  <si>
    <r>
      <rPr>
        <b/>
        <sz val="10"/>
        <color theme="1"/>
        <rFont val="Times New Roman"/>
        <family val="1"/>
        <charset val="204"/>
      </rPr>
      <t>Ценообразующий коэффициен</t>
    </r>
    <r>
      <rPr>
        <sz val="10"/>
        <color theme="1"/>
        <rFont val="Times New Roman"/>
        <family val="1"/>
        <charset val="204"/>
      </rPr>
      <t>т для расчета стоимости прокладки водоводов (табл. 4 Сб 14)</t>
    </r>
  </si>
  <si>
    <t>Всего  в ценах на 01.01.2023, руб. без НДС</t>
  </si>
  <si>
    <t>т</t>
  </si>
  <si>
    <t>Песок природный для строительных: работ средний с крупностью зерен размером свыше 5 мм-до 5% по массе</t>
  </si>
  <si>
    <t>м3</t>
  </si>
  <si>
    <t>ФССЦ-02.3.01.02-0016</t>
  </si>
  <si>
    <t>НЦС 14-06-004-21</t>
  </si>
  <si>
    <t>Наружные сети водоснабжения</t>
  </si>
  <si>
    <t>Расчеты по УНЦС</t>
  </si>
  <si>
    <t>Расчеты по ФЕР</t>
  </si>
  <si>
    <t>Цена за единицу</t>
  </si>
  <si>
    <t>Временные здания и сооружения -3,1%</t>
  </si>
  <si>
    <t>Зимнее удорожание -0,5%</t>
  </si>
  <si>
    <t>Итого в ценах 2000 г.</t>
  </si>
  <si>
    <t>Всего в ценах 4 кв. 2022 г., руб. без НДС</t>
  </si>
  <si>
    <t>Расчет по ФЕР</t>
  </si>
  <si>
    <t>НЦС 14-06-004-17</t>
  </si>
  <si>
    <t xml:space="preserve">Затраты по протаскиванию в фугляр и заполнение межтрубного пространства цементным раствором
</t>
  </si>
  <si>
    <t>10 м</t>
  </si>
  <si>
    <t>Устройство стальных футляров открытым способом, разработка мокрого грунтав отвал, с креплением ( группа грунтов 1-3) для трубопроводов д 250 мм глубиной 2 м</t>
  </si>
  <si>
    <t>НЦС 14-09-004-17</t>
  </si>
  <si>
    <t>НЦС 14-09-004-25</t>
  </si>
  <si>
    <t>Устройство стальных футляров открытым способом, разработка мокрого грунтав отвал, с креплением ( группа грунтов 1-3) для трубопроводов д 300 мм глубиной 2 м</t>
  </si>
  <si>
    <t>НЦС 14-09-004-21</t>
  </si>
  <si>
    <t xml:space="preserve">Стоимость трубопровода д. 250 при прокладке сетей водоснабжения в стальных футлярах </t>
  </si>
  <si>
    <t>ОУ табл. 9</t>
  </si>
  <si>
    <t>Подземная прокладка</t>
  </si>
  <si>
    <t>Надземная прокладка</t>
  </si>
  <si>
    <t>Итого:</t>
  </si>
  <si>
    <t>НЦС 13-14-002-07</t>
  </si>
  <si>
    <t>НЦС 13-14-001-10</t>
  </si>
  <si>
    <r>
      <t xml:space="preserve">Строительный контроль - </t>
    </r>
    <r>
      <rPr>
        <sz val="10"/>
        <color rgb="FFFF0000"/>
        <rFont val="Times New Roman"/>
        <family val="1"/>
        <charset val="204"/>
      </rPr>
      <t xml:space="preserve">1,28% </t>
    </r>
    <r>
      <rPr>
        <sz val="10"/>
        <color theme="1"/>
        <rFont val="Times New Roman"/>
        <family val="1"/>
        <charset val="204"/>
      </rPr>
      <t xml:space="preserve"> согласно Постановлению Правительства РФ № 468</t>
    </r>
  </si>
  <si>
    <t>шт</t>
  </si>
  <si>
    <t>НЦС 21-01-004-09</t>
  </si>
  <si>
    <t xml:space="preserve">Дополнительные стоимостные показатели для определения стоимости источников бесперебоitного питания (ИБП)
трехфазных напряжением 0,4 кВ (табл. 1 Сб 21)
</t>
  </si>
  <si>
    <t>Итого стоимость с учетом дополнительных стоимостных показателей, руб. без НДС</t>
  </si>
  <si>
    <t>Комплектные трансформаторные подстанции</t>
  </si>
  <si>
    <t>Комплектная трансформаторная подстанция "ИСЕТЬ" 2 КТП-
1000/10/0,4 УХЛ1 (РП-ТП1)</t>
  </si>
  <si>
    <t>Комплектная трансформаторная подстанция "ИСЕТЬ" 2КТП-630/10/0,4 УХЛ1 (ТП1)</t>
  </si>
  <si>
    <t>НЦС 21-01-004-08</t>
  </si>
  <si>
    <t>Комплектная трансформаторная подстанция "ИСЕТЬ" 2 КТП-
1000/10/0,4 УХЛ1 (ТП2)</t>
  </si>
  <si>
    <t>Комплектная трансформаторная подстанция "ИСЕТЬ" 2 КТП-
1000/10/0,4 УХЛ1 (ТП4)</t>
  </si>
  <si>
    <t>Комплектная трансформаторная подстанция "ИСЕТЬ" 2 КТП-
1000/10/0,4 УХЛ1 (ТП5)</t>
  </si>
  <si>
    <t>Комплектная трансформаторная подстанция "ИСЕТЬ" 2 КТП-
1600/10/0,4 УХЛ1 (ТП6)</t>
  </si>
  <si>
    <t>НЦС 21-01-004-11</t>
  </si>
  <si>
    <t>Комплектная трансформаторная подстанция "ИСЕТЬ" 2 КТП-
1000/10/0,4 УХЛ1 (ТП7)</t>
  </si>
  <si>
    <r>
      <t xml:space="preserve">Комплектная трансформаторная подстанция "ИСЕТЬ" 2КТП-250/10/0,4 УХЛ1 (ТП3) </t>
    </r>
    <r>
      <rPr>
        <sz val="10"/>
        <color rgb="FFFF0000"/>
        <rFont val="Times New Roman"/>
        <family val="1"/>
        <charset val="204"/>
      </rPr>
      <t>( Применительно 2*400)</t>
    </r>
  </si>
  <si>
    <t>НЦС 21-01-004-07</t>
  </si>
  <si>
    <r>
      <t xml:space="preserve">Комплектная трансформаторная подстанция "ИСЕТЬ" 2 КТП-
2000/10/0,4 УХЛ1 (РП-ТП2) </t>
    </r>
    <r>
      <rPr>
        <sz val="10"/>
        <color rgb="FFFF0000"/>
        <rFont val="Times New Roman"/>
        <family val="1"/>
        <charset val="204"/>
      </rPr>
      <t>( Применительно 2*2500)</t>
    </r>
  </si>
  <si>
    <t>НЦС 21-01-004-12</t>
  </si>
  <si>
    <t>Дренаж</t>
  </si>
  <si>
    <r>
      <t xml:space="preserve">Наружные инженерные сети водоснабжения из высокопрочных чунных труб с шаровидным графитом (ВЧШГ), разработка мокрого грунта в отвал, с креплениями, группа грунта 1-3, диаметр 80 мм глубиной 2 м </t>
    </r>
    <r>
      <rPr>
        <sz val="10"/>
        <color rgb="FFFF0000"/>
        <rFont val="Times New Roman"/>
        <family val="1"/>
        <charset val="204"/>
      </rPr>
      <t>(применительно к диаметру 100 мм)</t>
    </r>
  </si>
  <si>
    <t>км</t>
  </si>
  <si>
    <t>НЦС 14-01-004-01</t>
  </si>
  <si>
    <t xml:space="preserve">Наружные инженерные сети водоснабжения из высокопрочных чунных труб с шаровидным графитом (ВЧШГ), разработка мокрого грунта в отвал, с креплениями, группа грунта 1-3, диаметр 100 мм глубиной 2 м. </t>
  </si>
  <si>
    <t xml:space="preserve">Стоимость трубопровода д. 315 при прокладке сетей водоснабжения в стальных футлярах </t>
  </si>
  <si>
    <t>Устройство подземного перехода - дюкер</t>
  </si>
  <si>
    <t>Наружные инженерные сети водоснабжения из полиэтиленовых труб, разработка мокрого грунта в отвал, с креплением, группа грунта 3, диаметр 250 мм, глубиной 2 м. (в 2 нитки трубопровода) (542,4-116/2)/1000=0,4844  км</t>
  </si>
  <si>
    <t>Устройство выходов из камер на надземную прокладку</t>
  </si>
  <si>
    <t>Наружные инженерные сети водоснабжения из полиэтиленовых труб, разработка мокрого грунта в отвал, с креплением, группа грунта 3, диаметр 315 мм, глубиной 2 м. (в 2 нитки трубопровода) (3301-342/2)/1000=3,130 км</t>
  </si>
  <si>
    <r>
      <t>Устройство стальных футляров открытым способом, разработка мокрого грунтав отвал, с креплением ( группа грунтов 1-3) для трубопроводов д 325 мм глубиной 2 м</t>
    </r>
    <r>
      <rPr>
        <sz val="10"/>
        <color rgb="FFFF0000"/>
        <rFont val="Times New Roman"/>
        <family val="1"/>
        <charset val="204"/>
      </rPr>
      <t xml:space="preserve"> ( применительно к диаметру 350 мм)</t>
    </r>
  </si>
  <si>
    <r>
      <t xml:space="preserve">Стоимость трубопровода д. 325 при прокладке сетей водоснабжения в стальных футлярах </t>
    </r>
    <r>
      <rPr>
        <sz val="10"/>
        <color rgb="FFFF0000"/>
        <rFont val="Times New Roman"/>
        <family val="1"/>
        <charset val="204"/>
      </rPr>
      <t>(применительно к диаметру 350 мм и к покрытию ЦПП)</t>
    </r>
  </si>
  <si>
    <r>
      <t xml:space="preserve">Наружные инженерные сети водоснабжения из стальных труб в изоляции из пенополиуретана (ППУ): надземная прокладка на низких опорах труб диаметром 325 мм </t>
    </r>
    <r>
      <rPr>
        <sz val="10"/>
        <color rgb="FFFF0000"/>
        <rFont val="Times New Roman"/>
        <family val="1"/>
        <charset val="204"/>
      </rPr>
      <t>(применительно к трубопроводам теплоснабжения диаметром 300 мм)</t>
    </r>
  </si>
  <si>
    <r>
      <t xml:space="preserve">Наружные инженерные сети водоснабжения из стальных труб с изоляцией минераловатными плитами и сталью тонколистовой: надземная прокладка на низких опорах труб диаметром 630 мм </t>
    </r>
    <r>
      <rPr>
        <sz val="10"/>
        <color rgb="FFFF0000"/>
        <rFont val="Times New Roman"/>
        <family val="1"/>
        <charset val="204"/>
      </rPr>
      <t xml:space="preserve">(применительно к трубопроводам теплоснабжения диаметром 600 мм) </t>
    </r>
  </si>
  <si>
    <t>Шкафы?</t>
  </si>
  <si>
    <t>Распредустройства?</t>
  </si>
  <si>
    <t>Шины?</t>
  </si>
  <si>
    <t>Щитки?</t>
  </si>
  <si>
    <t>Наружные сети водоотведения</t>
  </si>
  <si>
    <t>НЦС 14-07-004-05</t>
  </si>
  <si>
    <t>НЦС 14-07-004-13</t>
  </si>
  <si>
    <t>Устройство стальных футляров открытым способом, разработка мокрого грунтав отвал, с креплением ( группа грунтов 1-3) для трубопроводов д 200 мм глубиной 2 м</t>
  </si>
  <si>
    <t>НЦС 14-09-004-13</t>
  </si>
  <si>
    <t>ОУ табл. 10</t>
  </si>
  <si>
    <r>
      <t xml:space="preserve">Стоимость трубопровода д. 200 при прокладке сетей водоотведения </t>
    </r>
    <r>
      <rPr>
        <sz val="10"/>
        <color rgb="FFFF0000"/>
        <rFont val="Times New Roman"/>
        <family val="1"/>
        <charset val="204"/>
      </rPr>
      <t>с двухслойной стенкой</t>
    </r>
    <r>
      <rPr>
        <sz val="10"/>
        <color theme="1"/>
        <rFont val="Times New Roman"/>
        <family val="1"/>
        <charset val="204"/>
      </rPr>
      <t xml:space="preserve">, в стальных футлярах  </t>
    </r>
    <r>
      <rPr>
        <sz val="10"/>
        <color rgb="FFFF0000"/>
        <rFont val="Times New Roman"/>
        <family val="1"/>
        <charset val="204"/>
      </rPr>
      <t>(применительно с добавкой стоимости защитного покрытия для труб водоснабжения)</t>
    </r>
  </si>
  <si>
    <t>Устройство стальных футляров открытым способом, разработка мокрого грунтав отвал, с креплением ( группа грунтов 1-3) для трубопроводов д 400 мм глубиной 2 м</t>
  </si>
  <si>
    <r>
      <t xml:space="preserve">Наружные инженерные сети водоотведения из полиэтиленовых труб </t>
    </r>
    <r>
      <rPr>
        <sz val="10"/>
        <color rgb="FFFF0000"/>
        <rFont val="Times New Roman"/>
        <family val="1"/>
        <charset val="204"/>
      </rPr>
      <t>с двухслойной стенкой</t>
    </r>
    <r>
      <rPr>
        <sz val="10"/>
        <color theme="1"/>
        <rFont val="Times New Roman"/>
        <family val="1"/>
        <charset val="204"/>
      </rPr>
      <t>, разработка мокрого грунта в отвал, с креплением, группа грунта 3, диаметр 200 мм, глубиной 2 м. (0,192-0,169)=0,023 км</t>
    </r>
  </si>
  <si>
    <r>
      <t xml:space="preserve">Наружные инженерные сети водоотведения из полиэтиленовых труб </t>
    </r>
    <r>
      <rPr>
        <sz val="10"/>
        <color rgb="FFFF0000"/>
        <rFont val="Times New Roman"/>
        <family val="1"/>
        <charset val="204"/>
      </rPr>
      <t>с двухслойной стенкой</t>
    </r>
    <r>
      <rPr>
        <sz val="10"/>
        <color theme="1"/>
        <rFont val="Times New Roman"/>
        <family val="1"/>
        <charset val="204"/>
      </rPr>
      <t>, разработка мокрого грунта в отвал, с креплением, группа грунта 3, диаметр 400 мм, глубиной 2 м. (2,394-0,681)=1,713 км</t>
    </r>
  </si>
  <si>
    <t>НЦС 14-09-004-29</t>
  </si>
  <si>
    <r>
      <t xml:space="preserve">Стоимость трубопровода д. 400 при прокладке сетей водоотведения </t>
    </r>
    <r>
      <rPr>
        <sz val="10"/>
        <color rgb="FFFF0000"/>
        <rFont val="Times New Roman"/>
        <family val="1"/>
        <charset val="204"/>
      </rPr>
      <t>с двухслойной стенкой</t>
    </r>
    <r>
      <rPr>
        <sz val="10"/>
        <color theme="1"/>
        <rFont val="Times New Roman"/>
        <family val="1"/>
        <charset val="204"/>
      </rPr>
      <t xml:space="preserve">, в стальных футлярах  </t>
    </r>
    <r>
      <rPr>
        <sz val="10"/>
        <color rgb="FFFF0000"/>
        <rFont val="Times New Roman"/>
        <family val="1"/>
        <charset val="204"/>
      </rPr>
      <t>(применительно с добавкой стоимости защитного покрытия для труб водоснабжения)</t>
    </r>
  </si>
  <si>
    <t>Аварийный резервуар бытовых стоков</t>
  </si>
  <si>
    <t>НЦС19-03-006-26</t>
  </si>
  <si>
    <r>
      <t xml:space="preserve">Аварийный резервуар бытовых стоков, габариты 6 х12 х3,8 м (ш х д х в) </t>
    </r>
    <r>
      <rPr>
        <sz val="10"/>
        <color rgb="FFFF0000"/>
        <rFont val="Times New Roman"/>
        <family val="1"/>
        <charset val="204"/>
      </rPr>
      <t>(применительно к ж\б резервуарам водоснабжения 250 м3)</t>
    </r>
  </si>
  <si>
    <t>Очистные сооружения</t>
  </si>
  <si>
    <t>ОТСУТСТВУЮТ УНЦС ПО ТРЕБУЕМОЙ ПРОИЗВОДИТЕЛЬНОСТИ ОЧИСТНЫХ СООРУЖЕНИЙ - 500 м3/сутки</t>
  </si>
  <si>
    <t>Площадки с покрытием: из щебня</t>
  </si>
  <si>
    <t>100 м2 покрытия</t>
  </si>
  <si>
    <t>«Альпинистский комплекс «Городок», ВТРК «Эльбрус»</t>
  </si>
  <si>
    <t>м2</t>
  </si>
  <si>
    <t>Административные модули (8х4х3 м) контейнерного типа. 3 шт</t>
  </si>
  <si>
    <t>Автономные жилые модули (8х4х3 м) контейнерного типа. 20 шт</t>
  </si>
  <si>
    <t>Подземная прокладка в траншее кабелей с медными жилами на напряжение 1 кВ, с изоляцией из ПВХ, с броней из стальных оцинкованных лент, без подушки под броней, в защитном шланге из ПВХ: с числом жил - 4 и сечением 25 мм2 (ВВГнг-LS 5х16 - 200 м, 5х10 - 100 м, 5х6 - 400 м)</t>
  </si>
  <si>
    <t>Подземная прокладка в траншее кабелей с медными жилами на напряжение 1 кВ, с изоляцией из ПВХ, с броней из стальных оцинкованных лент, без подушки под броней, в защитном шланге из ПВХ: с числом жил - 4 и сечением 70 мм2 (ВБбШв 5х70 мм2)</t>
  </si>
  <si>
    <t>НЦС 81-02-12-2023
12-01-004-01
(применительно)</t>
  </si>
  <si>
    <t>НЦС 81-02-12-2023
12-01-004-04
(применительно)</t>
  </si>
  <si>
    <t>НЦС 81-02-11-2023
11-01-001-06
(применительно)</t>
  </si>
  <si>
    <t>Прокладка в траншее местных сетей связи кабелями высокочастотными с полиэтиленовой изоляцией в полиэтиленовой оболочке с медными жилами, с экраном из алюминиевой фольги: с гидрофобным заполнителем, с броней и двух стальных лент, диаметром жилы 0,9 мм, с числом четверок - 2 (ParLan ARM PS Cat6 U/UTP 4х2x0,57 мм2)</t>
  </si>
  <si>
    <t>Монтаж видеокамер</t>
  </si>
  <si>
    <t>Монтаж фонарей наружного освещения</t>
  </si>
  <si>
    <t>Поставка бензиновых генераторов</t>
  </si>
  <si>
    <r>
      <t xml:space="preserve">Строительный контроль - </t>
    </r>
    <r>
      <rPr>
        <b/>
        <sz val="10"/>
        <color rgb="FFFF0000"/>
        <rFont val="Times New Roman"/>
        <family val="1"/>
        <charset val="204"/>
      </rPr>
      <t>1,28%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согласно Постановлению Правительства РФ № 468</t>
    </r>
  </si>
  <si>
    <t>Наименование работ</t>
  </si>
  <si>
    <t>Кол-во</t>
  </si>
  <si>
    <t>Примечание</t>
  </si>
  <si>
    <t>Предстроительные работы</t>
  </si>
  <si>
    <t>Проведение инженерно-геологических изысканий</t>
  </si>
  <si>
    <t>компл</t>
  </si>
  <si>
    <t>Проведение инженерно-геодезических изысканий</t>
  </si>
  <si>
    <t>Разработка проектной документации</t>
  </si>
  <si>
    <t>Состав ПД уточняется</t>
  </si>
  <si>
    <t>Разработка рабочей документации</t>
  </si>
  <si>
    <t>Подготовительные работы</t>
  </si>
  <si>
    <t>Разработка планово-высотной геодезической сети с закреплением геодезических пунктов (репперов) на местности</t>
  </si>
  <si>
    <t>Основание</t>
  </si>
  <si>
    <t>Вертикальная планировка территории (перемещение грунта)</t>
  </si>
  <si>
    <t>Устройство насыпи из песка</t>
  </si>
  <si>
    <t>В том числе дороги и пешеходные тропы
Толщина насыпи - 0,2 м</t>
  </si>
  <si>
    <t>Устройство основания из щебня фр. 40-70, с расклинцовкой фр. 10-20</t>
  </si>
  <si>
    <t>В том числе дороги и пешеходные тропы
Толщина основания - 0,2 м, площадь покрытий - 500 м2.</t>
  </si>
  <si>
    <t>Модули</t>
  </si>
  <si>
    <t>Изготовление модулей, включая технологическое оборудование</t>
  </si>
  <si>
    <r>
      <t xml:space="preserve">Включая внутренние сети инженерно-технического обеспечения
Технические параметры и требования указаны в ЗнП и </t>
    </r>
    <r>
      <rPr>
        <b/>
        <sz val="12"/>
        <rFont val="Times New Roman"/>
        <family val="1"/>
        <charset val="204"/>
      </rPr>
      <t>техническом описании</t>
    </r>
    <r>
      <rPr>
        <sz val="12"/>
        <rFont val="Times New Roman"/>
        <family val="1"/>
        <charset val="204"/>
      </rPr>
      <t xml:space="preserve"> к модулям) конструктив, размеры, площадь помещений, строительный объем)</t>
    </r>
  </si>
  <si>
    <t>Устройство металлического/железобетонного основания</t>
  </si>
  <si>
    <t>Доставка жилых модулей</t>
  </si>
  <si>
    <t>Установка жилых модулей в проектное положение</t>
  </si>
  <si>
    <t>Подключение жилых модулей к внешним инженерным сетям</t>
  </si>
  <si>
    <t>Внешние инженерные сети</t>
  </si>
  <si>
    <t>Электроснабжение и сети связи</t>
  </si>
  <si>
    <t>Разработка грунта (траншеи) для прокладки силового кабеля и оптоволоконного кабеля</t>
  </si>
  <si>
    <t>Возможно устройство двух траншей в случае такого требования согласно ТУ поставщика услуг (Ростелеком)</t>
  </si>
  <si>
    <t>Устройство основания из песка под прокладку кабелей</t>
  </si>
  <si>
    <t>Прокладка силового кабеля (в траншее)</t>
  </si>
  <si>
    <t>м.п.</t>
  </si>
  <si>
    <t>ВБбШв 5х70 - 300 м, ВВГ-нг-LS 5х16 - 200 м, ВВГ-нг-LS 5х10 - 100 м, ВВГ-нг-LS 5х6 - 400 м.</t>
  </si>
  <si>
    <t>Подключение к источнику питания</t>
  </si>
  <si>
    <t>Прокладка оптоволоконной линии связи</t>
  </si>
  <si>
    <t>Подключение и прокладку выполняет провайдер</t>
  </si>
  <si>
    <t>Прокладка кабелей сетей связи (в траншее)</t>
  </si>
  <si>
    <t>Бронированные кабели ParLan ARM PS Cat6 U/UTP</t>
  </si>
  <si>
    <t>Обратная засыпка траншеи песком</t>
  </si>
  <si>
    <t>Обратная засыпка траншеи местным грунтом</t>
  </si>
  <si>
    <t>Устройство электрощитовой в административном корпусе</t>
  </si>
  <si>
    <t>Устройство серверной в административном корпусе</t>
  </si>
  <si>
    <t>Бензиновый (АИ-92), Однофазный, мощность 8 кВт; с блоком АВР</t>
  </si>
  <si>
    <t>Водоснабжение</t>
  </si>
  <si>
    <t>Разработка грунта (траншеи) для прокладки труб водоснабжения</t>
  </si>
  <si>
    <t>Устройство основания из песка под прокладку труб водоснабжения</t>
  </si>
  <si>
    <t>Прокладка труб водоснабжения</t>
  </si>
  <si>
    <t xml:space="preserve">Д160 ПЭ,
 глубина заложения 1,0 м. </t>
  </si>
  <si>
    <t>Подключение к существующему трубопроводу</t>
  </si>
  <si>
    <t>Устройство водомерного узла в административном здании</t>
  </si>
  <si>
    <t>Обратная засыпка траншей песком</t>
  </si>
  <si>
    <t>Обратная засыпка траншей местным грунтом</t>
  </si>
  <si>
    <t>Разработка грунта под установку резервуара технической воды</t>
  </si>
  <si>
    <t>Устройство основания из песка</t>
  </si>
  <si>
    <t>Монтаж бетонных плит (основание резервуара)</t>
  </si>
  <si>
    <t>Установка резервуара в проектное положение</t>
  </si>
  <si>
    <t>Стеклопластик/ПЭ 2х(D2,5х12,5) на ж/б плите 2,8х13,3х0,4 глубина заложения подошвы плиты 3,6 м</t>
  </si>
  <si>
    <t>Обратная засыпка резервуара песком</t>
  </si>
  <si>
    <t>Устройство смотровых ж/б колодцев (на сети)</t>
  </si>
  <si>
    <t>Канализация (хозяйственно-бытовая)</t>
  </si>
  <si>
    <t>Разработка грунта (траншеи) для прокладки труб бытовой канализации</t>
  </si>
  <si>
    <t>Устройство основания из песка под прокладку труб бытовой канализации</t>
  </si>
  <si>
    <t>Прокладка труб канализации</t>
  </si>
  <si>
    <t xml:space="preserve">До Д160 ПЭ, глубина заложения 1,4 м. </t>
  </si>
  <si>
    <t>Разработка грунта под установку резервуара-накопителя</t>
  </si>
  <si>
    <t>Монтаж бетонных плит (основание резервуара-накопителя)</t>
  </si>
  <si>
    <t>Установка резервуара-накопителя в проектное положение</t>
  </si>
  <si>
    <t xml:space="preserve">Герметичные вертикальные емкости из стеклопластика Д-2,0 м, глубиной 6 м, на фундаментной  ж/б плите 3х3х0,4 </t>
  </si>
  <si>
    <t>Обратная засыпка резервуара-накопителя песком</t>
  </si>
  <si>
    <t>Канализация (ливневая)</t>
  </si>
  <si>
    <t>До Д250 ПЭ, глубина заложения 1,4 м.</t>
  </si>
  <si>
    <t xml:space="preserve">Стеклопластиковая горизонтальная емкость 
D2,0 м, L11,0 м на фундаментной  ж/б плите 2,5х12х0,4.
Глубина заложения подошвы плиты 4,2 м 
Уточняется проектом
</t>
  </si>
  <si>
    <t>Прочее</t>
  </si>
  <si>
    <t>Поставка баков ТБО</t>
  </si>
  <si>
    <t xml:space="preserve">Пластиковые емкости для раздельного сбора мусора (Альтернатива-3) </t>
  </si>
  <si>
    <t>Поставка рекламного щита</t>
  </si>
  <si>
    <t>3х5 м</t>
  </si>
  <si>
    <t>Поставка мобильных станций пожаротушения</t>
  </si>
  <si>
    <t>Огнетушитель воздушно-пенный ОВП-100 (морозостойкий)</t>
  </si>
  <si>
    <t>Наружные инженерные сети водоснабжения из полиэтиленовых труб, разработка сухого грунта в отвал, без креплений (группа грунтов 4): диаметром 160 мм глубиной 1 м</t>
  </si>
  <si>
    <t>НЦС 81-02-14-2023
14-06-005-07</t>
  </si>
  <si>
    <t>Резервуар: Стеклопластик/ПЭ 2х(D2,5х12,5) на ж/б плите 2,8х13,3х0,4 глубина заложения подошвы плиты 3,6 м</t>
  </si>
  <si>
    <t>Наружные инженерные сети канализации из полиэтиленовых труб, разработка сухого грунта в отвал, без креплений (группа грунтов 4): диаметром 160 мм глубиной 2 м</t>
  </si>
  <si>
    <t>НЦС 81-02-14-2023
14-07-005-02</t>
  </si>
  <si>
    <t xml:space="preserve">Резервуар-накопитель: Герметичные вертикальные емкости из стеклопластика Д-2,0 м, глубиной 6 м, на фундаментной  ж/б плите 3х3х0,4 </t>
  </si>
  <si>
    <t>Канализация ливневая</t>
  </si>
  <si>
    <t>Канализация хозяйственно-бытовая</t>
  </si>
  <si>
    <t>НЦС 81-02-14-2023
14-07-005-05</t>
  </si>
  <si>
    <t>Наружные инженерные сети канализации из полиэтиленовых труб, разработка сухого грунта в отвал, без креплений (группа грунтов 4): диаметром 200 мм глубиной 2 м</t>
  </si>
  <si>
    <t>Резервуар-накопитель: стеклопластиковая горизонтальная емкость 
D2,0 м, L11,0 м на фундаментной  ж/б плите 2,5х12х0,4.
Глубина заложения подошвы плиты 4,2 м</t>
  </si>
  <si>
    <t xml:space="preserve">Баки ТБО: Пластиковые емкости для раздельного сбора мусора (Альтернатива-3) </t>
  </si>
  <si>
    <t>Рекламный щит 3х5 м</t>
  </si>
  <si>
    <t>Мобильная станция пожаротушения: Огнетушитель воздушно-пенный ОВП-100 (морозостойкий)</t>
  </si>
  <si>
    <t>Ливневые очистные сооружения с байпасной линией в одном корпусе "BloPlast SOF-5 BP"</t>
  </si>
  <si>
    <t>Резервуар "BloPlast EPG-10-1900/3600"</t>
  </si>
  <si>
    <t>Хозяйственно-бытовые очистные "BloPlast BIO-18 UV"</t>
  </si>
  <si>
    <t>https://amsnab.ru/catalog/vozdushno_pennye_ognetushiteli_ovp/ognetushitel-vozdushno-pennyy-ovp-100-morozostoykiy-odobreno-mrs/</t>
  </si>
  <si>
    <t>ФССЦ-15.2.01.07-0021 "Щит рекламный отдельно стоящий: двухсторонний, размер рекламного поля 3,0х6,0 м, высота стойки 6 м"</t>
  </si>
  <si>
    <t>I квартал 2023</t>
  </si>
  <si>
    <t>м2 рекламного поля</t>
  </si>
  <si>
    <t>"Пассажирская подвесная канатная дорога кресельного типа SL8 с отцепляемым зажимом, многофункциональный центр, горнолыжные трассы MV3, MV4, MV5 и система искусственного снегообразования трасс п. "Лунная поляна". ВТРК "Архыз". Шестой этап. Подъездная автомобильная дорога. Стоянка автомобилей. ЛСР 05-01-05, ЛСР 05-01-06</t>
  </si>
  <si>
    <t>II квартал 2016</t>
  </si>
  <si>
    <t>https://a-ipower.shop/generatori/benzinovyj-generator-a-ipower-a8500ea-8-kvt-20113</t>
  </si>
  <si>
    <t>Авторский надзор</t>
  </si>
  <si>
    <t>Ценовой период объекта-аналога</t>
  </si>
  <si>
    <t>указать площадь освещаемой территории или протяженность линии освещения, материал и высоту опор освещения</t>
  </si>
  <si>
    <t>учтены в стоимости модулей</t>
  </si>
  <si>
    <t>НЦС 81-02-20-2023
20-09-001-01
(применительно)</t>
  </si>
  <si>
    <t>цена за ед. указана с учетом:
1) индекса  пересчета МАТ=7,98 в цены I квартала 2023 по письму Минстроя РФ от 10.03.2023г. №12381-ИФ/09 (Кабардино-Балкарская республика, Прочие объекты),
2) Ксмр=1,1 (строительно-монтажные работы)
3) ВЗиС=2,3%
4) ЗУ=0,5%.</t>
  </si>
  <si>
    <t>с учетом:
1) ВЗиС=2,3%
2) ЗУ=1%.</t>
  </si>
  <si>
    <t>ФССЦ-07.2.07.03-0011
"Кабина макси ПВП размером 8477х3430х2296 мм для обеспечения круглосуточной работы по сбору платы за проезд"
(применительно)</t>
  </si>
  <si>
    <t>Инженерные изыскания</t>
  </si>
  <si>
    <t>Проектная документация</t>
  </si>
  <si>
    <t>Рабочая документация</t>
  </si>
  <si>
    <t>Проектно-изыскательские работы</t>
  </si>
  <si>
    <t>Непредвиденные затраты 2%</t>
  </si>
  <si>
    <t>НЦС 81-02-16-2023
16-06-003-01 "Площадки с покрытием: из щебня"</t>
  </si>
  <si>
    <t>вертикальная планировка+насыпь из песка+покрытие из щебня</t>
  </si>
  <si>
    <t>Непредвиденные затраты - 2%</t>
  </si>
  <si>
    <t>Стоимость работ в ценах на дату формирования начальной (максимальной) цены контракта с учетом индекса фактической инфляции, руб без учета НДС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</si>
  <si>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</si>
  <si>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</si>
  <si>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</t>
  </si>
  <si>
    <t>в том числе Оборудование</t>
  </si>
  <si>
    <t>Строительство (строительно-монтажные и пусконаладочные работы, оборудование, прочие затраты)</t>
  </si>
  <si>
    <t>комплекс</t>
  </si>
  <si>
    <t>1.1</t>
  </si>
  <si>
    <t>1.2</t>
  </si>
  <si>
    <t>1.3</t>
  </si>
  <si>
    <t>1.4</t>
  </si>
  <si>
    <t>2.1</t>
  </si>
  <si>
    <t>2.2</t>
  </si>
  <si>
    <t>3.1</t>
  </si>
  <si>
    <t>3.2</t>
  </si>
  <si>
    <t>3.3</t>
  </si>
  <si>
    <t>3.2.2</t>
  </si>
  <si>
    <t>3.3.1.5</t>
  </si>
  <si>
    <t>3.3.3.2</t>
  </si>
  <si>
    <t>3.4</t>
  </si>
  <si>
    <t>3.5</t>
  </si>
  <si>
    <t>Непредвиденные затраты по инженерным изысканиям - 10%</t>
  </si>
  <si>
    <t>Непредвиденные затраты по проектной документации - 2%</t>
  </si>
  <si>
    <t>Итого, руб. без НДС</t>
  </si>
  <si>
    <t>Цена за ед. без учета стоимости затрат на ПИР и затрат на строительный контроль</t>
  </si>
  <si>
    <t>Расчет начальной (максимальной) цены контракта при осуществлении закупки на выполнение подрядных работ по проектированию и строительству объекта:</t>
  </si>
  <si>
    <t>цена за ед. указана с учетом:
1) Кзср=1,012 (заготовительно-складские расходы), 2) Ктр=1,03 (транспортные расходы)</t>
  </si>
  <si>
    <t xml:space="preserve">цена за ед. указана с учетом:
1) Кзср=1,012 (заготовительно-складские расходы),
2) Ктр=1,03 (транспортные расходы) </t>
  </si>
  <si>
    <t>Основание под модули (металлическое/железобетонное)</t>
  </si>
  <si>
    <t>3.2.3</t>
  </si>
  <si>
    <t>Водомерный узел в административном здании</t>
  </si>
  <si>
    <t>Основание резервуара из бетонных плит</t>
  </si>
  <si>
    <t>Основание резервуара-накопителя из бетонных плит</t>
  </si>
  <si>
    <t>диаметр 1,9 м, длина 3,6 м, объем 10 м3</t>
  </si>
  <si>
    <t>НЦС 81-02-16-2023
16-06-003-07 "Площадки с покрытием: из армированного цементобетона"</t>
  </si>
  <si>
    <r>
      <t xml:space="preserve">Всего  в ценах </t>
    </r>
    <r>
      <rPr>
        <b/>
        <sz val="10"/>
        <rFont val="Times New Roman"/>
        <family val="1"/>
        <charset val="204"/>
      </rPr>
      <t>соответствуюшего ценового периода,</t>
    </r>
    <r>
      <rPr>
        <b/>
        <sz val="10"/>
        <color theme="1"/>
        <rFont val="Times New Roman"/>
        <family val="1"/>
        <charset val="204"/>
      </rPr>
      <t xml:space="preserve"> руб. без НДС</t>
    </r>
  </si>
  <si>
    <t/>
  </si>
  <si>
    <t>Индексы цен на продукцию (затраты, услуги) инвестиционного назначения с 2017 г.</t>
  </si>
  <si>
    <t>2017</t>
  </si>
  <si>
    <t>2018</t>
  </si>
  <si>
    <t>2019</t>
  </si>
  <si>
    <t>2020</t>
  </si>
  <si>
    <t>2021</t>
  </si>
  <si>
    <t>2022</t>
  </si>
  <si>
    <t>2023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</si>
  <si>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</si>
  <si>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</si>
  <si>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</si>
  <si>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</si>
  <si>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</si>
  <si>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</si>
  <si>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</si>
  <si>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</si>
  <si>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</si>
  <si>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</si>
  <si>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</si>
  <si>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</si>
  <si>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Российская Федерация</t>
  </si>
  <si>
    <t>СТРОИТЕЛЬСТВО</t>
  </si>
  <si>
    <t>В виде коэффициента</t>
  </si>
  <si>
    <t>Индекс фактической инфляции с 01.01.2023 по 30.06.2023</t>
  </si>
  <si>
    <t>Индекс фактической инфляции с 01.04.2023 по 30.06.2023</t>
  </si>
  <si>
    <t>Индекс фактической инфляции с 01.07.2016 по 30.06.2023</t>
  </si>
  <si>
    <t>Индекс фактической инфляции с 01.06.2023 по 30.06.2023</t>
  </si>
  <si>
    <t>Индексы цен на продукцию (затраты, услуги) инвестиционного назначения с 2016 г. (процент, К предыдущему месяцу)</t>
  </si>
  <si>
    <t>в том числе: оборудование</t>
  </si>
  <si>
    <t>РАСЧЕТ НАЧАЛЬНОЙ МАКСИМАЛЬНОЙ ЦЕНЫ ДОГОВОРА</t>
  </si>
  <si>
    <t>по объекту:</t>
  </si>
  <si>
    <t xml:space="preserve">Продолжительность работ </t>
  </si>
  <si>
    <t>мес.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</si>
  <si>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</si>
  <si>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</si>
  <si>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</si>
  <si>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</si>
  <si>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</si>
  <si>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</si>
  <si>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</si>
  <si>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</si>
  <si>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В том числе:</t>
  </si>
  <si>
    <t>Инфляционная составляющая за период выполнения работ</t>
  </si>
  <si>
    <t>ВСЕГО:</t>
  </si>
  <si>
    <t xml:space="preserve">Оборудование </t>
  </si>
  <si>
    <t xml:space="preserve">непредвиденные расходы </t>
  </si>
  <si>
    <t xml:space="preserve">инфляционная составляющая за период выполнения работ </t>
  </si>
  <si>
    <t>Протокол</t>
  </si>
  <si>
    <t>начальной (максимальной) цены контракта</t>
  </si>
  <si>
    <t>Объект закупки: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</si>
  <si>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</si>
  <si>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</si>
  <si>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Приложение:</t>
  </si>
  <si>
    <t>Расчет начальной (максимальной) цены контракта.</t>
  </si>
  <si>
    <t>ПОЯСНИТЕЛЬНАЯ ЗАПИСКА</t>
  </si>
  <si>
    <t>К РАСЧЕТУ НАЧАЛЬНОЙ МАКСИМАЛЬНОЙ ЦЕНЫ ДОГОВОРА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</si>
  <si>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</si>
  <si>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</si>
  <si>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</si>
  <si>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</si>
  <si>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Ведомость объемов конструктивных решений (элементов) и комплексов (видов) работ</t>
  </si>
  <si>
    <t>ПРОЕКТ СМЕТЫ КОНТРАКТА</t>
  </si>
  <si>
    <t>Наименование работ и затрат</t>
  </si>
  <si>
    <t>Цена, руб.</t>
  </si>
  <si>
    <t>На единицу измерения</t>
  </si>
  <si>
    <t>НДС-20%</t>
  </si>
  <si>
    <t>Автономный жилой модуль 6000х5000х2800 мм. 17 шт</t>
  </si>
  <si>
    <t>КП ООО "ВАН" исх. №150/2023 от 31.05.2023</t>
  </si>
  <si>
    <t>Станция повышения давления "BloPlast SPD-2100/3800"</t>
  </si>
  <si>
    <t>Колодец технический "BloPlast KT-1570/2600"</t>
  </si>
  <si>
    <t>Система УФ обеззараживания "BloPlast UV 1570/3800"</t>
  </si>
  <si>
    <t>КП №ОР_77/74-260523 ООО "Блорэй" (исх. №449 от 01.06.2023)</t>
  </si>
  <si>
    <t xml:space="preserve">СВОДНАЯ  СМЕТА 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</si>
  <si>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</si>
  <si>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</si>
  <si>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</si>
  <si>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Наименование организации-заказчика</t>
  </si>
  <si>
    <t>АО "КАВКАЗ.РФ"</t>
  </si>
  <si>
    <t>Руб.</t>
  </si>
  <si>
    <t>Перечень выполняемых работ</t>
  </si>
  <si>
    <t>Характеристика проектируемого объекта п. ЗП</t>
  </si>
  <si>
    <t>Ссылка на №№ смет по формам 2п и 3п</t>
  </si>
  <si>
    <t xml:space="preserve">          Стоимость работ, руб без НДС</t>
  </si>
  <si>
    <t>Итого</t>
  </si>
  <si>
    <t>1. ИЗЫСКАТЕЛЬСКИЕ РАБОТЫ</t>
  </si>
  <si>
    <t>Инженерно-геодезические изыскания</t>
  </si>
  <si>
    <t>Смета № 1-из</t>
  </si>
  <si>
    <t xml:space="preserve">Инженерно-геологические изыскания </t>
  </si>
  <si>
    <t>Смета № 2-из</t>
  </si>
  <si>
    <t>Смета № 3-из</t>
  </si>
  <si>
    <t>Инженерно-экологические изыскания</t>
  </si>
  <si>
    <t>ИТОГО по разделу 1:</t>
  </si>
  <si>
    <t>2. ПРОЕКТНЫЕ РАБОТЫ СТАДИИ ПД</t>
  </si>
  <si>
    <t>Смета № 1-пд</t>
  </si>
  <si>
    <t>КА на основе 3-х КП</t>
  </si>
  <si>
    <t>ИТОГО по разделу 2:</t>
  </si>
  <si>
    <t>Всего:</t>
  </si>
  <si>
    <t>Заместитель руководителя управления направления сметного регулирования Управления проектов Департамента развития инфраструктуры</t>
  </si>
  <si>
    <t>Татаринова Е.А.</t>
  </si>
  <si>
    <t>Форма 2п</t>
  </si>
  <si>
    <t>СМЕТА № №1-из   Инженерно-геодезические изыскания</t>
  </si>
  <si>
    <t xml:space="preserve">Наименование объекта изысканий: </t>
  </si>
  <si>
    <t>Заказчик: АО "КАВКАЗ.РФ"</t>
  </si>
  <si>
    <t xml:space="preserve">Подрядчик: </t>
  </si>
  <si>
    <t>№ пп</t>
  </si>
  <si>
    <t>Единица измерения</t>
  </si>
  <si>
    <t>Обоснование стоимости</t>
  </si>
  <si>
    <t>Расчет стоимости, руб.</t>
  </si>
  <si>
    <t>Стоимость, 
руб.</t>
  </si>
  <si>
    <t>Раздел 1. Полевые работы</t>
  </si>
  <si>
    <t>Создание инженерно-топографического плана на незастроенной территории, масштаб съемки 1:500, высота сечения рельефа 1,0 м: 3 категории сложности - полевые работы</t>
  </si>
  <si>
    <t>га</t>
  </si>
  <si>
    <t>СБЦ102-9-9-1-1</t>
  </si>
  <si>
    <t>(2253*1)*1,25*1,4*1,75</t>
  </si>
  <si>
    <t>6 899,81</t>
  </si>
  <si>
    <t>К1=1,25 ОУ п.8а; При выполнении изысканий в горных и высокогорных районах с абсолютными высотами поверхности участка над уровнем моря: свыше 3000 м;</t>
  </si>
  <si>
    <t>К2=1,4 ОУ п.8в; При выполнении полевых изыскательских работ, а также выполняемых в условиях полевого лагеря камеральных работ в неблагоприятный период года, при продолжительности неблагоприятного периода 8-9,5 мес.;</t>
  </si>
  <si>
    <t>К3=1,75 прим.4 Для планов подземных коммуникаций на территориях действующих предприятий с применением трубокабелеискателей</t>
  </si>
  <si>
    <t>Создание инженерно-топографического плана на незастроенной территории, масштаб съемки 1:1000, высота сечения рельефа 1,0 м: 3 категории сложности - полевые работы</t>
  </si>
  <si>
    <t>СБЦ102-9-15-1-1</t>
  </si>
  <si>
    <t>(1380*1)*1,25*1,4*1,75</t>
  </si>
  <si>
    <t>4 226,25</t>
  </si>
  <si>
    <t>Итого по разделу 1 Полевые работы</t>
  </si>
  <si>
    <t>11 126,06</t>
  </si>
  <si>
    <t xml:space="preserve">   Всего c учетом "Индекс изменения сметной стоимости проектных работ на II квартал 2023 года к уровню цен по состоянию на 01.01.2001 по Письму Минстроя России от 02.05.2023 N24756-ИФ/09 5,4600"</t>
  </si>
  <si>
    <t>60 748,29</t>
  </si>
  <si>
    <t xml:space="preserve">   Итого по разделу 1 Полевые работы</t>
  </si>
  <si>
    <t>Раздел 2. Камеральные работы</t>
  </si>
  <si>
    <t>Создание инженерно-топографического плана на незастроенной территории, масштаб съемки 1:500, высота сечения рельефа 1,0 м: 3 категории сложности - камеральные работы</t>
  </si>
  <si>
    <t>СБЦ102-9-9-1-2</t>
  </si>
  <si>
    <t>(711*1)*1,2</t>
  </si>
  <si>
    <t>К2=1,2 ОУ п.15д При выполнении камеральных и картографических работ с применением компьютерных технологий</t>
  </si>
  <si>
    <t>Создание инженерно-топографического плана на незастроенной территории, масштаб съемки 1:1000, высота сечения рельефа 1,0 м: 3 категории сложности - камеральные работы</t>
  </si>
  <si>
    <t>СБЦ102-9-15-1-2</t>
  </si>
  <si>
    <t>(422*1)*1,2</t>
  </si>
  <si>
    <t>Камеральное трассирование воздушных и подземных кабельных линий электропередачи и связи по картам (планам) в масштабах 1:5000 - 1:2000: 3 категория сложности</t>
  </si>
  <si>
    <t>СБЦ102-72-13-3</t>
  </si>
  <si>
    <t>(273*1)*1,75*1,2</t>
  </si>
  <si>
    <t>К1=1,75 ОУ п.15е; При выполнении картографических работс составлением планов (продольных профилей) в двух видах: на магнитном и бумажном носителях;</t>
  </si>
  <si>
    <t>1 программа</t>
  </si>
  <si>
    <t>Составление программы (предписания) и технического отчета (пояснительной записки) по геодезическим работам. Стоимость полевых и камеральных работ, определенная по ценам глав 4 - 8: до 100 тыс.руб. - цена = 10,0% (Технический отчет)</t>
  </si>
  <si>
    <t>1 технический отчет</t>
  </si>
  <si>
    <t xml:space="preserve">СБЦ102-79-1 </t>
  </si>
  <si>
    <t>13058,96*0,1</t>
  </si>
  <si>
    <t>1 305,90</t>
  </si>
  <si>
    <t>Итого по разделу 2 Камеральные работы</t>
  </si>
  <si>
    <t xml:space="preserve">   Итого по разделу 2 Камеральные работы</t>
  </si>
  <si>
    <t>Раздел 3. Прочие затраты</t>
  </si>
  <si>
    <t>Расходы по внутреннему транспорту при расстоянии от базы до участка изысканий 10-15 км, при сметной стоимости полевых изыскательских работ до 75 тыс. руб.</t>
  </si>
  <si>
    <t>значение</t>
  </si>
  <si>
    <t xml:space="preserve">СБЦ102 </t>
  </si>
  <si>
    <t>11126,06*0,1375</t>
  </si>
  <si>
    <t>1 529,83</t>
  </si>
  <si>
    <t>Расходы по внешнему транспорту при расстоянии проезда в одном направлении 1000-2000 км, при экспедиционных условиях продолжительностью до 1 мес.</t>
  </si>
  <si>
    <t>12655,89*0,364</t>
  </si>
  <si>
    <t>4 606,74</t>
  </si>
  <si>
    <t>Расходы по организации и ликвидации работ</t>
  </si>
  <si>
    <t>СБЦ102</t>
  </si>
  <si>
    <t>(12655,89*0,06)*2,5</t>
  </si>
  <si>
    <t>1 898,38</t>
  </si>
  <si>
    <t>К1=2,5 П 13. ОУ Примечание 1 При сметной стоимости до 2 тыс. руб. или при  изысканиях, выполняемых в районах Крайнего Севера и приравненных к ним местностях, а также в малонаселенных (необжитых) районах (высокогорных, пустынных, таежных и тундровых)</t>
  </si>
  <si>
    <t>Итого по разделу 3 Прочие затраты</t>
  </si>
  <si>
    <t>8 034,95</t>
  </si>
  <si>
    <t>43 870,83</t>
  </si>
  <si>
    <t xml:space="preserve">   Итого по разделу 3 Прочие затраты</t>
  </si>
  <si>
    <t xml:space="preserve">   ВСЕГО по смете</t>
  </si>
  <si>
    <t xml:space="preserve">   Итого Поз. 1-2</t>
  </si>
  <si>
    <t>Сметный расчет составлен по Справочнику базовых цен на инженерно-геодезические изыскания для строительства, 2004 г.</t>
  </si>
  <si>
    <t xml:space="preserve">   Итого Поз. 3-6</t>
  </si>
  <si>
    <t>3 238,80</t>
  </si>
  <si>
    <t>17 683,85</t>
  </si>
  <si>
    <t xml:space="preserve">   Итого Поз. 7-9</t>
  </si>
  <si>
    <t>ВСЕГО по смете</t>
  </si>
  <si>
    <t xml:space="preserve">   Итого Поз. 1-9</t>
  </si>
  <si>
    <t>22 399,81</t>
  </si>
  <si>
    <t>122 302,96</t>
  </si>
  <si>
    <t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1:2000-1:1000: проходимость плохая, полевые работы</t>
  </si>
  <si>
    <t>1 км маршрута</t>
  </si>
  <si>
    <t>СБЦ103-10-4-3-1</t>
  </si>
  <si>
    <t>(33,6*1,5)*1,25*1,4</t>
  </si>
  <si>
    <t>К1=1,25 ОУ п.8а; При выполнении изысканий в горных и высокогорных районах с абсолютными высотами поверхности участка над уровнем моря: св. 3000 м;</t>
  </si>
  <si>
    <t>К2=1,4 ОУ п.8г При выполнении полевых изыскательских работ в неблагоприятный период года: при продолжительности неблагоприятного периода 8-9,5 мес.</t>
  </si>
  <si>
    <t>Рекогносцировочное почвенное обследование при проходимости плохой: 3 категория сложности, полевые работы</t>
  </si>
  <si>
    <t>СБЦ103-9-6-3-1</t>
  </si>
  <si>
    <t>(8,49*1,5)*1,25*1,4</t>
  </si>
  <si>
    <t>Описание точек наблюдений при составлении инженерно-экологических карт, категория сложности 3, полевые работы</t>
  </si>
  <si>
    <t>1 точка</t>
  </si>
  <si>
    <t>СБЦ103-11-2-3-1</t>
  </si>
  <si>
    <t>(21,3*3)*1,25*1,4</t>
  </si>
  <si>
    <t>Радиационное обследование участка площадью: св. 1.0 га - полевые работы</t>
  </si>
  <si>
    <t>0,1 га</t>
  </si>
  <si>
    <t>СБЦ103-92-3-1</t>
  </si>
  <si>
    <t>(49,2*20)*1,25*1,4</t>
  </si>
  <si>
    <t>1 722,00</t>
  </si>
  <si>
    <t>Измерение потока радона на участке - полевые работы</t>
  </si>
  <si>
    <t>20 точек</t>
  </si>
  <si>
    <t>СБЦ103-91-1-1</t>
  </si>
  <si>
    <t>(535*1)*1,25*1,4</t>
  </si>
  <si>
    <t>Отбор точечных проб для анализа на загрязненность по химическим показателям: почво-грунтов (методами конверта, по диагонали и т.п.)</t>
  </si>
  <si>
    <t>1 проба</t>
  </si>
  <si>
    <t>СБЦ103-60-7</t>
  </si>
  <si>
    <t>(6,9*3)*1,25*1,4</t>
  </si>
  <si>
    <t>Отбор точечных проб для анализа на загрязненность по химическим показателям: льда</t>
  </si>
  <si>
    <t>СБЦ103-60-3</t>
  </si>
  <si>
    <t>(10,8*2)*1,25*1,4</t>
  </si>
  <si>
    <t>Отбор проб для бактериологического анализа: почво-грунтов с одной пробной площадки</t>
  </si>
  <si>
    <t>СБЦ103-60-10</t>
  </si>
  <si>
    <t>(37,7*2)*1,25*1,4</t>
  </si>
  <si>
    <t xml:space="preserve">   Итого Поз. 1-8</t>
  </si>
  <si>
    <t>3 086,55</t>
  </si>
  <si>
    <t xml:space="preserve">   Всего c учетом "ИТОГО  в текущих ценах на II квартал 2023 года к уровню цен по состоянию на 01.01.1991 по Письму Минстроя России от 02.05.2023 N24756-ИФ/09 62,1900"</t>
  </si>
  <si>
    <t>191 952,54</t>
  </si>
  <si>
    <t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1:2000-1:1000: проходимость плохая, камеральные работы</t>
  </si>
  <si>
    <t xml:space="preserve">СБЦ103-10-4-3-2 </t>
  </si>
  <si>
    <t>3,4*1,5</t>
  </si>
  <si>
    <t>Рекогносцировочное почвенное обследование при проходимости плохой: 3 категория сложности, камеральные работы</t>
  </si>
  <si>
    <t xml:space="preserve">СБЦ103-9-6-3-2 </t>
  </si>
  <si>
    <t>2,41*1,5</t>
  </si>
  <si>
    <t>Описание точек наблюдений при составлении инженерно-экологических карт,  категория сложности 3, камеральные работы</t>
  </si>
  <si>
    <t xml:space="preserve">СБЦ103-11-2-3-2 </t>
  </si>
  <si>
    <t>13,3*3</t>
  </si>
  <si>
    <t>Радиационное обследование участка площадью: св. 1.0 га - камеральные работы</t>
  </si>
  <si>
    <t xml:space="preserve">СБЦ103-92-3-2 </t>
  </si>
  <si>
    <t>14,8*20</t>
  </si>
  <si>
    <t>Измерение потока радона на участке - камеральные работы</t>
  </si>
  <si>
    <t xml:space="preserve">СБЦ103-91-1-2 </t>
  </si>
  <si>
    <t>161*1</t>
  </si>
  <si>
    <t>Камеральная обработка химических и бактериологических анализов на загрязненность почво-грунтов, воды, льда, снега и донных отложений при инженерно-экологических изысканиях - 20% от стоимости лабораторных работ</t>
  </si>
  <si>
    <t xml:space="preserve">СБЦ103-86-6 </t>
  </si>
  <si>
    <t>1459,3*0,2</t>
  </si>
  <si>
    <t>Составление программы производства работ, средняя глубина исследования: 5-10м, исследуемая площадь до 1км2</t>
  </si>
  <si>
    <t>СБЦ103-81-2-1</t>
  </si>
  <si>
    <t>(500*1)*1,4</t>
  </si>
  <si>
    <t>К1=1,4 прим.1 для районов 3 категории сложности инженерно-геологических условий</t>
  </si>
  <si>
    <t>Составление технического отчета (заключения) о результатах выполненных работ,  категория сложности инженерно-геологических условий 3, при стоимости камеральных работ: до 5 тыс. руб. - 25%</t>
  </si>
  <si>
    <t>1 отчет</t>
  </si>
  <si>
    <t>СБЦ103-87-1-3</t>
  </si>
  <si>
    <t>(797,48*0,25)*1,5</t>
  </si>
  <si>
    <t>К1=1,5 МП.стр. 76 При составлении инженерно-геологических карт и разрезов с применением компьютерных технологий</t>
  </si>
  <si>
    <t xml:space="preserve">   Итого Поз. 9-16</t>
  </si>
  <si>
    <t>1 796,54</t>
  </si>
  <si>
    <t>111 726,82</t>
  </si>
  <si>
    <t>Раздел 3. Лабораторные работы</t>
  </si>
  <si>
    <t>Единичные определения химического состава грунтов (почв): пробоподготовка для выполнения физико-химических исследований солей тяжелых металлов</t>
  </si>
  <si>
    <t>1 образец</t>
  </si>
  <si>
    <t xml:space="preserve">СБЦ103-70-85 </t>
  </si>
  <si>
    <t>52,3*18</t>
  </si>
  <si>
    <t>Единичные определения химического состава грунтов (почв): определение солей тяжелых металлов без пробоподготовки методом атомной абсорбции (1 металл)</t>
  </si>
  <si>
    <t xml:space="preserve">СБЦ103-70-57 </t>
  </si>
  <si>
    <t>7,8*18</t>
  </si>
  <si>
    <t>Единичные определения химического состава грунтов (почв): определение нефтяных углеводородов хроматографическим методом</t>
  </si>
  <si>
    <t xml:space="preserve">СБЦ103-70-63 </t>
  </si>
  <si>
    <t>19,7*1</t>
  </si>
  <si>
    <t>Единичные определения химического состава грунтов (почв): водородный показатель рН водной или солевой вытяжки электриметрическим методом</t>
  </si>
  <si>
    <t xml:space="preserve">СБЦ103-70-14 </t>
  </si>
  <si>
    <t>2*1</t>
  </si>
  <si>
    <t>Анализ воды подземных источников хозяйственно-питьевого водоснабжения</t>
  </si>
  <si>
    <t xml:space="preserve">СБЦ103-73-4 </t>
  </si>
  <si>
    <t>256,9*1</t>
  </si>
  <si>
    <t>Анализ воды поверхностных источников хозяйственно-питьевого водоснабжения</t>
  </si>
  <si>
    <t xml:space="preserve">СБЦ103-73-5 </t>
  </si>
  <si>
    <t>98,9*1</t>
  </si>
  <si>
    <t>Итого по разделу 3 Лабораторные работы</t>
  </si>
  <si>
    <t xml:space="preserve">   Итого Поз. 17-22</t>
  </si>
  <si>
    <t>1 459,30</t>
  </si>
  <si>
    <t>90 753,87</t>
  </si>
  <si>
    <t xml:space="preserve">   Итого по разделу 3 Лабораторные работы</t>
  </si>
  <si>
    <t>Раздел 4. Прочие затраты</t>
  </si>
  <si>
    <t>Расходы по внутреннему транспорту при расстоянии от базы до участка изысканий 10-15 км, при сметной стоимости полевых изыскательских работ до 5 тыс. руб.</t>
  </si>
  <si>
    <t xml:space="preserve">СБЦ 103 Табл. 4 </t>
  </si>
  <si>
    <t>3086,55*0,1375</t>
  </si>
  <si>
    <t xml:space="preserve">СБЦ 103 Табл. 5 </t>
  </si>
  <si>
    <t>3510,95*0,364</t>
  </si>
  <si>
    <t>1 277,99</t>
  </si>
  <si>
    <t>СБЦ 103 ОУ п. 13</t>
  </si>
  <si>
    <t>(3510,95*0,06)*2,5</t>
  </si>
  <si>
    <t>Итого по разделу 4 Прочие затраты</t>
  </si>
  <si>
    <t xml:space="preserve">   Итого Поз. 23-25</t>
  </si>
  <si>
    <t>2 229,03</t>
  </si>
  <si>
    <t>138 623,38</t>
  </si>
  <si>
    <t xml:space="preserve">   Итого по разделу 4 Прочие затраты</t>
  </si>
  <si>
    <t xml:space="preserve">   Итого Поз. 1-25</t>
  </si>
  <si>
    <t>8 571,42</t>
  </si>
  <si>
    <t>533 056,61</t>
  </si>
  <si>
    <t>Сметный расчет составлен по  Справочнику базовых цен на инженерно-геологические и инженерно-экологические изыскания для строительства (1999 г.)</t>
  </si>
  <si>
    <t>СМЕТА № №2-из   Инженерно-геологические изыскания</t>
  </si>
  <si>
    <t>Инженерно-геологическая, гидрогеологическая рекогносцировка при проходимости плохой: 3 категория сложности, полевые работы</t>
  </si>
  <si>
    <t>СБЦ103-9-3-3-1</t>
  </si>
  <si>
    <t>(47,2*1)*1,4*1,25</t>
  </si>
  <si>
    <t>К4=1,4 ОУ п.8г; При выполнении полевых изыскательских работ в неблагоприятный период года: при продолжительности неблагоприятного периода 8-9,5 мес.;</t>
  </si>
  <si>
    <t>К1=1,25 ОУ п.8а При выполнении изысканий в горных и высокогорных районах с абсолютными высотами поверхности участка над уровнем моря: св. 3000 м</t>
  </si>
  <si>
    <t>Колонковое бурение скважины диаметром до 160мм, глубиной до 15м: категория породы 9</t>
  </si>
  <si>
    <t>м</t>
  </si>
  <si>
    <t>СБЦ103-17-1-9</t>
  </si>
  <si>
    <t>(99,7*30)*1,1*1,4*1,25</t>
  </si>
  <si>
    <t>5 757,68</t>
  </si>
  <si>
    <t>К1=1,1 Ч.II,ОП п.7; при уклонах от 10° до 30°;</t>
  </si>
  <si>
    <t>К3=1,4 ОУ п.8г; При выполнении полевых изыскательских работ в неблагоприятный период года: при продолжительности неблагоприятного периода 8-9,5 мес.;</t>
  </si>
  <si>
    <t>К4=1,25 ОУ п.8а При выполнении изысканий в горных и высокогорных районах с абсолютными высотами поверхности участка над уровнем моря: св. 3000 м</t>
  </si>
  <si>
    <t>Плановая и высотная привязка при расстоянии между геологическими выработками или точками до 50м: категория сложности 3 (Предварительная разбивка местоположения выработок (точек))</t>
  </si>
  <si>
    <t>1 выработка (точка)</t>
  </si>
  <si>
    <t>СБЦ103-93-1-3</t>
  </si>
  <si>
    <t>(10,8*3)*0,5*1,4*1,25</t>
  </si>
  <si>
    <t>К1=0,5 прим.1; предварительная разбивка местоположения выработок (точек);</t>
  </si>
  <si>
    <t>К5=1,4 ОУ п.8г; При выполнении полевых изыскательских работ в неблагоприятный период года: при продолжительности неблагоприятного периода 8-9,5 мес.;</t>
  </si>
  <si>
    <t>К6=1,25 ОУ п.8а При выполнении изысканий в горных и высокогорных районах с абсолютными высотами поверхности участка над уровнем моря: св. 3000 м</t>
  </si>
  <si>
    <t>Плановая и высотная привязка при расстоянии между геологическими выработками или точками до 50м: категория сложности 3</t>
  </si>
  <si>
    <t>(10,8*3)*1,4*1,25</t>
  </si>
  <si>
    <t>Плановая и высотная привязка при расстоянии между геологическими выработками или точками св. 200 до 350м: категория сложности 3 (Предварительная разбивка местоположения выработок (точек))</t>
  </si>
  <si>
    <t>СБЦ103-93-4-3</t>
  </si>
  <si>
    <t>(29,9*3)*0,5*1,4*1,25</t>
  </si>
  <si>
    <t>К2=0,5 прим.1; предварительная разбивка местоположения выработок (точек);</t>
  </si>
  <si>
    <t>Плановая и высотная привязка при расстоянии между геологическими выработками или точками св. 200 до 350м: категория сложности 3</t>
  </si>
  <si>
    <t>(29,9*3)*1,4*1,25</t>
  </si>
  <si>
    <t>Отбор валовых проб из массива в открытых горных выработках</t>
  </si>
  <si>
    <t>СБЦ103-59-1</t>
  </si>
  <si>
    <t>(17*0,6)*1,4*1,25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</si>
  <si>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</si>
  <si>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СБЦ103-59-5</t>
  </si>
  <si>
    <t>(160,2*0,6)*1,4*1,25</t>
  </si>
  <si>
    <t>6 346,86</t>
  </si>
  <si>
    <t>394 711,22</t>
  </si>
  <si>
    <t>Инженерно-геологическая, гидрогеологическая рекогносцировка при проходимости плохой: 3 категория сложности, камеральные работы</t>
  </si>
  <si>
    <t xml:space="preserve">СБЦ103-9-3-3-2 </t>
  </si>
  <si>
    <t>23,4*1</t>
  </si>
  <si>
    <t>Сбор, изучение и систематизация материалов изысканий прошлых лет по горным выработкам: 3 категория сложности инженерно-геологических условий</t>
  </si>
  <si>
    <t>1м выработки</t>
  </si>
  <si>
    <t xml:space="preserve">СБЦ103-78-1-3 </t>
  </si>
  <si>
    <t>10,8*30</t>
  </si>
  <si>
    <t>Сбор, изучение и систематизация материалов изысканий прошлых лет по цифровым показателям: 3 категория сложности инженерно-геологических условий</t>
  </si>
  <si>
    <t>10 цифровых значений</t>
  </si>
  <si>
    <t xml:space="preserve">СБЦ103-78-2-3 </t>
  </si>
  <si>
    <t>4,3*100</t>
  </si>
  <si>
    <t>Камеральная обработка материалов буровых и горнопроходческих работ: категория сложности инженерно-геологических условий 3</t>
  </si>
  <si>
    <t xml:space="preserve">СБЦ103-82-1-3 </t>
  </si>
  <si>
    <t>9,4*30</t>
  </si>
  <si>
    <t>Камеральная обработка комплексных исследований и отдельных определений физико-механических свойств грунтов (пород): скальных и полускальных - 10%</t>
  </si>
  <si>
    <t xml:space="preserve">СБЦ103-86-3 </t>
  </si>
  <si>
    <t>33,9*0,1</t>
  </si>
  <si>
    <t>Камеральная обработка определения коррозионной активности грунтов и воды - 15% от стоимости лабораторных работ</t>
  </si>
  <si>
    <t xml:space="preserve">СБЦ103-86-8 </t>
  </si>
  <si>
    <t>54,6*0,15</t>
  </si>
  <si>
    <t>Камеральная обработка комплексных исследований и отдельных определений физико-механических свойств грунтов (пород): песчаных- 15% от стоимости лабораторных работ</t>
  </si>
  <si>
    <t xml:space="preserve">СБЦ103-86-2 </t>
  </si>
  <si>
    <t>1795*0,15</t>
  </si>
  <si>
    <t xml:space="preserve">СБЦ103-87-1-3 </t>
  </si>
  <si>
    <t>1340,23*0,25</t>
  </si>
  <si>
    <t xml:space="preserve">   Итого Поз. 9-17</t>
  </si>
  <si>
    <t>2 375,29</t>
  </si>
  <si>
    <t>147 719,29</t>
  </si>
  <si>
    <t>Определение влажности песчаных грунтов</t>
  </si>
  <si>
    <t xml:space="preserve">СБЦ103-64-1 </t>
  </si>
  <si>
    <t>1,9*10</t>
  </si>
  <si>
    <t>Определение плотности песчаных грунтов</t>
  </si>
  <si>
    <t xml:space="preserve">СБЦ103-64-3 </t>
  </si>
  <si>
    <t>2,9*10</t>
  </si>
  <si>
    <t>Определение суммарной влажности песчаных грунтов в мерзлом состоянии</t>
  </si>
  <si>
    <t xml:space="preserve">СБЦ103-64-2 </t>
  </si>
  <si>
    <t>4,8*10</t>
  </si>
  <si>
    <t>Гранулометрический анализ песчаных грунтов ситовым методом с разделением на фракции от 10 до 0.1мм без кипячения и промывки, (навеска свыше 1кг)</t>
  </si>
  <si>
    <t xml:space="preserve">СБЦ103-64-11 </t>
  </si>
  <si>
    <t>13,7*10</t>
  </si>
  <si>
    <t>Испытание прочности мерзлых песчаных грунтов в ускоренном режиме (одноосное сжатие)  (Коэффициент теплопроводности для мерзлых и талых грунтов).</t>
  </si>
  <si>
    <t xml:space="preserve">СБЦ103-65-4 </t>
  </si>
  <si>
    <t>78,1*10</t>
  </si>
  <si>
    <t>Испытание прочности мерзлых песчаных грунтов в ускоренном режиме (одноосное сжатие). (Объемная теплопроводность для мерзлых и талых грунтов)</t>
  </si>
  <si>
    <t>Определение истираемости щебня (гравия) в полочном барабане</t>
  </si>
  <si>
    <t xml:space="preserve">СБЦ103-76-30 </t>
  </si>
  <si>
    <t>11,3*3</t>
  </si>
  <si>
    <t>Подготовка проб щебня к испытаниям в полочном барабане</t>
  </si>
  <si>
    <t xml:space="preserve">СБЦ103-76-43 </t>
  </si>
  <si>
    <t>Определение коррозионной активности грунтов по отношению к стали</t>
  </si>
  <si>
    <t xml:space="preserve">СБЦ103-75-4 </t>
  </si>
  <si>
    <t>18,2*3</t>
  </si>
  <si>
    <t xml:space="preserve">   Итого Поз. 18-26</t>
  </si>
  <si>
    <t>1 923,40</t>
  </si>
  <si>
    <t>119 616,25</t>
  </si>
  <si>
    <t>Расходы по внутреннему транспорту при расстоянии от базы до участка изысканий 10-15 км, при сметной стоимости полевых изыскательских работ св. 5 до 10 тыс. руб.</t>
  </si>
  <si>
    <t>6346,86*0,125</t>
  </si>
  <si>
    <t>Расходы по внешнему транспорту при расстоянии проезда в одном направлении 1000-2000 км, при экспедиционных условиях продолжительностью до 2 мес.</t>
  </si>
  <si>
    <t>7140,22*0,322</t>
  </si>
  <si>
    <t>2 299,15</t>
  </si>
  <si>
    <t>(7140,22*0,06)*2,5</t>
  </si>
  <si>
    <t>1 071,03</t>
  </si>
  <si>
    <t xml:space="preserve">   Итого Поз. 27-29</t>
  </si>
  <si>
    <t>4 163,54</t>
  </si>
  <si>
    <t>258 930,55</t>
  </si>
  <si>
    <t xml:space="preserve">   Итого Поз. 1-29</t>
  </si>
  <si>
    <t>14 809,09</t>
  </si>
  <si>
    <t>920 977,31</t>
  </si>
  <si>
    <t>Сметный расчет составлен по Справочнику базовых цен на инженерно-геологические и инженерно-экологические изыскания для строительства (1999 г.)</t>
  </si>
  <si>
    <t>СМЕТА № №3-из   Инженерно-экологические изыскания</t>
  </si>
  <si>
    <t>Расчет затрат на проведение экспертизы проектных решений и материалов инженерных изысканий</t>
  </si>
  <si>
    <t>Наименование предприятия, здания, сооружения</t>
  </si>
  <si>
    <t>Стадия проектирования</t>
  </si>
  <si>
    <t>Вид проектных или
изыскательских работ</t>
  </si>
  <si>
    <t>Экспертиза проектно-изыскательских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</si>
  <si>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</si>
  <si>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</si>
  <si>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</si>
  <si>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</si>
  <si>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</si>
  <si>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</si>
  <si>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Стоимость инж.изыск.в ценах 2 кв.2023</t>
  </si>
  <si>
    <t>рублей</t>
  </si>
  <si>
    <t>Коэф.2 кв.2023</t>
  </si>
  <si>
    <t>Стоимость инж.изыск. в уровне цен 01.01.2001 г. без НДС</t>
  </si>
  <si>
    <t>Стоимость проектных работ в ценах 2 кв.2023</t>
  </si>
  <si>
    <t>Стоимость проектных работ в уровне цен 01.01.2001 г. без НДС</t>
  </si>
  <si>
    <t xml:space="preserve">  </t>
  </si>
  <si>
    <t>Итого: ИЗ+ПД</t>
  </si>
  <si>
    <t>Постановление Правительства РФ от 05.03.2007 № 145</t>
  </si>
  <si>
    <t>% от суммы Спд и Сиж</t>
  </si>
  <si>
    <t>Индекс пересчета в текущие цены 2023 г</t>
  </si>
  <si>
    <t>С учетом НДС</t>
  </si>
  <si>
    <t>Сумма Спд и Сиж (млн.рублей,</t>
  </si>
  <si>
    <t>Процент от суммы Спд и Сиж</t>
  </si>
  <si>
    <t>в ценах 2001 года)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</si>
  <si>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</si>
  <si>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</si>
  <si>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</si>
  <si>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</si>
  <si>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</si>
  <si>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</si>
  <si>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</si>
  <si>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</si>
  <si>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</si>
  <si>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</si>
  <si>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</si>
  <si>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</si>
  <si>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</si>
  <si>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</si>
  <si>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</si>
  <si>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</si>
  <si>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</si>
  <si>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</si>
  <si>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</si>
  <si>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</si>
  <si>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</si>
  <si>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</si>
  <si>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</si>
  <si>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</si>
  <si>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</si>
  <si>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</si>
  <si>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</si>
  <si>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</si>
  <si>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</si>
  <si>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>Разработка специальтых технических условий (СТУ)</t>
  </si>
  <si>
    <t>Цена работ определена  методом сопоставимых рыночных цен</t>
  </si>
  <si>
    <t>Наименование организации исполнителя</t>
  </si>
  <si>
    <t>Коммерческое предложение</t>
  </si>
  <si>
    <t>Сумма, руб. без НДС</t>
  </si>
  <si>
    <t>ООО "НКД"</t>
  </si>
  <si>
    <t>ООО "Бристоль - проект"</t>
  </si>
  <si>
    <t>ООО "Стройинжиниринг"</t>
  </si>
  <si>
    <t>Оптимальное предложение</t>
  </si>
  <si>
    <t>3. ПРОЕКТНЫЕ РАБОТЫ СТАДИИ РД</t>
  </si>
  <si>
    <t>2.3</t>
  </si>
  <si>
    <t>Смета № 1-рд</t>
  </si>
  <si>
    <t>ИТОГО по разделу 3: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</si>
  <si>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</si>
  <si>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</si>
  <si>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</si>
  <si>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</si>
  <si>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</si>
  <si>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</si>
  <si>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</si>
  <si>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</si>
  <si>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</si>
  <si>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</si>
  <si>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
руб.</t>
  </si>
  <si>
    <t>Раздел 1. Административно-бытовые модули</t>
  </si>
  <si>
    <t xml:space="preserve">Административные здания, административно-хозяйственные корпуса, офисы, страховые организации, таможни, юридические учреждения, редакции газет, учреждения охраны общественного порядка, фонды площадью:от 100 до 300 м2 (Административные модули- 3 шт (8х4 м),  сблокированные), 32(1 м2) </t>
  </si>
  <si>
    <t xml:space="preserve">СБЦП "Объекты жилищно-гражданского строительства (2010)" табл.25 п.1
(СБЦП03-25-1) </t>
  </si>
  <si>
    <t>((530710+158*(0.4*100+0.6*0.5*100))*0,64)*1,25*1,2*0,2*0,8*3*0,4
((A+B*(0.4*X1+0.6*0.5*X1))*Кпониж)*К7*К1*К2*К4*К3*Ки1</t>
  </si>
  <si>
    <t>99 859,05</t>
  </si>
  <si>
    <t>Понижающий коэффициент (32/(0.5*100));</t>
  </si>
  <si>
    <t>Кпониж=0,64;</t>
  </si>
  <si>
    <t>Сейсмичность 9 баллов К=1,3  и скальные грунты К=1,15 к разделам: (ПЗУ- 4%*1,45=5,8% ;АР-14%*1,3=18,2%; КР-15%*1,45=21,7%; Инженерное оборудование- 35%*1,3=45,5%, сметы 7%/0,93*0,68=5,1%*1,3=6,6%). К общ =(0,19*1,45+0,541*1,3+0,269)=1,25;</t>
  </si>
  <si>
    <t>К7=1,25 МУ п. 3.7;</t>
  </si>
  <si>
    <t>При проектировании зданий с кондиционированием воздуха, до;</t>
  </si>
  <si>
    <t>К1=1,2 ТЧ п.2.8.1;</t>
  </si>
  <si>
    <t>Привязка типовой или повторно применяемой проектной документации, без внесения изменений в надземную часть здания - от 0,2 до 0,35;</t>
  </si>
  <si>
    <t>К2=0,2 СБЦП МУ(2009) п.3.2;</t>
  </si>
  <si>
    <t>Проектирование объединяемых или блокируемых отдельных зданий и сооружений;</t>
  </si>
  <si>
    <t>К4=0,8 ТЧ п.2.4;</t>
  </si>
  <si>
    <t>Количество модулей, шт;</t>
  </si>
  <si>
    <t>К3=3 ;</t>
  </si>
  <si>
    <t>Стадийность проектирования;</t>
  </si>
  <si>
    <t>Ки1=0,4 ;</t>
  </si>
  <si>
    <t>Итого "Коэфф. относительной стоимости"</t>
  </si>
  <si>
    <t>Котн=100%</t>
  </si>
  <si>
    <t xml:space="preserve">Столовые: до 75 посадочных мест (2 модуля сблокированных с модулем АБК), 45(посадочное место) </t>
  </si>
  <si>
    <t xml:space="preserve">СБЦП "Объекты жилищно-гражданского строительства (2010)" табл.24 п.1
(СБЦП03-24-1) </t>
  </si>
  <si>
    <t>(71920+3440*(0.4*75+0.6*45))*0,8*0,2*0,4*0,7*1,25
(A+B*(0.4*X1+0.6*X))*К4*К2*Ки1*К1*К3</t>
  </si>
  <si>
    <t>15 008,00</t>
  </si>
  <si>
    <t>Проектирование зданий облегченного типа, до;</t>
  </si>
  <si>
    <t>К1=0,7 ТЧ п.2.7.1;</t>
  </si>
  <si>
    <t>К3=1,25 МУ п. 3.7;</t>
  </si>
  <si>
    <t>Итого по разделу 1 Административно-бытовые модули</t>
  </si>
  <si>
    <t>622 579,41</t>
  </si>
  <si>
    <t>Раздел 2. Автономные жилые модули</t>
  </si>
  <si>
    <t xml:space="preserve">Малоэтажные жилые дома: одноэтажные (Модуль одиночный). Количество = 19 блок-модулей, 96(м3) </t>
  </si>
  <si>
    <t xml:space="preserve">СБЦП "Объекты жилищно-гражданского строительства (2010)" табл.1 п.1
(СБЦП03-1-1) </t>
  </si>
  <si>
    <t>(119240+21*96)*0,2*19*1,25*0,4
(A+B*X)*К1*К2*К4*Ки1</t>
  </si>
  <si>
    <t>230 386,40</t>
  </si>
  <si>
    <t>Использование проектной документации повторного или массового применения («привязка») без внесения изменений в надземную часть зданий - К = от 0,1 до 0,25;</t>
  </si>
  <si>
    <t>К1=0,2 ТЧ п.2.1.2;</t>
  </si>
  <si>
    <t>Количество блок-модулей, шт;</t>
  </si>
  <si>
    <t>К2=19 ;</t>
  </si>
  <si>
    <t>К4=1,25 МУ п. 3.7;</t>
  </si>
  <si>
    <t>Итого по разделу 2 Автономные жилые модули</t>
  </si>
  <si>
    <t>1 248 694,29</t>
  </si>
  <si>
    <t>Раздел 3. Наружные сети инженерного обеспечения</t>
  </si>
  <si>
    <t xml:space="preserve">Насосная станция II-го подъема, подкачки или систем оборотного водоснабжения производительностью: до 0,05 тыс.м3/ч (Насосная станция водоснабжения), 0,004(1 тыс.м3/ч) </t>
  </si>
  <si>
    <t xml:space="preserve">СБЦП "Объекты водоснабжения и канализации (2015)" табл.5 п.1
(СБЦП17-5-1) </t>
  </si>
  <si>
    <t>((158880+561310*(0.4*0,05+0.6*0.5*0,05))*0,16)*0,6*1,18*0,2
((A+B*(0.4*X1+0.6*0.5*X1))*Кпониж)*К7*К10*К14</t>
  </si>
  <si>
    <t>4 044,68</t>
  </si>
  <si>
    <t>Понижающий коэффициент (0,004/(0.5*0,05));</t>
  </si>
  <si>
    <t>Кпониж=0,16;</t>
  </si>
  <si>
    <t>Стадийность  проектирования;</t>
  </si>
  <si>
    <t>К7=0,6 ОП п.1.7;</t>
  </si>
  <si>
    <t>Сейсмичность 9 баллов К=1,3 и скальные грунты К =1,15 к  разделам проектирования (ПЗУ- 2%*1,45=2,9%; ТХ- 25%*1,3=32,5%; КР-18%*1,45=26,1%; Водоснабж.-2%*1,45=2,9%, сметы 7%/0,93**0,47=3,5%*1,3=4,55%) Кобщ=(0,22*1,45+0,285*1,3+0,495)=1,18;</t>
  </si>
  <si>
    <t>К10=1,18 СБЦП МУ(2009) п.3.7;</t>
  </si>
  <si>
    <t>К14=0,2 СБЦП МУ(2009) п.3.2;</t>
  </si>
  <si>
    <t xml:space="preserve">Насосная станция II-го подъема, подкачки или систем оборотного водоснабжения производительностью: до 0,05 тыс.м3/ч (Насосная станция пожаротушения), 0,018(1 тыс.м3/ч) </t>
  </si>
  <si>
    <t>((158880+561310*(0.4*0,05+0.6*0.5*0,05))*0,72)*0,6*0,2*1,18
((A+B*(0.4*X1+0.6*0.5*X1))*Кпониж)*К7*К14*К1</t>
  </si>
  <si>
    <t>18 201,07</t>
  </si>
  <si>
    <t>Понижающий коэффициент (0,018/(0.5*0,05));</t>
  </si>
  <si>
    <t>Кпониж=0,72;</t>
  </si>
  <si>
    <t>К1=1,18 СБЦП МУ(2009) п.3.7;</t>
  </si>
  <si>
    <t xml:space="preserve">Сооружения очистки воды для хозяйственно-питьевых целей производительностью:от 10 до 100 м3/сут. (Установка очистки воды 4 м3/час = 96 м3/ сутки), 96(1 м3/сут.) </t>
  </si>
  <si>
    <t xml:space="preserve">СБЦП "Объекты водоснабжения и канализации (2015)" табл.21 п.1
(СБЦП17-21-1) </t>
  </si>
  <si>
    <t>(202330+606*96)*0,6*0,2*1,18
(A+B*X)*К10*К14*К2</t>
  </si>
  <si>
    <t>36 887,65</t>
  </si>
  <si>
    <t>К10=0,6 ОП п.1.7;</t>
  </si>
  <si>
    <t>К2=1,18 СБЦП МУ(2009) п.3.7;</t>
  </si>
  <si>
    <t xml:space="preserve">Резервуары для воды емкостью: до 1 тыс.м3  (Резервуар хранения контактного, аварийного и противопожарного запаса воды- 2 шт х 60 м3), 0,06(1 тыс.м3) </t>
  </si>
  <si>
    <t xml:space="preserve">СБЦП "Объекты водоснабжения и канализации (2015)" табл.5 п.10
(СБЦП17-5-10) </t>
  </si>
  <si>
    <t>((21960+79880*(0.4*1+0.6*0.5*1))*0,12)*0,6*1,2*1,26
((A+B*(0.4*X1+0.6*0.5*X1))*Кпониж)*К1*К3*К2</t>
  </si>
  <si>
    <t>8 477,89</t>
  </si>
  <si>
    <t>Понижающий коэффициент (0,06/(0.5*1));</t>
  </si>
  <si>
    <t>Кпониж=0,12;</t>
  </si>
  <si>
    <t>Стадия проектирования;</t>
  </si>
  <si>
    <t>К1=0,6 ОП п.1.7;</t>
  </si>
  <si>
    <t>При проектировании зданий и сооружений   с ограждающими и несущими конструкциями из монолитного железобетона к разделу КР=18% применяется К=1,4 (усложняющий);</t>
  </si>
  <si>
    <t>К4= ОП п.1.18;</t>
  </si>
  <si>
    <t>Количество= 2 шт. С учетом п. 3.2. МУ цена привязки типовой или повторно применяемой проектной документации, без внесения изменений в надземную часть здания, определяется по ценам Справочников с применением коэффициентов от 0,2 до 0,35. К= 1+1*0,2=1,2;</t>
  </si>
  <si>
    <t>К3=1,2 ;</t>
  </si>
  <si>
    <t>Сейсмичность 9 баллов К=1,3 + скальные грунты К =1,15 + К=1,4 к КР к разделам проектирования (ПЗУ- 2%*1,45=2,9%; ТХ- 25%*1,3=32,5%; КР-18%*1,85=33,3%; Водоснабж.-2%*1,45=2,9%, сметы 7%/0,93**0,47=3,5%*1,3=4,55%) К общ= (0,04*1,45+0,18*1,85+0,285*1,3+0,495)=1,26;</t>
  </si>
  <si>
    <t>К2=1,26 СБЦП МУ(2009) п.3.7;</t>
  </si>
  <si>
    <t xml:space="preserve">Малые очистные установки производительностью: св. 12 до 24 м3/сут.(Станция глубокой биологической очистки), 18(1 м3/сут.) </t>
  </si>
  <si>
    <t xml:space="preserve">СБЦП "Объекты водоснабжения и канализации (2015)" табл.21 п.14
(СБЦП17-21-14) </t>
  </si>
  <si>
    <t>(11850+410*18)*0,6*0,2*1,26
(A+B*X)*К10*К14*К1</t>
  </si>
  <si>
    <t>2 907,58</t>
  </si>
  <si>
    <t>К12= ОП п.1.18;</t>
  </si>
  <si>
    <t>К1=1,26 СБЦП МУ(2009) п.3.7;</t>
  </si>
  <si>
    <t xml:space="preserve">Канализационная насосная станция перекачки бытовых сточных вод или неагрессивных и невзрывоопасных производственных сточных вод производительностью: до 0,25 тыс.м3/ч (Насосная станция КНС), 0,0018(1 тыс.м3/ч) </t>
  </si>
  <si>
    <t xml:space="preserve">СБЦП "Объекты водоснабжения и канализации (2015)" табл.9 п.1
(СБЦП17-9-1) </t>
  </si>
  <si>
    <t>((147380+242530*(0.4*0,25+0.6*0.5*0,25))*0,1)*0,6*0,2*1,18
((A+B*(0.4*X1+0.6*0.5*X1))*Кпониж)*К10*К14*К1</t>
  </si>
  <si>
    <t>2 687,89</t>
  </si>
  <si>
    <t>Понижающий коэффициент;</t>
  </si>
  <si>
    <t>Кпониж=0,1;</t>
  </si>
  <si>
    <t xml:space="preserve">Кабельные линии напряжением до 35 кВ с интервалами протяженности:свыше 500 до 1000 м (КЛ 0,4 кВ) (1000 м - 50 м до ТП согласно п. 122 Методики 707/пр =950 м), 950(м) </t>
  </si>
  <si>
    <t xml:space="preserve">СБЦП "Коммунальные инженерные сети и сооружения (2012)" табл.17 п.3
(СБЦП07-17-3) </t>
  </si>
  <si>
    <t>(8265+41*950)*1,32*0,4
(A+B*X)*К4*Ки1</t>
  </si>
  <si>
    <t>24 929,52</t>
  </si>
  <si>
    <t>Сейсмичность 9 баллов К=1,3 и скальные грунты К =1,15 к разделам проектирования (ППО- 2%*1,45=2,9%;ТХ- 24,5%*1,45=35,5%; КР-27,5%*1,45=39,9%; Искуств.-соор.-1,5%*1,45=2,18%; Обустройстиво- 2,5%*1,45=3,62%; Электроснабж- 10%*1,45=14,5%, сметы 5%/0,95*0,68=3,6%*1,3=4,68%); Кобщ=(0,68*1,45+0,036*1,3 +0,284)=1,32;</t>
  </si>
  <si>
    <t>К4=1,32 СБЦП МУ(2009) п.3.7;</t>
  </si>
  <si>
    <t xml:space="preserve">Городской водопровод, сооружаемый открытым способом диаметром до 315 мм, протяженностью:от 100 до 1000 м (Водоснабжение: 230 м-50 м до первого колодца согласно п. 122 Методики 707/пр=180 м), 180(м) </t>
  </si>
  <si>
    <t xml:space="preserve">СБЦП "Коммунальные инженерные сети и сооружения (2012)" табл.4 п.1
(СБЦП07-4-1) </t>
  </si>
  <si>
    <t>(12000+136*180)*0,5*1,1*1,28
(A+B*X)*К6*К8*К9</t>
  </si>
  <si>
    <t>25 681,92</t>
  </si>
  <si>
    <t>К6=0,5 ТЧ п.2.3.4;</t>
  </si>
  <si>
    <t>При проектировании городского водопровода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до;</t>
  </si>
  <si>
    <t>К8=1,1 ТЧ п.2.3.3;</t>
  </si>
  <si>
    <t>Сейсмичность 9 баллов К=1,3 и скальные грунты К =1,15 к разделам проектирования (ППО- 2%*1,45=2,9%; ТХ- 24,5%*1,45=35,5%; КР-27,5%*1,45=39,9%; Искуств.-соор.-1,5%*1,45=2,17%; Обустройстиво- 2,5%*1,45=3,62%; Водоснабж.-2,5%*1,45=3,62%; сметы 5%/0,95*0,605=3,2%*1,3=4,2%); Кобщ=(0,605*1,45+0,032*1,3 +0,363)=1,28;</t>
  </si>
  <si>
    <t>К9=1,28 	СБЦП МУ(2009) п.3.7	;</t>
  </si>
  <si>
    <t xml:space="preserve">Узлы управления (камеры, колодцы, коверы) для обслуживания задвижек, гидрантов, воздушников, спускников диаметром: до 300 мм (Колодцы водопроводные - 1 шт), 1(объект) </t>
  </si>
  <si>
    <t xml:space="preserve">СБЦП "Коммунальные инженерные сети и сооружения (2012)" табл.4 п.18
(СБЦП07-4-18) </t>
  </si>
  <si>
    <t>(30000*1)*0,5*1,28
(A*X)*К7*К9</t>
  </si>
  <si>
    <t>19 200,00</t>
  </si>
  <si>
    <t>К7=0,5 ТЧ п.2.3.4;</t>
  </si>
  <si>
    <t xml:space="preserve">Узлы управления (камеры, колодцы, коверы) для обслуживания задвижек, гидрантов, воздушников, спускников диаметром: до 300 мм ( Колодцы водопроводные 15 шт- 1 шт = 14 шт), 14(объект) </t>
  </si>
  <si>
    <t>(30000*14)*0,5*0,2*1,28
(A*X)*К7*К1*К9</t>
  </si>
  <si>
    <t>53 760,00</t>
  </si>
  <si>
    <t>К1=0,2 СБЦП МУ(2009) п.3.2;</t>
  </si>
  <si>
    <t xml:space="preserve">Узлы учета холодной воды: диаметром до 100 мм и более (Водомерный узел), 1(объект) </t>
  </si>
  <si>
    <t xml:space="preserve">СБЦП "Коммунальные инженерные сети и сооружения (2012)" табл.4 п.15
(СБЦП07-4-15) </t>
  </si>
  <si>
    <t>(8400*1)*0,5*1,19
(A*X)*К7*К1</t>
  </si>
  <si>
    <t>4 998,00</t>
  </si>
  <si>
    <t>Сейсмичность 9 баллов К=1,3  к разделам проектирования (ППО- 2%*1,3=2,6%; ТХ- 24,5%*1,3=31,8%; КР-27,5%*1,3=35,7%; Искуств.-соор.-1,5%*1,3=1,95%; Обустройстиво- 2,5%*1,3=3,25%; Водоснабж.-2,5%*1,3=3,25%; сметы 5%/0,95*0,605=3,2%*1,3=4,2%); Кобщ=(0,637*1,3+0,363)=1,19;</t>
  </si>
  <si>
    <t>К1=1,19 	СБЦП МУ(2009) п.3.7	;</t>
  </si>
  <si>
    <t xml:space="preserve">Канализация (бытовая, дождевая, общесплавная), сооружаемая открытым способом диаметром до 300 мм, протяженностью:от 100 до 500 м (Канализация К1: 180 м - 50 м до первого колодца согласно п. 122 Методики 707/пр =130 м), 130(м) </t>
  </si>
  <si>
    <t xml:space="preserve">СБЦП "Коммунальные инженерные сети и сооружения (2012)" табл.5 п.1
(СБЦП07-5-1) </t>
  </si>
  <si>
    <t>(33000+128*130)*0,5*1,1*1,28
(A+B*X)*К7*К8*К9</t>
  </si>
  <si>
    <t>34 946,56</t>
  </si>
  <si>
    <t>К7=0,5 ;</t>
  </si>
  <si>
    <t>При проектировании городской канализации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до;</t>
  </si>
  <si>
    <t>К8=1,1 ТЧ п.2.4.8;</t>
  </si>
  <si>
    <t>Сейсмичность 9 баллов К=1,3 и скальные грунты К =1,15 к разделам проектирования (ППО- 2%*1,45=2,9%; ТХ- 24,5%*1,45=35,5%; КР-27,5%*1,45=39,9%; Искуств.-соор.-1,5%*1,45=2,17%; Обустройстиво- 2,5%*1,45=3,62%; Водоотв.-2,5%*1,45=3,62%; сметы 5%/0,95*0,605=3,2%*1,3=4,2%); Кобщ=(0,605*1,45+0,032*1,3 +0,363)=1,28;</t>
  </si>
  <si>
    <t xml:space="preserve">Канализация (бытовая, дождевая, общесплавная), сооружаемая открытым способом диаметром до 300 мм, протяженностью:свыше 500 м (Канализация: К2 900 м - 50 м до первого колодца согласно п. 122 Методики 707/пр =850 м), 850(м) </t>
  </si>
  <si>
    <t xml:space="preserve">СБЦП "Коммунальные инженерные сети и сооружения (2012)" табл.5 п.2
(СБЦП07-5-2) </t>
  </si>
  <si>
    <t>(55500+83*(0.4*500+0.6*850))*0,5*1,1*1,28
(A+B*(0.4*X2+0.6*X))*К8*К9*К1</t>
  </si>
  <si>
    <t>80 558,72</t>
  </si>
  <si>
    <t>К8=0,5 ;</t>
  </si>
  <si>
    <t>К9=1,1 ТЧ п.2.4.8;</t>
  </si>
  <si>
    <t>К1=1,28 	СБЦП МУ(2009) п.3.7	;</t>
  </si>
  <si>
    <t xml:space="preserve">Узлы учета холодной воды: диаметром до 100 мм и более (Расходомеры К1 и К2), 2(объект) </t>
  </si>
  <si>
    <t>(8400*2)*0,5*1,19
(A*X)*К7*К1</t>
  </si>
  <si>
    <t>9 996,00</t>
  </si>
  <si>
    <t xml:space="preserve">Сооружения для очистки ливневых (дождевых) и талых вод с территории промпредприятий и населенных мест производительностью:до 0,5 тыс.м3/сут (ЛОС дождевых стоков 2 л/с=172,8 м3/сутки), 0,1728(1 тыс.м3/сут) </t>
  </si>
  <si>
    <t xml:space="preserve">СБЦП "Объекты водоснабжения и канализации (2015)" табл.10 п.14
(СБЦП17-10-14) </t>
  </si>
  <si>
    <t>((414910+34860*(0.4*0,5+0.6*0.5*0,5))*0,6912)*0,6*0,2*1,26
((A+B*(0.4*X1+0.6*0.5*X1))*Кпониж)*К8*К14*К1</t>
  </si>
  <si>
    <t>44 637,13</t>
  </si>
  <si>
    <t>Понижающий коэффициент (0,1728/(0.5*0,5));</t>
  </si>
  <si>
    <t>Кпониж=0,6912;</t>
  </si>
  <si>
    <t>К8=0,6 ОП п.1.7;</t>
  </si>
  <si>
    <t>К10= ОП п.1.18;</t>
  </si>
  <si>
    <t>Итого по разделу 3 Наружные сети инженерного обеспечения</t>
  </si>
  <si>
    <t>Раздел 4. Системы связи и безопасности</t>
  </si>
  <si>
    <t xml:space="preserve">Структурированная кабельная сеть с числом узлов:от 2 до 10 (Система вызова персонала СВП ), 2(1 узел) </t>
  </si>
  <si>
    <t xml:space="preserve">СБЦП "Объекты связи (2010)" табл.24 п.8
(СБЦП02-24-8) </t>
  </si>
  <si>
    <t>(2450+3680*2)*0,5*1,12
(A+B*X)*К1*К2</t>
  </si>
  <si>
    <t>5 493,60</t>
  </si>
  <si>
    <t>К1=0,5 ;</t>
  </si>
  <si>
    <t>Сейсмичность 9 баллов К=1,3 для 39,1% разделов (связь- 2%; ТХ=18%, электрика -16%, смета - 8%/0,92*0,36=3,1%) К= (0,391*1,3+0,609)=1,12</t>
  </si>
  <si>
    <t>К2=1,12 МУ п. 3.7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</si>
  <si>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контроля и управления доступом СКУД), 25(1 канал) </t>
  </si>
  <si>
    <t xml:space="preserve">СБЦП "Объекты связи (2010)" табл.2 п.2
(СБЦП02-2-2) </t>
  </si>
  <si>
    <t>(25980+4623*25)*0,42*1,12
(A+B*X)*К1*К6</t>
  </si>
  <si>
    <t>66 587,47</t>
  </si>
  <si>
    <t>К1=0,42 ;</t>
  </si>
  <si>
    <t>К6=1,12 МУ п. 3.7</t>
  </si>
  <si>
    <t xml:space="preserve">Установка промышленного телевизионного оборудования в готовом здании с числом камер от 2 до 12 (Система охранного телевидения СОТ наружные установки), 16(1 камера) </t>
  </si>
  <si>
    <t xml:space="preserve">СБЦП "Объекты связи (2010)" табл.20 п.7
(СБЦП02-20-7) </t>
  </si>
  <si>
    <t>(36610+4570*(0.4*12+0.6*16))*1,1*0,5*1,12
(A+B*(0.4*X2+0.6*X))*К1*К2*К6</t>
  </si>
  <si>
    <t>63 089,49</t>
  </si>
  <si>
    <t>Проектирование наружных установок промышленного телевизионного оборудования на территории объекта;</t>
  </si>
  <si>
    <t>К1=1,1 ТЧ п.2.45;</t>
  </si>
  <si>
    <t>К2=0,5 ;</t>
  </si>
  <si>
    <t xml:space="preserve">Установка промышленного телевизионного оборудования в готовом здании с числом камер от 2 до 12 (Система охранного телевидения СОТ внутренние установки), 24(1 камера) </t>
  </si>
  <si>
    <t>(36610+4570*(0.4*12+0.6*24))*0,5*1,12
(A+B*(0.4*X2+0.6*X))*К2*К6</t>
  </si>
  <si>
    <t>69 638,24</t>
  </si>
  <si>
    <t xml:space="preserve">Интегрирующий комплекс приема, обработки и хранения видеоинформации (Сервер видеонаблюдения), 1(1 комплекс) </t>
  </si>
  <si>
    <t xml:space="preserve">СБЦП "Объекты связи (2010)" табл.20 п.10
(СБЦП02-20-10) </t>
  </si>
  <si>
    <t>(85450*1)*0,5*1,12
(A*X)*К1*К6</t>
  </si>
  <si>
    <t>47 852,00</t>
  </si>
  <si>
    <t>Сейсмичность 9 баллов К=1,3 для 39,1% разделов (связь- 2%; ТХ=18%, электрика -16%, смета - 8%/0,92*0,36=3,1%) К= (0,391*1,3+0,609)=1,12;</t>
  </si>
  <si>
    <t>К6=1,12 МУ п. 3.7;</t>
  </si>
  <si>
    <t xml:space="preserve">Автоматизированное рабочее место (АРМ) оператора на базе ПЭВМ (для  СОТ охраны + стойка регистрации), 2(1 АРМ) </t>
  </si>
  <si>
    <t xml:space="preserve">СБЦП "Объекты связи (2010)" табл.24 п.1
(СБЦП02-24-1) </t>
  </si>
  <si>
    <t>(2400*2)*0,5*1,12
(A*X)*К1*К6</t>
  </si>
  <si>
    <t>2 688,00</t>
  </si>
  <si>
    <t xml:space="preserve">Установки охранной сигнализации, защищающие объект площадью: 700-1000м2 (Система охранно-тревожной сигнализации СОТС), 1(объект) </t>
  </si>
  <si>
    <t xml:space="preserve">СБЦ "Системы противопожарной и охранной защиты (1999)" табл.5 п.5
(СБЦ1-5-5) </t>
  </si>
  <si>
    <t>(1037*1)*0,25*1,3*1,2*1,2
(A*X)*К2*К6*К1*К3</t>
  </si>
  <si>
    <t>К2=0,25 ТЧ п.2.7;</t>
  </si>
  <si>
    <t>Сейсмичность 9 баллов К=1,3 для 100% разделов (ТР- 30%; Автом-67%; Сметы 3%). К=1,3;</t>
  </si>
  <si>
    <t>К6=1,3 МУ п. 3.7;</t>
  </si>
  <si>
    <t>При защите объекта двумя рубежами защиты;</t>
  </si>
  <si>
    <t>К1=1,2 Прим.1;</t>
  </si>
  <si>
    <t>Для зданий и сооружений со скрытой прокладкой инженерных коммуникаций;</t>
  </si>
  <si>
    <t>К3=1,2 ТЧ п.3.2;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</si>
  <si>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передачи данных СПД СС), 50(1 канал) </t>
  </si>
  <si>
    <t>(25980+14*50)*0,42*1,12
(A+B*X)*К1*К6</t>
  </si>
  <si>
    <t>12 550,27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</si>
  <si>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передачи данных СПД СБ), 5(1 канал) </t>
  </si>
  <si>
    <t>(25980+4623*5)*0,42*1,12
(A+B*X)*К1*К6</t>
  </si>
  <si>
    <t>23 094,29</t>
  </si>
  <si>
    <t xml:space="preserve">Структурированная кабельная сеть с числом узлов:свыше 100 до 300 (СКС), 220(1 узел) </t>
  </si>
  <si>
    <t xml:space="preserve">СБЦП "Объекты связи (2010)" табл.24 п.12
(СБЦП02-24-12) </t>
  </si>
  <si>
    <t>(74200+240*220)*0,5*1,12
(A+B*X)*К1*К6</t>
  </si>
  <si>
    <t>71 120,00</t>
  </si>
  <si>
    <t xml:space="preserve">Сеть комплексная средств связи и передачи информации в зданиях и сооружениях, емкостью в парах:свыше 100 до 1000 (СТС) (30 телефонов * 4 пары), 120(1 пара) </t>
  </si>
  <si>
    <t xml:space="preserve">СБЦП "Объекты связи (2010)" табл.9 п.14
(СБЦП02-9-14) </t>
  </si>
  <si>
    <t>(2070+14*120)*0,49*1,12
(A+B*X)*К5*К6</t>
  </si>
  <si>
    <t>2 058,00</t>
  </si>
  <si>
    <t>К5=0,49 ;</t>
  </si>
  <si>
    <t xml:space="preserve">Автоматизированное рабочее место (АРМ) оператора на базе ПЭВМ (для системы речевого оповещения), 1(1 АРМ) </t>
  </si>
  <si>
    <t>(2400*1)*0,5*1,12
(A*X)*К1*К6</t>
  </si>
  <si>
    <t>1 344,00</t>
  </si>
  <si>
    <t xml:space="preserve">Установка оперативно-диспетчерской связи емкостью в номерах: до 50 (СОДС), 1(1 номер) </t>
  </si>
  <si>
    <t xml:space="preserve">СБЦП "Объекты связи (2010)" табл.9 п.2
(СБЦП02-9-1) </t>
  </si>
  <si>
    <t>((1020+15*(0.4*50+0.6*0.5*50))*0,1)*0,48*1,12
((A+B*(0.4*X1+0.6*0.5*X1))*Кпониж)*К3*К6</t>
  </si>
  <si>
    <t>К3=0,48 ;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</si>
  <si>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(Система экстренной связи СЭС), 3(1 канал) </t>
  </si>
  <si>
    <t>(25980+4623*3)*0,42*2*1,12
(A+B*X)*К1*К4*К6</t>
  </si>
  <si>
    <t>37 489,94</t>
  </si>
  <si>
    <t>Количество систем;</t>
  </si>
  <si>
    <t>К4=2 ;</t>
  </si>
  <si>
    <t xml:space="preserve">Структурированная кабельная сеть с числом узлов:свыше 10 до 25 (Телевизионная сеть), 25(1 узел) </t>
  </si>
  <si>
    <t xml:space="preserve">СБЦП "Объекты связи (2010)" табл.24 п.9
(СБЦП02-24-9) </t>
  </si>
  <si>
    <t>(29450+980*25)*0,5*1,12
(A+B*X)*К1*К6</t>
  </si>
  <si>
    <t>30 212,00</t>
  </si>
  <si>
    <t xml:space="preserve">Прокладка бронированного кабеля связи в земле, протяженностью: до 250 м (ВОЛС)- 100 м., 100(м) </t>
  </si>
  <si>
    <t xml:space="preserve">СБЦП "Коммунальные инженерные сети и сооружения (2012)" табл.1 п.42
(СБЦП07-1-42) </t>
  </si>
  <si>
    <t>((33000+0*(0.4*250+0.6*0.5*250))*0,8)*1,2*1,32*0,4
((A+B*(0.4*X1+0.6*0.5*X1))*Кпониж)*К2*К1*Ки1</t>
  </si>
  <si>
    <t>16 727,04</t>
  </si>
  <si>
    <t>Понижающий коэффициент (100/(0.5*250));</t>
  </si>
  <si>
    <t>Кпониж=0,8;</t>
  </si>
  <si>
    <t>При проектировании кабелей уплотненных, междугородних, оптических, телемеханики, кабельного телевидения, до;</t>
  </si>
  <si>
    <t>К2=1,2 ТЧ п.2.1.2;</t>
  </si>
  <si>
    <t>К1=1,32 СБЦП МУ(2009) п.3.7;</t>
  </si>
  <si>
    <t xml:space="preserve">Прокладка бронированного кабеля связи в земле, протяженностью: свыше 250 до 500 м, 300(м) </t>
  </si>
  <si>
    <t xml:space="preserve">СБЦП "Коммунальные инженерные сети и сооружения (2012)" табл.1 п.43
(СБЦП07-1-43) </t>
  </si>
  <si>
    <t>(14000+76*300)*1,2*1,32*0,4
(A+B*X)*К2*К1*Ки1</t>
  </si>
  <si>
    <t>23 316,48</t>
  </si>
  <si>
    <t xml:space="preserve">Проектируемая кабельная канализация связи емкостью до 12 отверстий включительно и протяженностью: до 250 м, 30(1 м) </t>
  </si>
  <si>
    <t xml:space="preserve">СБЦП "Объекты связи (2010)" табл.1 п.19
(СБЦП02-1-19) </t>
  </si>
  <si>
    <t>((39000+0*(0.4*250+0.6*0.5*250))*0,24)*0,36*1,2
((A+B*(0.4*X1+0.6*0.5*X1))*Кпониж)*К3*К1</t>
  </si>
  <si>
    <t>4 043,52</t>
  </si>
  <si>
    <t>Понижающий коэффициент (30/(0.5*250));</t>
  </si>
  <si>
    <t>Кпониж=0,24;</t>
  </si>
  <si>
    <t>К3=0,36 ;</t>
  </si>
  <si>
    <t>Сейсмичность 9 баллов К=1,3  для 68,4% разделов  (связь- 1%; ТХ=22%, КР=27%; электрика -15%; смета - 5%/0,95*0,65=3,4%). К= (0,684*1,3+0,316)=1,2;</t>
  </si>
  <si>
    <t>К1=1,2 МУ п. 3.7;</t>
  </si>
  <si>
    <t xml:space="preserve">Прокладка первого кабеля связи в проектируемой кабельной канализации при длине участка прокладки: до 250 м, 30(1 м) </t>
  </si>
  <si>
    <t xml:space="preserve">СБЦП "Объекты связи (2010)" табл.1 п.44
(СБЦП02-1-44) </t>
  </si>
  <si>
    <t>((31000+0*(0.4*250+0.6*0.5*250))*0,24)*0,36*1,2
((A+B*(0.4*X1+0.6*0.5*X1))*Кпониж)*К3*К4</t>
  </si>
  <si>
    <t>3 214,08</t>
  </si>
  <si>
    <t>К4=1,2 МУ п. 3.7;</t>
  </si>
  <si>
    <t xml:space="preserve">Производственная громкоговорящая избирательная или циркулярная связь в производственных помещениях с количеством абонентов:свыше 10 до 30 (Громкоговорители), 20(1 абонент) </t>
  </si>
  <si>
    <t xml:space="preserve">СБЦП "Объекты связи (2010)" табл.9 п.4
(СБЦП02-9-4) </t>
  </si>
  <si>
    <t>(1650+76*20)*0,48*1,12
(A+B*X)*К6*К9</t>
  </si>
  <si>
    <t>1 704,19</t>
  </si>
  <si>
    <t>К6=0,48 ;</t>
  </si>
  <si>
    <t>К9=1,12 МУ п. 3.7</t>
  </si>
  <si>
    <t xml:space="preserve">Прокладка бронированного кабеля связи в земле, протяженностью: свыше 250 до 500 м (Для системы СРО), 300(м) </t>
  </si>
  <si>
    <t xml:space="preserve">Автоматические установки пожаротушения газовые, модульные и импульсного действия (порошковые, аэрозольные и др.), с электрическим пуском, при количестве на объекте защищаемых помещений (направлений): до 2, 22(объект) </t>
  </si>
  <si>
    <t xml:space="preserve">СБЦ "Системы противопожарной и охранной защиты (1999)" табл.2 п.1-1
(СБЦ1-2-1-1) </t>
  </si>
  <si>
    <t>(2560*22)*0,25*1,3
(A*X)*К2*К6</t>
  </si>
  <si>
    <t>18 304,00</t>
  </si>
  <si>
    <t>Сейсмичность 9 баллов К=1,3 для 100% разделов;</t>
  </si>
  <si>
    <t>Итого по разделу 4 Системы связи и безопасности</t>
  </si>
  <si>
    <t>3 519 853,04</t>
  </si>
  <si>
    <t>779 380,99</t>
  </si>
  <si>
    <t xml:space="preserve">   Итого</t>
  </si>
  <si>
    <t xml:space="preserve">СМЕТА № 1-РД   </t>
  </si>
  <si>
    <t>((530710+158*(0.4*100+0.6*0.5*100))*0,64)*1,3*1,2*0,2*0,8*3*0,6
((A+B*(0.4*X1+0.6*0.5*X1))*Кпониж)*К7*К1*К2*К4*К3*Ки1</t>
  </si>
  <si>
    <t>155 780,11</t>
  </si>
  <si>
    <t>Сейсмичность 9 баллов К=1,3  и скальные грунты К=1,15 к разделам: (ПЗУ- 1%*1,45=1,45%; АР-22%*1,3=28,6%; КР-27%*1,45=39,15%; Инженерное оборудование- 32%*1,3=41,6%, сметы 7%/0,93*0,82=6,2*1,3%=8%). К общ =(0,28*1,45+0,602*1,3+0,118)=1,3;</t>
  </si>
  <si>
    <t>К7=1,3 МУ п. 3.7;</t>
  </si>
  <si>
    <t>Количестиво модулей, шт;</t>
  </si>
  <si>
    <t>Ки1=0,6 ;</t>
  </si>
  <si>
    <t>(71920+3440*(0.4*75+0.6*45))*0,8*0,2*0,6*0,7*1,3
(A+B*(0.4*X1+0.6*X))*К4*К2*Ки1*К1*К3</t>
  </si>
  <si>
    <t>23 412,48</t>
  </si>
  <si>
    <t>К3=1,3 МУ п. 3.7;</t>
  </si>
  <si>
    <t>971 223,84</t>
  </si>
  <si>
    <t>(119240+21*96)*0,2*19*1,3*0,6
(A+B*X)*К1*К2*К3*Ки1</t>
  </si>
  <si>
    <t>359 402,78</t>
  </si>
  <si>
    <t>1 947 963,07</t>
  </si>
  <si>
    <t>((158880+561310*(0.4*0,05+0.6*0.5*0,05))*0,16)*0,4*1,25*0,2
((A+B*(0.4*X1+0.6*0.5*X1))*Кпониж)*К7*К10*К14</t>
  </si>
  <si>
    <t>2 856,41</t>
  </si>
  <si>
    <t>К7=0,4 ОП п.1.7;</t>
  </si>
  <si>
    <t>Сейсмичность 9 баллов К=1,3 и скальные грунты К =1,15 (ПЗУ- 5%*1,45=7,25%; ТХ- 20%*1,3=26%; КР-33%*1,45=47,85%; Водоснабж.-3%*1,45=4,35%, сметы 7%/0,93*0,47=3,5%*1,3=4,55%) Кобщ=(0,41*1,45+0,235*1,3+0,355)=1,25;</t>
  </si>
  <si>
    <t>К10=1,25 СБЦП МУ(2009) п.3.7;</t>
  </si>
  <si>
    <t>((158880+561310*(0.4*0,05+0.6*0.5*0,05))*0,72)*0,4*0,2*1,25
((A+B*(0.4*X1+0.6*0.5*X1))*Кпониж)*К7*К14*К1</t>
  </si>
  <si>
    <t>12 853,86</t>
  </si>
  <si>
    <t>К1=1,25 СБЦП МУ(2009) п.3.7;</t>
  </si>
  <si>
    <t>(202330+606*96)*0,4*0,2*1,25
(A+B*X)*К10*К14*К2</t>
  </si>
  <si>
    <t>26 050,60</t>
  </si>
  <si>
    <t>К10=0,4 ОП п.1.7;</t>
  </si>
  <si>
    <t>К2=1,25 СБЦП МУ(2009) п.3.7;</t>
  </si>
  <si>
    <t>((21960+79880*(0.4*1+0.6*0.5*1))*0,12)*0,4*1,2*1,38
((A+B*(0.4*X1+0.6*0.5*X1))*Кпониж)*К1*К3*К2</t>
  </si>
  <si>
    <t>6 190,21</t>
  </si>
  <si>
    <t>К1=0,4 ОП п.1.7;</t>
  </si>
  <si>
    <t>Сейсмичность 9 баллов К=1,3 и скальные грунты К =1,15, К=1,4 на ж/б конструкции к разделу КР (ПЗУ- 5%*1,45=7,25%; ТХ- 20%*1,3=26%; КР-33%*1,85=61,05%; Водоснабж.-3%*1,45=4,35%, сметы 7%/0,93*0,47=3,5%*1,3=4,55%) Кобщ=(0,08*1,45+0,33*1,85+0,235*1,3+0,355)=1,38;</t>
  </si>
  <si>
    <t>К2=1,38 СБЦП МУ(2009) п.3.7;</t>
  </si>
  <si>
    <t>(11850+410*18)*0,4*0,2*1,38
(A+B*X)*К10*К14*К5</t>
  </si>
  <si>
    <t>2 122,99</t>
  </si>
  <si>
    <t>К5=1,38 СБЦП МУ(2009) п.3.7;</t>
  </si>
  <si>
    <t>((147380+242530*(0.4*0,25+0.6*0.5*0,25))*0,1)*0,4*0,2*1,25
((A+B*(0.4*X1+0.6*0.5*X1))*Кпониж)*К10*К14*К1</t>
  </si>
  <si>
    <t>1 898,23</t>
  </si>
  <si>
    <t>(8265+41*950)*1,33*0,6
(A+B*X)*К4*Ки1</t>
  </si>
  <si>
    <t>37 677,57</t>
  </si>
  <si>
    <t>Сейсмичность 9 баллов К=1,3 и скальные грунты К=1,15  к разделам проектирования (ТХ- 24,5%*1,45=35,5%; КР-23,5%*1,45=34,1%; Искуств.-соор.-1,5%*1,45=2,2%; Обустройстиво- 2,5%*1,45=3,62%; Электроснабж- 17%*1,45=24,6%, сметы 10%/0,9*0,69=7,7%*1,3=10%); Кобщ=(0,69*1,45+0,077*1,3+0,233)=1,33;</t>
  </si>
  <si>
    <t>К4=1,33 СБЦП МУ(2009) п.3.7;</t>
  </si>
  <si>
    <t>(12000+136*180)*0,5*1,1*1,27
(A+B*X)*К6*К8*К4</t>
  </si>
  <si>
    <t>25 481,28</t>
  </si>
  <si>
    <t>Сейсмичность 9 баллов К=1,3 и скальные грунты К =1,15 к  разделам проектирования (ТХ- 24,5%*1,45=35,5%; КР-23,5%*1,45=34,1%; Искуств.-соор.-1,5%*1,45=2,2%; Обустройстиво- 2,5%*1,45=3,62%; Водоснабж.- 5,5%*1,45=8%, сметы 10%/0,9*0,575=6,4%*1,3=8,32%); Кобщ=(0,575*1,45+0,064*1,3+0,361)=1,27;</t>
  </si>
  <si>
    <t>К4=1,27 СБЦП МУ(2009) п.3.7;</t>
  </si>
  <si>
    <t>(30000*1)*0,5*1,24
(A*X)*К7*К1</t>
  </si>
  <si>
    <t>18 600,00</t>
  </si>
  <si>
    <t>Сейсмичность 9 баллов К=1,3 и скальные грунты К =1,15 к  разделам проектирования (СПЗУ- 2%*1,45=2,9% ТХ- 30%*1,45=43,5%; КР-15%*1,45=21,7%; Водоснабж.-3%*1,45=4,35%, сметы 7%/0,93*0,5=3,8%*1,3=4,9%); Кобщ=(0,5 *1,45+ 0,038*1,3+0,462)=1,24;</t>
  </si>
  <si>
    <t>К1=1,24 	СБЦП МУ(2009) п.3.7	;</t>
  </si>
  <si>
    <t>(30000*14)*0,5*0,2*1,24
(A*X)*К7*К1*К3</t>
  </si>
  <si>
    <t>52 080,00</t>
  </si>
  <si>
    <t>К3=1,24 	СБЦП МУ(2009) п.3.7	;</t>
  </si>
  <si>
    <t>(8400*1)*0,5*1,16
(A*X)*К7*К3</t>
  </si>
  <si>
    <t>4 872,00</t>
  </si>
  <si>
    <t>Сейсмичность 9 баллов К=1,3  к  разделам проектирования (СПЗУ- 2%*1,3=2,6% ТХ- 30%*1,3=39%; КР-15%*1,3=19,5%; Водоснабж.-3%*1,3=3,9%, сметы 7%/0,93*0,5=3,8%*1,3=4,9%); Кобщ=(0,538 *1,3++0,462)=1,16;</t>
  </si>
  <si>
    <t>К3=1,16 	СБЦП МУ(2009) п.3.7	;</t>
  </si>
  <si>
    <t>(33000+128*130)*0,5*1,1*1,27
(A+B*X)*К7*К8*К4</t>
  </si>
  <si>
    <t>34 673,54</t>
  </si>
  <si>
    <t>Сейсмичность 9 баллов К=1,3 и скальные грунты К =1,15 к  разделам проектирования (ТХ- 24,5%*1,45=35,5%; КР-23,5%*1,45=34,1%; Искуств.-соор.-1,5%*1,45=2,2%; Обустройстиво- 2,5%*1,45=3,62%; Водоотв.- 5,5%*1,45=8%, сметы 10%/0,9*0,575=6,4%*1,3=8,32%); Кобщ=(0,575*1,45+0,064*1,3+0,361)=1,27;</t>
  </si>
  <si>
    <t>(55500+83*(0.4*500+0.6*850))*0,5*1,1*1,27
(A+B*(0.4*X2+0.6*X))*К8*К9*К4</t>
  </si>
  <si>
    <t>79 929,36</t>
  </si>
  <si>
    <t>(8400*2)*0,5*1,16
(A*X)*К7*К3</t>
  </si>
  <si>
    <t>9 744,00</t>
  </si>
  <si>
    <t>((414910+34860*(0.4*0,5+0.6*0.5*0,5))*0,6912)*0,4*0,2*1,38
((A+B*(0.4*X1+0.6*0.5*X1))*Кпониж)*К8*К14*К1</t>
  </si>
  <si>
    <t>32 592,19</t>
  </si>
  <si>
    <t>К8=0,4 ОП п.1.7;</t>
  </si>
  <si>
    <t>К1=1,38 СБЦП МУ(2009) п.3.7;</t>
  </si>
  <si>
    <t>(2450+3680*2)*0,5*1,13
(A+B*X)*К1*К6</t>
  </si>
  <si>
    <t>5 542,65</t>
  </si>
  <si>
    <t>Сейсмичность 9 баллов К=1,3 для 42,4% разделов (связь- 2%; ТХ=20%, электрика -17%, смета - 8%/0,92*0,39=3,4%) К= (0,424*1,3+0,576)=1,13</t>
  </si>
  <si>
    <t>К6=1,13 МУ п. 3.7</t>
  </si>
  <si>
    <t>(25980+4623*25)*0,58*1,13
(A+B*X)*К1*К2</t>
  </si>
  <si>
    <t>92 775,15</t>
  </si>
  <si>
    <t>К1=0,58 ;</t>
  </si>
  <si>
    <t>К2=1,13 МУ п. 3.7</t>
  </si>
  <si>
    <t>(36610+4570*(0.4*12+0.6*16))*1,1*0,5*1,13
(A+B*(0.4*X2+0.6*X))*К1*К2*К3</t>
  </si>
  <si>
    <t>63 652,79</t>
  </si>
  <si>
    <t>К3=1,13 МУ п. 3.7</t>
  </si>
  <si>
    <t>(36610+4570*(0.4*12+0.6*24))*0,5*1,13
(A+B*(0.4*X2+0.6*X))*К2*К3</t>
  </si>
  <si>
    <t>70 260,01</t>
  </si>
  <si>
    <t>(85450*1)*0,5*1,13
(A*X)*К1*К6</t>
  </si>
  <si>
    <t>48 279,25</t>
  </si>
  <si>
    <t>Сейсмичность 9 баллов К=1,3 для 42,4% разделов (связь- 2%; ТХ=20%, электрика -17%, смета - 8%/0,92*0,39=3,4%) К= (0,424*1,3+0,576)=1,13;</t>
  </si>
  <si>
    <t>К6=1,13 МУ п. 3.7;</t>
  </si>
  <si>
    <t>(2400*2)*0,5*1,13
(A*X)*К1*К2</t>
  </si>
  <si>
    <t>2 712,00</t>
  </si>
  <si>
    <t>(1037*1)*0,75*1,3*1,2*1,2
(A*X)*К2*К6*К1*К3</t>
  </si>
  <si>
    <t>1 455,95</t>
  </si>
  <si>
    <t>К2=0,75 ТЧ п.2.7;</t>
  </si>
  <si>
    <t>Сейсмичность 9 баллов К=1,3 для 100% разделов (ТР- 20%; Автом-73%; Сметы 7%). К=1,3;</t>
  </si>
  <si>
    <t>(25980+14*50)*0,58*1,13
(A+B*X)*К1*К2</t>
  </si>
  <si>
    <t>17 486,07</t>
  </si>
  <si>
    <t>(25980+4623*5)*0,58*1,13
(A+B*X)*К1*К2</t>
  </si>
  <si>
    <t>32 176,86</t>
  </si>
  <si>
    <t>(74200+240*220)*0,5*1,13
(A+B*X)*К1*К2</t>
  </si>
  <si>
    <t>71 755,00</t>
  </si>
  <si>
    <t>(2070+14*120)*0,51*1,13
(A+B*X)*К5*К2</t>
  </si>
  <si>
    <t>2 161,13</t>
  </si>
  <si>
    <t>К5=0,51 ;</t>
  </si>
  <si>
    <t>(2400*1)*0,5*1,13
(A*X)*К1*К2</t>
  </si>
  <si>
    <t>1 356,00</t>
  </si>
  <si>
    <t>((1020+15*(0.4*50+0.6*0.5*50))*0,1)*0,52*1,13
((A+B*(0.4*X1+0.6*0.5*X1))*Кпониж)*К3*К2</t>
  </si>
  <si>
    <t>К3=0,52 ;</t>
  </si>
  <si>
    <t>(25980+4623*3)*0,58*2*1,13
(A+B*X)*К1*К4*К2</t>
  </si>
  <si>
    <t>52 234,07</t>
  </si>
  <si>
    <t>(29450+980*25)*0,5*1,13
(A+B*X)*К1*К2</t>
  </si>
  <si>
    <t>30 481,75</t>
  </si>
  <si>
    <t>((33000+0*(0.4*250+0.6*0.5*250))*0,8)*1,2*1,33*0,6
((A+B*(0.4*X1+0.6*0.5*X1))*Кпониж)*К2*К1*Ки1</t>
  </si>
  <si>
    <t>25 280,64</t>
  </si>
  <si>
    <t>К1=1,33 СБЦП МУ(2009) п.3.7;</t>
  </si>
  <si>
    <t>(14000+76*300)*1,2*1,33*0,6
(A+B*X)*К2*К1*Ки1</t>
  </si>
  <si>
    <t>35 239,68</t>
  </si>
  <si>
    <t>((39000+0*(0.4*250+0.6*0.5*250))*0,24)*0,64*1,13
((A+B*(0.4*X1+0.6*0.5*X1))*Кпониж)*К3*К2</t>
  </si>
  <si>
    <t>6 769,15</t>
  </si>
  <si>
    <t>К3=0,64 ;</t>
  </si>
  <si>
    <t>К2=1,13 МУ п. 3.7;</t>
  </si>
  <si>
    <t>((31000+0*(0.4*250+0.6*0.5*250))*0,24)*0,64*1,13
((A+B*(0.4*X1+0.6*0.5*X1))*Кпониж)*К3*К2</t>
  </si>
  <si>
    <t>5 380,61</t>
  </si>
  <si>
    <t>(1650+76*20)*0,52*1,13
(A+B*X)*К6*К2</t>
  </si>
  <si>
    <t>1 862,69</t>
  </si>
  <si>
    <t>К6=0,52 ;</t>
  </si>
  <si>
    <t>(2560*22)*0,75*1,3
(A*X)*К2*К1</t>
  </si>
  <si>
    <t>54 912,00</t>
  </si>
  <si>
    <t>К1=1,3 МУ п. 3.7;</t>
  </si>
  <si>
    <t>5 594 131,47</t>
  </si>
  <si>
    <t>2 338 142,57</t>
  </si>
  <si>
    <t>более 1,5 до 3 млн</t>
  </si>
  <si>
    <t>от 13.06.2023 № 3948</t>
  </si>
  <si>
    <t>№ 3947 от 13.06.2023</t>
  </si>
  <si>
    <t>Разработка специальных технических условий (СТУ)</t>
  </si>
  <si>
    <t>Конъюнктурный анализ цен
(КП ООО "РОКЕТ ГРУПП" исх. №13/08 от 08.06.2023)</t>
  </si>
  <si>
    <t>Дата формирования НМЦК</t>
  </si>
  <si>
    <t>Начало работ</t>
  </si>
  <si>
    <t>Окончание работ</t>
  </si>
  <si>
    <t>Период от даты определения НМЦК до даты окончания работ, мес.</t>
  </si>
  <si>
    <t>Индекс Минэкономразвития РФ на 2023 г. (Письмо Минэкономразвития России от 28.09.2022 № 36804-ПК/Д03и)</t>
  </si>
  <si>
    <t>ежемесячный прогнозный индекс на 2023 год</t>
  </si>
  <si>
    <t>^(1/12)</t>
  </si>
  <si>
    <t>Индекс прогнозной инфляции</t>
  </si>
  <si>
    <r>
      <t xml:space="preserve">Индекс фактической инфляции от ценового периода объекта-аналога к дате формирования расчета </t>
    </r>
    <r>
      <rPr>
        <sz val="10"/>
        <color rgb="FFFF0000"/>
        <rFont val="Times New Roman"/>
        <family val="1"/>
        <charset val="204"/>
      </rPr>
      <t>01.07.2023</t>
    </r>
  </si>
  <si>
    <t>№ 1405 от 20.06.2023</t>
  </si>
  <si>
    <t>Разработка перечня мероприятий, обеспечивающих соблюдение требований по охране труда при эксплуатации объектов строительства, а также обоснованию проектных решений и меропритятий, обеспечивающих соблюдение санитарно-гигиенических условий  (БЭО)</t>
  </si>
  <si>
    <t>от 20.06.2023 № 1406</t>
  </si>
  <si>
    <t>от 20.06.2023 № ПРО/312</t>
  </si>
  <si>
    <t>от 20.06.2023 № ПРО/313</t>
  </si>
  <si>
    <t>Модуль "Стандарт" 11000х3500х3150 мм (ДхШхВ) / 17 шт.</t>
  </si>
  <si>
    <t>Модуль "Премиум" 11000х3500х3150 мм (ДхШхВ) / 2 шт.</t>
  </si>
  <si>
    <t>Административный модуль 11000х3500х3150 мм (ДхШхВ) / 3 шт.</t>
  </si>
  <si>
    <t>Приложение № 3</t>
  </si>
  <si>
    <t>к заданию на проектирование</t>
  </si>
  <si>
    <t>КАЛЕНДАРНЫЙ ПЛАН</t>
  </si>
  <si>
    <t>Разработки основных технических решений по объекту:</t>
  </si>
  <si>
    <t>Сроки выполнения работ</t>
  </si>
  <si>
    <t>Дата начала</t>
  </si>
  <si>
    <t>Дата окончания</t>
  </si>
  <si>
    <t>Сбор и анализ исходных данных, включая, но не ограничиваясь:</t>
  </si>
  <si>
    <t>- предложения от спортсменов-альпинистов (привлечение экспертов);</t>
  </si>
  <si>
    <t>- собственники имеющихся приютов (опыт эксплуатации);</t>
  </si>
  <si>
    <t>- имеющиеся и проектируемые мощности и технические решения по электроснабжению, водоснабжению, связи, транспортной инфраструктуре, ресурсов по месту (трудовые, материально-технические, природные),</t>
  </si>
  <si>
    <t>с подготовкой аналитической записки на основании проведенного анализа</t>
  </si>
  <si>
    <t>Формирование концепции автономных жилых модулей, вариантов их компоновки</t>
  </si>
  <si>
    <t>Проектные работы, в том числе:</t>
  </si>
  <si>
    <t xml:space="preserve">- разработка основных технических решений </t>
  </si>
  <si>
    <t>- исходно-разрешительная документация и технические условия</t>
  </si>
  <si>
    <t>- разработка проектной и сметной документации</t>
  </si>
  <si>
    <t xml:space="preserve">- разработка специальных технических условий </t>
  </si>
  <si>
    <t>- государственная экспертиза сметной документации на предмет достоверности ее определения</t>
  </si>
  <si>
    <t>- разработка рабочей документации</t>
  </si>
  <si>
    <t>5.</t>
  </si>
  <si>
    <t>Строительно-монтажные работы</t>
  </si>
  <si>
    <t>6.</t>
  </si>
  <si>
    <t>Пусконаладочные работы</t>
  </si>
  <si>
    <t>4.1</t>
  </si>
  <si>
    <t>4.2</t>
  </si>
  <si>
    <t>4.3</t>
  </si>
  <si>
    <t>4.4</t>
  </si>
  <si>
    <t>4.5</t>
  </si>
  <si>
    <t>4.6</t>
  </si>
  <si>
    <t>окончание первого года</t>
  </si>
  <si>
    <t>начало второго года</t>
  </si>
  <si>
    <t>Продолжительность выполнения работ, мес.</t>
  </si>
  <si>
    <t>Доля сметной стоимости, подлежащая выполнению подрядчиком в 2023 году</t>
  </si>
  <si>
    <t>Индекс Минэкономразвития РФ на 2024 г. (Письмо Минэкономразвития России от 28.09.2022 № 36804-ПК/Д03и)</t>
  </si>
  <si>
    <t>ежемесячный прогнозный индекс на 2024 год</t>
  </si>
  <si>
    <t>К на 2023 =</t>
  </si>
  <si>
    <t>К на 2024 =</t>
  </si>
  <si>
    <t>Сводная смета ПИР</t>
  </si>
  <si>
    <t>п. 3.7.6 в) Методического пособия по определению стоимости инженерных изысканий для строительства, утвержденных  письмом Госстроя России 
от 31.03.2004 № НЗ-2078/10</t>
  </si>
  <si>
    <t>Методика по приказу Минстроя РФ № 421/пр от 04.08.2020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</si>
  <si>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</si>
  <si>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</si>
  <si>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</si>
  <si>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</si>
  <si>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</si>
  <si>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</si>
  <si>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</si>
  <si>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</si>
  <si>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</si>
  <si>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</si>
  <si>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</si>
  <si>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</si>
  <si>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</si>
  <si>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</si>
  <si>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</si>
  <si>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</si>
  <si>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Прочие затраты подрядчика, необходимые для строительства объекта;</t>
  </si>
  <si>
    <t>19.</t>
  </si>
  <si>
    <t>Инженерные изыскания;</t>
  </si>
  <si>
    <t>Проектная документация;</t>
  </si>
  <si>
    <t>Рабочая документация;</t>
  </si>
  <si>
    <t>Создание геодезической разбивочной основы;</t>
  </si>
  <si>
    <t>Затраты на оплату труда рабочих-строителей и рабочих, обслуживающих строительные машины и механизмы;</t>
  </si>
  <si>
    <t>Затраты на эксплуатацию машин и механизмов;</t>
  </si>
  <si>
    <t>Затраты на приобретение материалов, изделий и конструкций;</t>
  </si>
  <si>
    <t>Затраты на приобретение оборудования;</t>
  </si>
  <si>
    <t>Накладные расходы;</t>
  </si>
  <si>
    <t>Сметную прибыль;</t>
  </si>
  <si>
    <t>Затраты на строительство временных зданий и сооружений (ВЗИС) с учетом возврата от разборки ВЗИС в размере 15 % от суммы затрат на их возведение;</t>
  </si>
  <si>
    <t>Затраты на удорожание работ в зимнее время;</t>
  </si>
  <si>
    <t>Пусконаладочные работы (вхолостую);</t>
  </si>
  <si>
    <t xml:space="preserve">Затраты на проезд рабочих; </t>
  </si>
  <si>
    <t>Резерв средств на непредвиденные работы и затраты;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</si>
  <si>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</si>
  <si>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Индексы прогнозной инфляции для пересчета из уровня цен на дату определения НМЦК в уровень цен соответствующего периода реализации проекта;</t>
  </si>
  <si>
    <t>Налог на добавленную стоимость в размере 20%;</t>
  </si>
  <si>
    <t>Цена работ учитывает все затраты Подрядчика, включая стоимость разработки проектной документации стадии "Проектная документация", стоимость проектных работ стадии "Рабочая документация", стоимость приобретения материалов и оборудования поставки Подрядчика, стоимость строительно-монтажных и прочих затрат (разбивку осей сооружений, пусконаладку, затраты на проезд рабочих), накладных расходов, сметной прибыли, затрат по оплате налога на добавленную стоимость.</t>
  </si>
  <si>
    <t>Описание метода расчета стоимости изыскательских работ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</si>
  <si>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</si>
  <si>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</si>
  <si>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Индекс пересчета в текущие цены на II квартал 2023 года по Письму Минстроя России от 02.05.2023 N24756-ИФ/09</t>
  </si>
  <si>
    <t>Индексы прогнозной инфляции для пересчета из уровня цен на дату определения НМЦК в уровень цен соответствующего периода разработки проекта определены с применением индексов-дефляторов Министерства экономического развития Российской Федерации по строке "Инвестиции в основной капитал (капитальные вложения) по письму Минэкономразвития России от 28.09.2022 № 36804-ПК/Д03и.</t>
  </si>
  <si>
    <t>Непредвиденные для изысканий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
от 31.03.2004 № НЗ-2078/10</t>
  </si>
  <si>
    <t>Определение стоимости проектных работ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</si>
  <si>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</si>
  <si>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>Индекс пересчета в текущие цены на  II квартал 2023 года по Письму Минстроя России от 02.05.2023 N24756-ИФ/09</t>
  </si>
  <si>
    <t>Начальная максимальная цена договора (далее - НМЦД) определена в соответствии с требованием Федерального Закона от 18.07.2011 N 223-ФЗ  "О закупках товаров, работ, услуг отдельными видами юридических лиц" , Положением о закупке товаров, работ, услуг акционерного общества "КАВКАЗ.РФ", введенным в действие приказом АО "КАВКАЗ.РФ" №Пр-22-244 от 16.09.2022,  Порядком определения начальной (максимальной) цены контракта, предметом которого одновременно являются подготовка проектной документации и (или) выполнение инженерных изысканий, выполнение работ по строительству, реконструкции и (или) капитальному ремонту объекта капитального строительства, включенного в перечни объектов капитального строительства, утвержденным приказом Министерства строительства и жилищно-коммунального хозяйства Российской Федерации от 30 марта 2020 г. N 175/пр (далее- Порядок определения НМЦК № 175/пр).</t>
  </si>
  <si>
    <t>Для определения цены проектных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</si>
  <si>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Описание метода расчета стоимости  строительства</t>
  </si>
  <si>
    <t>Индексы прогнозной инфляции для пересчета из уровня цен на дату определения НМЦК в уровень цен соответствующего периода реализации проекта определены с применением индексов-дефляторов Министерства экономического развития Российской Федерации по строке "Инвестиции в основной капитал (капитальные вложения).</t>
  </si>
  <si>
    <t>Разработка проектной документации стадии "Проектная документация"</t>
  </si>
  <si>
    <t>Разработка проектной документации стадии "Рабочая документация"</t>
  </si>
  <si>
    <t>Расчет усредненного индекса-дефлятора на период выполнения работ</t>
  </si>
  <si>
    <t>для Проектных работ стадии "Проектная документация"</t>
  </si>
  <si>
    <t>для Инженерных изысканий</t>
  </si>
  <si>
    <t>Доля сметной стоимости, подлежащая выполнению подрядчиком в 2024 году</t>
  </si>
  <si>
    <t>для Проектных работ стадии "Рабочая документация"</t>
  </si>
  <si>
    <t>для Строительства (строительно-монтажные работы, оборудование, пусконаладочные работы)</t>
  </si>
  <si>
    <t>НДС 20%</t>
  </si>
  <si>
    <t>ВСЕГО с НДС, руб.</t>
  </si>
  <si>
    <t>цена за ед. указана с учетом: 1) Кзср=1,012 (заготовительно-складские расходы), 2) Ктр=1,03 (транспортные расходы) 
УЧТЕНО в ЦЕНЕ МОДУЛЕЙ.</t>
  </si>
  <si>
    <r>
      <t xml:space="preserve">Поставка бензиновых генераторов: Бензиновый (АИ-92), Однофазный, мощность 8 кВт; с блоком АВР </t>
    </r>
    <r>
      <rPr>
        <sz val="10"/>
        <color rgb="FFFF0000"/>
        <rFont val="Times New Roman"/>
        <family val="1"/>
        <charset val="204"/>
      </rPr>
      <t>(Учтены в цене модулей)</t>
    </r>
  </si>
  <si>
    <t>https://www.verta-tara.com/catalog/musornye-konteynery-i-urny/razdelnyy-sbor-musora/urna-dlya-razdelnogo-sbora-musora-alternativa-3-s-nakleykami-art-alternativa-3-s-nakleykami/</t>
  </si>
  <si>
    <t>https://901561.ru/produkcija/ognetushiteli_i_komplektujushhie/vozdushno-pennye/?id=217</t>
  </si>
  <si>
    <t>учтено в цене комплектных зданий.</t>
  </si>
  <si>
    <t>Ур.</t>
  </si>
  <si>
    <t>Стоимость единицы в ценах соответствующего ценового периода, руб. без НДС</t>
  </si>
  <si>
    <t xml:space="preserve">Приложение № 1 </t>
  </si>
  <si>
    <t>Утверждено приказом № 421 от 4 августа 2020 г. Минстроя РФ в редакции приказа № 557 от 7 июля 2022 г.</t>
  </si>
  <si>
    <t>Конъюнктурный анализ</t>
  </si>
  <si>
    <t>(наименование объекта строительства)</t>
  </si>
  <si>
    <t>Код строительного ресурса</t>
  </si>
  <si>
    <t>Наименование строительного ресурса, затрат</t>
  </si>
  <si>
    <t>Полное наименование строительного ресурса, затрат в обосновывающем документе</t>
  </si>
  <si>
    <t>Ед. изм. строительного ресурса, затрат в обосновывающем документе</t>
  </si>
  <si>
    <t>Текущая отпускная цена за ед. изм. в обосновывающем документе с НДС в руб.</t>
  </si>
  <si>
    <t>Текущая отпускная цена за ед. изм. без НДС в руб. в соответствии с графой 5</t>
  </si>
  <si>
    <t>Стоимость перевозки без НДС в руб. за ед. изм.</t>
  </si>
  <si>
    <t>Заготовительно-складские расходы</t>
  </si>
  <si>
    <t>Сметная цена без НДС в руб. за ед. изм.</t>
  </si>
  <si>
    <t>Год</t>
  </si>
  <si>
    <t>Квартал</t>
  </si>
  <si>
    <t>Наименование производителя/поставщика</t>
  </si>
  <si>
    <t>КПП организации</t>
  </si>
  <si>
    <t>ИНН организации</t>
  </si>
  <si>
    <t>Гиперссылка на веб-сайт производителя/поставщика</t>
  </si>
  <si>
    <t>Населенный пункт расположения склада производителя/поставщика</t>
  </si>
  <si>
    <t>Статус организации (Производитель (1) / Поставщик (2)</t>
  </si>
  <si>
    <t>%</t>
  </si>
  <si>
    <t>руб.</t>
  </si>
  <si>
    <t>Раздел 1. Жилые модули</t>
  </si>
  <si>
    <t>ТЦ_07.2.07.03_77_7714452929_08.06.2023_01</t>
  </si>
  <si>
    <t>Модуль "Стандарт" 11000х3500х3150 мм (ДхШхВ)</t>
  </si>
  <si>
    <t>6 233,77
103896,1*6% от 1</t>
  </si>
  <si>
    <t>2%</t>
  </si>
  <si>
    <t>ООО "РОКЕТ ГРУПП"</t>
  </si>
  <si>
    <t>771401001</t>
  </si>
  <si>
    <t>7714452929</t>
  </si>
  <si>
    <t>rcktpro.com</t>
  </si>
  <si>
    <t>ТЦ_07.2.07.03_50_5050134680_31.05.2023_01</t>
  </si>
  <si>
    <t>Автономный жилой модуль "Стандарт" 6000х5000х2800 (ДхШхВ)</t>
  </si>
  <si>
    <t>ООО "АВС"</t>
  </si>
  <si>
    <t>505001001</t>
  </si>
  <si>
    <t>5050134680</t>
  </si>
  <si>
    <t>abc-industrial.ru</t>
  </si>
  <si>
    <t>ТЦ_07.2.07.03_77_7727566419_01.06.2023_01</t>
  </si>
  <si>
    <t>8 888,89
320000/1,2/(6*5)</t>
  </si>
  <si>
    <t>ООО "Алгес"</t>
  </si>
  <si>
    <t>772701001</t>
  </si>
  <si>
    <t>7727566419</t>
  </si>
  <si>
    <t>ТЦ_07.2.07.03_47_4705062934_31.05.2023_01</t>
  </si>
  <si>
    <t>7 083,33
255000/1,2/(6*5)</t>
  </si>
  <si>
    <t>ООО "ВАН"</t>
  </si>
  <si>
    <t>470501001</t>
  </si>
  <si>
    <t>4705062934</t>
  </si>
  <si>
    <t>1.5</t>
  </si>
  <si>
    <t>ТЦ_07.2.07.03_77_7719858619_31.05.2023_01</t>
  </si>
  <si>
    <t>7 500,00
270000/1,2/(6*5)</t>
  </si>
  <si>
    <t>ООО "СК "Альянс"</t>
  </si>
  <si>
    <t>771901001</t>
  </si>
  <si>
    <t>7719858619</t>
  </si>
  <si>
    <t>1.6</t>
  </si>
  <si>
    <t>ТЦ_07.2.07.03_16_1659199069_16.06.2023_01</t>
  </si>
  <si>
    <t>Модуль ATOMM HALF спарка 10500х3460 (ДхШ)</t>
  </si>
  <si>
    <t>ООО "Конструкторское Бюро АТОММ"</t>
  </si>
  <si>
    <t>165901001</t>
  </si>
  <si>
    <t>1659199069</t>
  </si>
  <si>
    <t>atommodule.com</t>
  </si>
  <si>
    <t>Модуль "Премиум" 11000х3500х3150 мм (ДхШхВ)</t>
  </si>
  <si>
    <t>6 883,12
114718,62*6% от 1</t>
  </si>
  <si>
    <t>ТЦ_07.2.07.03_50_5050134680_14.06.2023_01</t>
  </si>
  <si>
    <t>Автономный жилой модуль "Премиум" 7500х6000х2800 (ДхШхВ)</t>
  </si>
  <si>
    <t>8 888,89
480000/1,2/(7,5*6)</t>
  </si>
  <si>
    <t>Модуль ATOMM SUITE LUX 10500х3460 (ДхШ)</t>
  </si>
  <si>
    <t>Административный модуль 11000х3500х3150 мм (ДхШхВ)</t>
  </si>
  <si>
    <t>6 493,51
108225,11*6% от 1</t>
  </si>
  <si>
    <t>Административно-технический модуль "Кухня" 6000х5000х2800 (ДхШхВ)</t>
  </si>
  <si>
    <t>6 944,44
250000/1,2/(6*5)</t>
  </si>
  <si>
    <t>Административно-технический модуль "Ресепшн" 6000х5000х2800 (ДхШхВ)</t>
  </si>
  <si>
    <t>Административно-технический модуль "Столовая" 6000х5000х2800 (ДхШхВ)</t>
  </si>
  <si>
    <t>Модуль ATOMM Kitchen 10500х3460 (ДхШ)</t>
  </si>
  <si>
    <t>3.6</t>
  </si>
  <si>
    <t>Модуль ATOMM Canteen</t>
  </si>
  <si>
    <t>3.7</t>
  </si>
  <si>
    <t>Модуль ATOMM Reception 10500х3460 (ДхШ)</t>
  </si>
  <si>
    <t>Раздел 2. Водоснабжение и водоотведение</t>
  </si>
  <si>
    <t>ТЦ_89.1.65.01_23_2312266426_01.06.2023_01</t>
  </si>
  <si>
    <t>1,2%</t>
  </si>
  <si>
    <t>ООО "Блорэй"</t>
  </si>
  <si>
    <t>231201001</t>
  </si>
  <si>
    <t>2312266426</t>
  </si>
  <si>
    <t>blorey.com</t>
  </si>
  <si>
    <t>ТЦ_89.1.65.01_23_2311259401_01.06.2023_01</t>
  </si>
  <si>
    <t>Ультрафиолетовая система обеззараживания воды</t>
  </si>
  <si>
    <t>ООО "РДК"</t>
  </si>
  <si>
    <t>231101001</t>
  </si>
  <si>
    <t>2311259401</t>
  </si>
  <si>
    <t>rdkrussia.ru</t>
  </si>
  <si>
    <t>ТЦ_89.1.65.01_7_0725016520_01.06.2023_01</t>
  </si>
  <si>
    <t>УФ – очистка воды</t>
  </si>
  <si>
    <t>ООО ТСК "МАГИСТРАЛЬ"</t>
  </si>
  <si>
    <t>0725016520</t>
  </si>
  <si>
    <t>5.1</t>
  </si>
  <si>
    <t>ТЦ_65.1.03.00_23_2312266426_01.06.2023_01</t>
  </si>
  <si>
    <t>Ливневые очистные сооружения с байпасной линией в 
одном корпусе "BloPlast SOF-5 BP"</t>
  </si>
  <si>
    <t>5.2</t>
  </si>
  <si>
    <t>ТЦ_65.1.03.00_23_2311259401_01.06.2023_01</t>
  </si>
  <si>
    <t>Ливневые очистные сооружения «ОС-ЛС» - производительность 5 л/с</t>
  </si>
  <si>
    <t>5.3</t>
  </si>
  <si>
    <t>ТЦ_65.1.03.00_7_0725016520_01.06.2023_01</t>
  </si>
  <si>
    <t>Ливневые очистные сооружения «ПБС - 5 л/с»</t>
  </si>
  <si>
    <t>6.1</t>
  </si>
  <si>
    <t>6.2</t>
  </si>
  <si>
    <t>Резервуар для запаса воды. Объем 10 м3</t>
  </si>
  <si>
    <t>6.3</t>
  </si>
  <si>
    <t>Емкость подземная V10 м3</t>
  </si>
  <si>
    <t>7.1</t>
  </si>
  <si>
    <t>7.2</t>
  </si>
  <si>
    <t>Станция повышения давления «РС 2-4»</t>
  </si>
  <si>
    <t>7.3</t>
  </si>
  <si>
    <t>Станция повышения давления «РМС-2000»</t>
  </si>
  <si>
    <t>8.1</t>
  </si>
  <si>
    <t>8.2</t>
  </si>
  <si>
    <t>Установка для очистки хозяйственно – бытовых 
стоков "ХБ-БИО" Производительность 18м3/сут</t>
  </si>
  <si>
    <t>8.3</t>
  </si>
  <si>
    <t>Очистные сооружения хозяйственно-бытовых сточных 
вод "М-Био" - производительность 18м3/сут</t>
  </si>
  <si>
    <t>9.1</t>
  </si>
  <si>
    <t>9.2</t>
  </si>
  <si>
    <t>Колодец (расходомер в комплекте)</t>
  </si>
  <si>
    <t>9.3</t>
  </si>
  <si>
    <t>Колодец с расходомером</t>
  </si>
  <si>
    <t>Раздел 3. Электроснабжение</t>
  </si>
  <si>
    <t>Раздел 4. Прочее</t>
  </si>
  <si>
    <t>10.1</t>
  </si>
  <si>
    <t>ТЦ_15.0.00.00_78_7817311045_01.06.2023_01</t>
  </si>
  <si>
    <t>Урна для раздельного сбора мусора Альтернатива-3 с наклейками, арт.Альтернатива-3 с наклейками</t>
  </si>
  <si>
    <t>Баки ТБО: Пластиковые емкости для раздельного сбора мусора (Альтернатива-3)</t>
  </si>
  <si>
    <t>746,25
12437,5*6% от 1</t>
  </si>
  <si>
    <t>ООО "ТАРА.РУ"</t>
  </si>
  <si>
    <t>781701001</t>
  </si>
  <si>
    <t>7817311045</t>
  </si>
  <si>
    <t>moskva.tara.ru</t>
  </si>
  <si>
    <t>10.2</t>
  </si>
  <si>
    <t>ТЦ_15.0.00.00_77_7743332947_21.06.2023_01</t>
  </si>
  <si>
    <t>738,80
12313,33*6% от 1</t>
  </si>
  <si>
    <t>ООО "ОПТТАРА"</t>
  </si>
  <si>
    <t>774301001</t>
  </si>
  <si>
    <t>7743332947</t>
  </si>
  <si>
    <t>10.3</t>
  </si>
  <si>
    <t>ТЦ_15.0.00.00_54_5407977896_21.06.2023_01</t>
  </si>
  <si>
    <t>Пластиковый мусорный контейнер Альтернатива-3</t>
  </si>
  <si>
    <t>825,85
13764,17*6% от 1</t>
  </si>
  <si>
    <t>ООО «МТЛКН»</t>
  </si>
  <si>
    <t>540401001</t>
  </si>
  <si>
    <t>5407977896</t>
  </si>
  <si>
    <t>https://artameb.ru/catalog/el/urna_dlya_razdelnogo_sbora_musora_alternativa_3/</t>
  </si>
  <si>
    <t>11.1</t>
  </si>
  <si>
    <t>ТЦ_101_77_7743186894_21.06.2023_01</t>
  </si>
  <si>
    <t>Огнетушитель воздушно-пенный ОВП-100 морозостойкий одобрено МРС (A,B)</t>
  </si>
  <si>
    <t>2 430,00
40500*6% от 1</t>
  </si>
  <si>
    <t>ООО "АМ Снабжение"</t>
  </si>
  <si>
    <t>771501001</t>
  </si>
  <si>
    <t>7743186894</t>
  </si>
  <si>
    <t>11.2</t>
  </si>
  <si>
    <t>ТЦ_101_24_2462030571_21.06.2023_01</t>
  </si>
  <si>
    <t>Огнетушитель воздушно-пенный ОВП-100 (з) морозостойкий</t>
  </si>
  <si>
    <t>2 395,00
39916,67*6% от 1</t>
  </si>
  <si>
    <t>ООО "Август"</t>
  </si>
  <si>
    <t>246001001</t>
  </si>
  <si>
    <t>2462030571</t>
  </si>
  <si>
    <t>11.3</t>
  </si>
  <si>
    <t>ТЦ_101_78_7842156717_21.06.2023_01</t>
  </si>
  <si>
    <t>ОГНЕТУШИТЕЛЬ ВОЗДУШНО-ПЕННЫЙ ОВП-100 (МОРОЗОСТОЙКИЙ)</t>
  </si>
  <si>
    <t>2 973,00
49550*6% от 1</t>
  </si>
  <si>
    <t>ООО "Госпожтехника"</t>
  </si>
  <si>
    <t>784201001</t>
  </si>
  <si>
    <t>7842156717</t>
  </si>
  <si>
    <t>https://gosgroup.ru/catalog/ognetushiteli/vozdushno_pennie_ognetushitely/tovar-514.html</t>
  </si>
  <si>
    <t>Составил:</t>
  </si>
  <si>
    <t>Проверил:</t>
  </si>
  <si>
    <t>эксперт направления сметного регулирования Управления проектов Департамента развития инфраструктуры АО "КАВКАЗ.РФ"</t>
  </si>
  <si>
    <t>(А.Ю.Татаринов)</t>
  </si>
  <si>
    <t>(Е.А.Татаринова)</t>
  </si>
  <si>
    <t xml:space="preserve">, Альпинистский комплекс «Городок», ВТРК «Эльбрус», Проектные работы стадии "Проектная документация", </t>
  </si>
  <si>
    <t>Итого по расчету: 7 406 903,93 руб.</t>
  </si>
  <si>
    <t>2 015 777,19</t>
  </si>
  <si>
    <t xml:space="preserve">   Итого Поз. 1-2, 4, 6-26, 28-41 Индекс изменения сметной стоимости проектных работ на II квартал 2023 года к уровню цен по состоянию на 01.01.2001 по Письму Минстроя России от 02.05.2023 N24756-ИФ/09 5,4200</t>
  </si>
  <si>
    <t>6 627 522,94</t>
  </si>
  <si>
    <t xml:space="preserve">   Итого Поз. 27, 42 Индекс изменения сметной стоимости проектных работ на II квартал 2023 года к уровню цен по состоянию на 01.01.1995 по Письму Минстроя России от 02.05.2023 N24756-ИФ/09 41,4800</t>
  </si>
  <si>
    <t>7 406 903,93</t>
  </si>
  <si>
    <t xml:space="preserve">, Альпинистский комплекс «Городок», ВТРК «Эльбрус», Проектные работы стадии "Рабочая документация", </t>
  </si>
  <si>
    <t>Итого по расчету: 10 397 430,92 руб.</t>
  </si>
  <si>
    <t>1 884 112,54</t>
  </si>
  <si>
    <t>8 059 288,35</t>
  </si>
  <si>
    <t>10 397 430,92</t>
  </si>
  <si>
    <t xml:space="preserve">Расчет затрат на проведение проверку достоверности определения сметной стоимости </t>
  </si>
  <si>
    <t>57(1). За проведение государственной экспертизы проектной документации в объеме проверки сметной стоимости, осуществляемой без проведения государственной экспертизы результатов инженерных изысканий и оценки соответствия проектной документации, взимается плата в размере 20 процентов стоимости государственной экспертизы проектной документации и результатов инженерных изысканий, рассчитанной на день представления документов для проведения государственной экспертизы проектной документации в объеме проверки сметной стоимости.</t>
  </si>
  <si>
    <t xml:space="preserve">Стоимость экспертизы ПИР </t>
  </si>
  <si>
    <t>руб. с НДС</t>
  </si>
  <si>
    <t>Стоимость проверки достоверности определения сметной стоимости</t>
  </si>
  <si>
    <t>Расчет стоимости строительства выполнен проектно-сметным методом с использованием укрупненных нормативов цены строительства, включенных в Федеральный реестр сметных нормативов, а также, с частичным использованием метода сопоставимых рыночных цен, в части стоимости жилых модулей максимальной заводской готовности и локальных очистных сооружений, малых архитектурных форм.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</si>
  <si>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определены по данным Росстата;</t>
  </si>
  <si>
    <t>Расчет стоимости проектных работ выполнен проектно-сметным методом .</t>
  </si>
  <si>
    <r>
      <t xml:space="preserve">Строительный контроль - </t>
    </r>
    <r>
      <rPr>
        <b/>
        <sz val="10"/>
        <rFont val="Times New Roman"/>
        <family val="1"/>
        <charset val="204"/>
      </rPr>
      <t>2,14%</t>
    </r>
    <r>
      <rPr>
        <sz val="10"/>
        <rFont val="Times New Roman"/>
        <family val="1"/>
        <charset val="204"/>
      </rPr>
      <t xml:space="preserve">  согласно Постановлению Правительства РФ № 468</t>
    </r>
  </si>
  <si>
    <t>Заместитель руководителя управления направления сметного регулирования Управления проектов Департамента развития инфраструктуры  АО "КАВКАЗ.РФ"</t>
  </si>
  <si>
    <t>Е.А. Татаринова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</si>
</sst>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00"/>
    <numFmt numFmtId="165" formatCode="_-* #,##0.00_р_._-;\-* #,##0.00_р_._-;_-* &quot;-&quot;??_р_._-;_-@_-"/>
    <numFmt numFmtId="166" formatCode="0.0"/>
    <numFmt numFmtId="167" formatCode="#,##0.####"/>
    <numFmt numFmtId="168" formatCode="0.0000"/>
    <numFmt numFmtId="169" formatCode="_-* #,##0.0000_-;\-* #,##0.0000_-;_-* &quot;-&quot;??_-;_-@_-"/>
    <numFmt numFmtId="170" formatCode="_-* #,##0.00\ _₽_-;\-* #,##0.00\ _₽_-;_-* &quot;-&quot;??\ _₽_-;_-@_-"/>
    <numFmt numFmtId="171" formatCode="0.0000000"/>
    <numFmt numFmtId="172" formatCode="0.0%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Arial Cyr"/>
      <charset val="204"/>
    </font>
    <font>
      <i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1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 Cyr"/>
      <charset val="204"/>
    </font>
    <font>
      <b/>
      <i/>
      <sz val="10"/>
      <color rgb="FFFF0000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FF0000"/>
      <name val="Arial Cyr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u/>
      <sz val="9"/>
      <color rgb="FF0563C1"/>
      <name val="Calibri"/>
      <family val="2"/>
      <charset val="204"/>
    </font>
    <font>
      <i/>
      <sz val="9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/>
    <xf numFmtId="0" fontId="47" fillId="0" borderId="0"/>
    <xf numFmtId="0" fontId="49" fillId="0" borderId="0"/>
    <xf numFmtId="0" fontId="44" fillId="0" borderId="0"/>
    <xf numFmtId="0" fontId="8" fillId="0" borderId="0"/>
    <xf numFmtId="0" fontId="54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6" fillId="0" borderId="0"/>
    <xf numFmtId="0" fontId="27" fillId="0" borderId="0">
      <alignment horizontal="right" vertical="top" wrapText="1"/>
    </xf>
    <xf numFmtId="0" fontId="27" fillId="0" borderId="1">
      <alignment horizontal="center" wrapText="1"/>
    </xf>
    <xf numFmtId="0" fontId="44" fillId="0" borderId="1" applyBorder="0" applyAlignment="0">
      <alignment horizontal="center" wrapText="1"/>
    </xf>
    <xf numFmtId="0" fontId="27" fillId="0" borderId="0">
      <alignment horizontal="center"/>
    </xf>
    <xf numFmtId="0" fontId="27" fillId="0" borderId="0">
      <alignment horizontal="left" vertical="top"/>
    </xf>
    <xf numFmtId="0" fontId="5" fillId="0" borderId="0"/>
    <xf numFmtId="9" fontId="8" fillId="0" borderId="0" applyFont="0" applyFill="0" applyBorder="0" applyAlignment="0" applyProtection="0"/>
    <xf numFmtId="0" fontId="68" fillId="0" borderId="0">
      <alignment horizontal="center" vertical="center"/>
    </xf>
    <xf numFmtId="0" fontId="4" fillId="0" borderId="0"/>
    <xf numFmtId="0" fontId="69" fillId="0" borderId="0">
      <alignment horizontal="center" vertical="top"/>
    </xf>
    <xf numFmtId="0" fontId="70" fillId="0" borderId="0">
      <alignment horizontal="left" vertical="top"/>
    </xf>
    <xf numFmtId="0" fontId="69" fillId="0" borderId="0">
      <alignment horizontal="left" vertical="top"/>
    </xf>
    <xf numFmtId="0" fontId="69" fillId="0" borderId="0">
      <alignment horizontal="left" vertical="center"/>
    </xf>
    <xf numFmtId="0" fontId="70" fillId="0" borderId="0">
      <alignment horizontal="left" vertical="center"/>
    </xf>
    <xf numFmtId="0" fontId="69" fillId="0" borderId="1">
      <alignment horizontal="center" vertical="center"/>
    </xf>
    <xf numFmtId="0" fontId="69" fillId="0" borderId="1">
      <alignment horizontal="left" vertical="center"/>
    </xf>
    <xf numFmtId="0" fontId="69" fillId="0" borderId="14">
      <alignment horizontal="left" vertical="top"/>
    </xf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170" fontId="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/>
    <xf numFmtId="165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</cellStyleXfs>
  <cellXfs count="1052">
    <xf numFmtId="0" fontId="0" fillId="0" borderId="0" xfId="0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4" fontId="14" fillId="0" borderId="1" xfId="0" applyNumberFormat="1" applyFont="1" applyFill="1" applyBorder="1" applyAlignment="1" applyProtection="1">
      <alignment horizontal="right" vertical="top" wrapText="1"/>
    </xf>
    <xf numFmtId="0" fontId="11" fillId="0" borderId="1" xfId="0" applyNumberFormat="1" applyFont="1" applyFill="1" applyBorder="1" applyAlignment="1" applyProtection="1"/>
    <xf numFmtId="4" fontId="15" fillId="0" borderId="1" xfId="0" applyNumberFormat="1" applyFont="1" applyFill="1" applyBorder="1" applyAlignment="1" applyProtection="1">
      <alignment horizontal="right" vertical="top" wrapText="1"/>
    </xf>
    <xf numFmtId="4" fontId="15" fillId="0" borderId="1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wrapText="1"/>
    </xf>
    <xf numFmtId="0" fontId="14" fillId="0" borderId="1" xfId="0" applyNumberFormat="1" applyFont="1" applyFill="1" applyBorder="1" applyAlignment="1" applyProtection="1">
      <alignment horizontal="right" vertical="top" wrapText="1"/>
    </xf>
    <xf numFmtId="0" fontId="14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horizontal="left" vertical="top"/>
    </xf>
    <xf numFmtId="0" fontId="17" fillId="0" borderId="3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 vertical="top"/>
    </xf>
    <xf numFmtId="0" fontId="19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horizontal="center" vertical="center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/>
    </xf>
    <xf numFmtId="0" fontId="21" fillId="0" borderId="0" xfId="0" applyFont="1"/>
    <xf numFmtId="4" fontId="9" fillId="0" borderId="0" xfId="0" applyNumberFormat="1" applyFont="1" applyFill="1" applyBorder="1" applyAlignment="1" applyProtection="1"/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4" fontId="21" fillId="0" borderId="1" xfId="0" applyNumberFormat="1" applyFont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4" fontId="21" fillId="5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6" fillId="0" borderId="1" xfId="0" applyFont="1" applyBorder="1" applyAlignment="1">
      <alignment horizontal="center" vertical="center" wrapText="1"/>
    </xf>
    <xf numFmtId="4" fontId="15" fillId="0" borderId="1" xfId="2" applyNumberFormat="1" applyFont="1" applyFill="1" applyBorder="1" applyAlignment="1" applyProtection="1">
      <alignment horizontal="right" vertical="top"/>
    </xf>
    <xf numFmtId="0" fontId="2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0" xfId="0" applyFont="1" applyFill="1"/>
    <xf numFmtId="0" fontId="21" fillId="7" borderId="1" xfId="0" applyFont="1" applyFill="1" applyBorder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4" fontId="21" fillId="7" borderId="1" xfId="0" applyNumberFormat="1" applyFont="1" applyFill="1" applyBorder="1" applyAlignment="1">
      <alignment horizontal="center" vertical="center"/>
    </xf>
    <xf numFmtId="4" fontId="21" fillId="7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4" fontId="27" fillId="6" borderId="1" xfId="0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4" fontId="21" fillId="4" borderId="6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64" fontId="21" fillId="0" borderId="1" xfId="0" applyNumberFormat="1" applyFont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5" fillId="7" borderId="5" xfId="2" applyNumberFormat="1" applyFont="1" applyFill="1" applyBorder="1" applyAlignment="1" applyProtection="1">
      <alignment horizontal="left" vertical="top" wrapText="1"/>
    </xf>
    <xf numFmtId="0" fontId="28" fillId="7" borderId="1" xfId="2" applyNumberFormat="1" applyFont="1" applyFill="1" applyBorder="1" applyAlignment="1" applyProtection="1">
      <alignment horizontal="left" vertical="top" wrapText="1"/>
    </xf>
    <xf numFmtId="0" fontId="21" fillId="7" borderId="1" xfId="0" applyFont="1" applyFill="1" applyBorder="1"/>
    <xf numFmtId="4" fontId="21" fillId="4" borderId="1" xfId="0" applyNumberFormat="1" applyFont="1" applyFill="1" applyBorder="1" applyAlignment="1">
      <alignment horizontal="center" vertical="center"/>
    </xf>
    <xf numFmtId="0" fontId="25" fillId="4" borderId="1" xfId="2" applyNumberFormat="1" applyFont="1" applyFill="1" applyBorder="1" applyAlignment="1" applyProtection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4" fontId="21" fillId="0" borderId="0" xfId="0" applyNumberFormat="1" applyFont="1"/>
    <xf numFmtId="0" fontId="30" fillId="7" borderId="1" xfId="0" applyFont="1" applyFill="1" applyBorder="1" applyAlignment="1">
      <alignment wrapText="1"/>
    </xf>
    <xf numFmtId="0" fontId="26" fillId="0" borderId="0" xfId="0" applyFont="1"/>
    <xf numFmtId="0" fontId="26" fillId="0" borderId="0" xfId="0" applyFont="1" applyAlignment="1">
      <alignment horizontal="left" vertical="top" wrapText="1"/>
    </xf>
    <xf numFmtId="0" fontId="31" fillId="0" borderId="0" xfId="0" applyFont="1"/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0" fontId="32" fillId="7" borderId="1" xfId="2" applyNumberFormat="1" applyFont="1" applyFill="1" applyBorder="1" applyAlignment="1" applyProtection="1">
      <alignment horizontal="left" vertical="top" wrapText="1"/>
    </xf>
    <xf numFmtId="0" fontId="22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166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3" fontId="21" fillId="3" borderId="1" xfId="9" applyFont="1" applyFill="1" applyBorder="1" applyAlignment="1">
      <alignment horizontal="center" vertical="center"/>
    </xf>
    <xf numFmtId="43" fontId="26" fillId="3" borderId="1" xfId="9" applyFont="1" applyFill="1" applyBorder="1" applyAlignment="1">
      <alignment horizontal="center" vertical="center"/>
    </xf>
    <xf numFmtId="43" fontId="21" fillId="3" borderId="6" xfId="9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3" fontId="21" fillId="0" borderId="1" xfId="9" applyFont="1" applyFill="1" applyBorder="1" applyAlignment="1">
      <alignment horizontal="center" vertical="center"/>
    </xf>
    <xf numFmtId="0" fontId="21" fillId="0" borderId="1" xfId="0" applyFont="1" applyFill="1" applyBorder="1"/>
    <xf numFmtId="0" fontId="27" fillId="8" borderId="1" xfId="2" applyNumberFormat="1" applyFont="1" applyFill="1" applyBorder="1" applyAlignment="1" applyProtection="1">
      <alignment horizontal="left" vertical="top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43" fontId="21" fillId="8" borderId="6" xfId="9" applyFont="1" applyFill="1" applyBorder="1" applyAlignment="1">
      <alignment horizontal="center" vertical="center"/>
    </xf>
    <xf numFmtId="43" fontId="21" fillId="8" borderId="1" xfId="9" applyFont="1" applyFill="1" applyBorder="1" applyAlignment="1">
      <alignment horizontal="center" vertical="center"/>
    </xf>
    <xf numFmtId="0" fontId="21" fillId="8" borderId="1" xfId="0" applyFont="1" applyFill="1" applyBorder="1"/>
    <xf numFmtId="0" fontId="21" fillId="8" borderId="1" xfId="0" applyFont="1" applyFill="1" applyBorder="1" applyAlignment="1">
      <alignment wrapText="1"/>
    </xf>
    <xf numFmtId="4" fontId="21" fillId="8" borderId="1" xfId="0" applyNumberFormat="1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wrapText="1"/>
    </xf>
    <xf numFmtId="0" fontId="21" fillId="8" borderId="4" xfId="0" applyFont="1" applyFill="1" applyBorder="1" applyAlignment="1">
      <alignment horizontal="center" vertical="center" wrapText="1"/>
    </xf>
    <xf numFmtId="43" fontId="21" fillId="8" borderId="4" xfId="9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vertical="center" wrapText="1"/>
    </xf>
    <xf numFmtId="0" fontId="27" fillId="8" borderId="1" xfId="0" applyFont="1" applyFill="1" applyBorder="1" applyAlignment="1">
      <alignment horizontal="center" vertical="center"/>
    </xf>
    <xf numFmtId="4" fontId="27" fillId="8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43" fontId="27" fillId="8" borderId="1" xfId="9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43" fontId="26" fillId="0" borderId="1" xfId="9" applyFont="1" applyFill="1" applyBorder="1" applyAlignment="1">
      <alignment horizontal="center" vertical="center"/>
    </xf>
    <xf numFmtId="43" fontId="21" fillId="0" borderId="4" xfId="9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wrapText="1"/>
    </xf>
    <xf numFmtId="0" fontId="21" fillId="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4" fontId="21" fillId="0" borderId="6" xfId="0" applyNumberFormat="1" applyFont="1" applyFill="1" applyBorder="1" applyAlignment="1">
      <alignment horizontal="center" vertical="center"/>
    </xf>
    <xf numFmtId="43" fontId="21" fillId="0" borderId="6" xfId="9" applyFont="1" applyFill="1" applyBorder="1" applyAlignment="1">
      <alignment horizontal="center" vertical="center"/>
    </xf>
    <xf numFmtId="0" fontId="0" fillId="0" borderId="0" xfId="0" applyFill="1"/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left" vertical="top" wrapText="1"/>
    </xf>
    <xf numFmtId="0" fontId="37" fillId="0" borderId="0" xfId="0" applyFont="1"/>
    <xf numFmtId="0" fontId="21" fillId="8" borderId="6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top" wrapText="1"/>
    </xf>
    <xf numFmtId="0" fontId="39" fillId="0" borderId="0" xfId="0" applyFont="1"/>
    <xf numFmtId="43" fontId="20" fillId="2" borderId="1" xfId="9" applyFont="1" applyFill="1" applyBorder="1" applyAlignment="1">
      <alignment horizontal="center" vertical="center"/>
    </xf>
    <xf numFmtId="0" fontId="38" fillId="0" borderId="4" xfId="10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top" wrapText="1"/>
    </xf>
    <xf numFmtId="0" fontId="36" fillId="9" borderId="1" xfId="0" applyFont="1" applyFill="1" applyBorder="1" applyAlignment="1">
      <alignment horizontal="center" vertical="center"/>
    </xf>
    <xf numFmtId="0" fontId="36" fillId="9" borderId="1" xfId="0" applyFont="1" applyFill="1" applyBorder="1" applyAlignment="1">
      <alignment wrapText="1"/>
    </xf>
    <xf numFmtId="0" fontId="36" fillId="9" borderId="1" xfId="0" applyFont="1" applyFill="1" applyBorder="1" applyAlignment="1">
      <alignment horizontal="center" vertical="center" wrapText="1"/>
    </xf>
    <xf numFmtId="43" fontId="36" fillId="9" borderId="1" xfId="9" applyFont="1" applyFill="1" applyBorder="1" applyAlignment="1">
      <alignment horizontal="center" vertical="center"/>
    </xf>
    <xf numFmtId="0" fontId="36" fillId="9" borderId="1" xfId="0" applyFont="1" applyFill="1" applyBorder="1"/>
    <xf numFmtId="0" fontId="40" fillId="0" borderId="0" xfId="0" applyFont="1" applyAlignment="1">
      <alignment horizontal="left" vertical="center"/>
    </xf>
    <xf numFmtId="4" fontId="21" fillId="0" borderId="1" xfId="0" applyNumberFormat="1" applyFont="1" applyBorder="1" applyAlignment="1">
      <alignment wrapText="1"/>
    </xf>
    <xf numFmtId="0" fontId="41" fillId="11" borderId="1" xfId="0" applyFont="1" applyFill="1" applyBorder="1" applyAlignment="1">
      <alignment horizontal="center" vertical="center"/>
    </xf>
    <xf numFmtId="0" fontId="42" fillId="11" borderId="1" xfId="2" applyNumberFormat="1" applyFont="1" applyFill="1" applyBorder="1" applyAlignment="1" applyProtection="1">
      <alignment horizontal="left" vertical="top" wrapText="1"/>
    </xf>
    <xf numFmtId="0" fontId="41" fillId="11" borderId="1" xfId="0" applyFont="1" applyFill="1" applyBorder="1" applyAlignment="1">
      <alignment horizontal="center" vertical="center" wrapText="1"/>
    </xf>
    <xf numFmtId="43" fontId="41" fillId="11" borderId="1" xfId="9" applyFont="1" applyFill="1" applyBorder="1" applyAlignment="1">
      <alignment horizontal="center" vertical="center"/>
    </xf>
    <xf numFmtId="4" fontId="41" fillId="11" borderId="1" xfId="0" applyNumberFormat="1" applyFont="1" applyFill="1" applyBorder="1" applyAlignment="1">
      <alignment wrapText="1"/>
    </xf>
    <xf numFmtId="4" fontId="21" fillId="8" borderId="1" xfId="0" applyNumberFormat="1" applyFont="1" applyFill="1" applyBorder="1"/>
    <xf numFmtId="0" fontId="20" fillId="2" borderId="1" xfId="0" applyFont="1" applyFill="1" applyBorder="1" applyAlignment="1">
      <alignment horizontal="right" vertical="center"/>
    </xf>
    <xf numFmtId="0" fontId="21" fillId="13" borderId="6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left" vertical="center"/>
    </xf>
    <xf numFmtId="0" fontId="20" fillId="13" borderId="6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 wrapText="1"/>
    </xf>
    <xf numFmtId="0" fontId="39" fillId="0" borderId="0" xfId="0" applyFont="1" applyFill="1"/>
    <xf numFmtId="0" fontId="20" fillId="13" borderId="6" xfId="0" applyFont="1" applyFill="1" applyBorder="1" applyAlignment="1">
      <alignment horizontal="left" vertical="center" wrapText="1"/>
    </xf>
    <xf numFmtId="0" fontId="0" fillId="0" borderId="0" xfId="0" applyFont="1" applyFill="1"/>
    <xf numFmtId="43" fontId="20" fillId="13" borderId="6" xfId="0" applyNumberFormat="1" applyFont="1" applyFill="1" applyBorder="1" applyAlignment="1">
      <alignment horizontal="center" vertical="center" wrapText="1"/>
    </xf>
    <xf numFmtId="0" fontId="21" fillId="0" borderId="6" xfId="0" quotePrefix="1" applyFont="1" applyFill="1" applyBorder="1" applyAlignment="1">
      <alignment horizontal="center" vertical="center"/>
    </xf>
    <xf numFmtId="0" fontId="21" fillId="0" borderId="4" xfId="0" quotePrefix="1" applyFont="1" applyBorder="1" applyAlignment="1">
      <alignment horizontal="center" vertical="center"/>
    </xf>
    <xf numFmtId="0" fontId="27" fillId="0" borderId="1" xfId="0" quotePrefix="1" applyFont="1" applyFill="1" applyBorder="1" applyAlignment="1">
      <alignment horizontal="center" vertical="center"/>
    </xf>
    <xf numFmtId="9" fontId="32" fillId="3" borderId="6" xfId="0" applyNumberFormat="1" applyFont="1" applyFill="1" applyBorder="1" applyAlignment="1">
      <alignment horizontal="center" vertical="center" wrapText="1"/>
    </xf>
    <xf numFmtId="0" fontId="36" fillId="12" borderId="1" xfId="0" applyFont="1" applyFill="1" applyBorder="1" applyAlignment="1">
      <alignment horizontal="center" vertical="center" wrapText="1"/>
    </xf>
    <xf numFmtId="43" fontId="36" fillId="12" borderId="1" xfId="9" applyFont="1" applyFill="1" applyBorder="1" applyAlignment="1">
      <alignment horizontal="center" vertical="center"/>
    </xf>
    <xf numFmtId="0" fontId="36" fillId="12" borderId="1" xfId="0" applyFont="1" applyFill="1" applyBorder="1"/>
    <xf numFmtId="43" fontId="0" fillId="0" borderId="1" xfId="9" applyFont="1" applyBorder="1"/>
    <xf numFmtId="43" fontId="20" fillId="13" borderId="6" xfId="9" applyFont="1" applyFill="1" applyBorder="1" applyAlignment="1">
      <alignment horizontal="center" vertical="center" wrapText="1"/>
    </xf>
    <xf numFmtId="0" fontId="21" fillId="3" borderId="1" xfId="0" applyFont="1" applyFill="1" applyBorder="1"/>
    <xf numFmtId="43" fontId="0" fillId="3" borderId="1" xfId="9" applyFont="1" applyFill="1" applyBorder="1"/>
    <xf numFmtId="14" fontId="21" fillId="0" borderId="6" xfId="0" quotePrefix="1" applyNumberFormat="1" applyFont="1" applyFill="1" applyBorder="1" applyAlignment="1">
      <alignment horizontal="center" vertical="center"/>
    </xf>
    <xf numFmtId="14" fontId="21" fillId="3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36" fillId="3" borderId="1" xfId="0" applyFont="1" applyFill="1" applyBorder="1" applyAlignment="1">
      <alignment horizontal="center" vertical="center" wrapText="1"/>
    </xf>
    <xf numFmtId="43" fontId="36" fillId="3" borderId="1" xfId="9" applyFont="1" applyFill="1" applyBorder="1" applyAlignment="1">
      <alignment horizontal="center" vertical="center"/>
    </xf>
    <xf numFmtId="0" fontId="36" fillId="3" borderId="1" xfId="0" applyFont="1" applyFill="1" applyBorder="1"/>
    <xf numFmtId="0" fontId="26" fillId="3" borderId="1" xfId="0" applyFont="1" applyFill="1" applyBorder="1" applyAlignment="1">
      <alignment horizontal="center" vertical="center" wrapText="1"/>
    </xf>
    <xf numFmtId="0" fontId="44" fillId="0" borderId="0" xfId="11"/>
    <xf numFmtId="0" fontId="46" fillId="14" borderId="13" xfId="11" applyFont="1" applyFill="1" applyBorder="1" applyAlignment="1">
      <alignment horizontal="left" vertical="top" wrapText="1"/>
    </xf>
    <xf numFmtId="167" fontId="44" fillId="0" borderId="0" xfId="11" applyNumberFormat="1" applyAlignment="1">
      <alignment horizontal="right" vertical="top"/>
    </xf>
    <xf numFmtId="3" fontId="44" fillId="0" borderId="13" xfId="11" applyNumberFormat="1" applyBorder="1" applyAlignment="1">
      <alignment horizontal="right" vertical="top"/>
    </xf>
    <xf numFmtId="0" fontId="44" fillId="0" borderId="0" xfId="11" applyAlignment="1">
      <alignment horizontal="right"/>
    </xf>
    <xf numFmtId="0" fontId="44" fillId="0" borderId="1" xfId="11" applyBorder="1" applyAlignment="1">
      <alignment wrapText="1"/>
    </xf>
    <xf numFmtId="168" fontId="45" fillId="0" borderId="1" xfId="11" applyNumberFormat="1" applyFont="1" applyBorder="1"/>
    <xf numFmtId="168" fontId="45" fillId="0" borderId="1" xfId="11" applyNumberFormat="1" applyFont="1" applyBorder="1" applyAlignment="1">
      <alignment vertical="center"/>
    </xf>
    <xf numFmtId="169" fontId="21" fillId="0" borderId="1" xfId="9" applyNumberFormat="1" applyFont="1" applyFill="1" applyBorder="1" applyAlignment="1">
      <alignment horizontal="center" vertical="center"/>
    </xf>
    <xf numFmtId="0" fontId="34" fillId="0" borderId="0" xfId="12" applyFont="1"/>
    <xf numFmtId="0" fontId="47" fillId="0" borderId="0" xfId="12"/>
    <xf numFmtId="0" fontId="22" fillId="0" borderId="0" xfId="12" applyFont="1" applyAlignment="1">
      <alignment horizontal="center" vertical="center" wrapText="1"/>
    </xf>
    <xf numFmtId="0" fontId="22" fillId="0" borderId="0" xfId="12" applyFont="1" applyAlignment="1">
      <alignment vertical="center"/>
    </xf>
    <xf numFmtId="0" fontId="33" fillId="0" borderId="0" xfId="12" applyFont="1"/>
    <xf numFmtId="0" fontId="33" fillId="2" borderId="1" xfId="12" applyFont="1" applyFill="1" applyBorder="1" applyAlignment="1">
      <alignment horizontal="center" vertical="center" wrapText="1"/>
    </xf>
    <xf numFmtId="0" fontId="34" fillId="2" borderId="1" xfId="12" applyFont="1" applyFill="1" applyBorder="1" applyAlignment="1">
      <alignment horizontal="center"/>
    </xf>
    <xf numFmtId="49" fontId="22" fillId="10" borderId="1" xfId="13" applyNumberFormat="1" applyFont="1" applyFill="1" applyBorder="1" applyAlignment="1">
      <alignment horizontal="center" vertical="center" wrapText="1"/>
    </xf>
    <xf numFmtId="0" fontId="22" fillId="10" borderId="1" xfId="13" applyFont="1" applyFill="1" applyBorder="1" applyAlignment="1">
      <alignment horizontal="left" vertical="center" wrapText="1"/>
    </xf>
    <xf numFmtId="4" fontId="22" fillId="10" borderId="1" xfId="12" applyNumberFormat="1" applyFont="1" applyFill="1" applyBorder="1" applyAlignment="1">
      <alignment horizontal="center" vertical="center" wrapText="1"/>
    </xf>
    <xf numFmtId="4" fontId="35" fillId="10" borderId="1" xfId="12" applyNumberFormat="1" applyFont="1" applyFill="1" applyBorder="1" applyAlignment="1">
      <alignment horizontal="center" vertical="center"/>
    </xf>
    <xf numFmtId="0" fontId="35" fillId="0" borderId="0" xfId="12" applyFont="1"/>
    <xf numFmtId="0" fontId="50" fillId="0" borderId="0" xfId="12" applyFont="1"/>
    <xf numFmtId="49" fontId="33" fillId="4" borderId="1" xfId="13" applyNumberFormat="1" applyFont="1" applyFill="1" applyBorder="1" applyAlignment="1">
      <alignment horizontal="center" vertical="center" wrapText="1"/>
    </xf>
    <xf numFmtId="0" fontId="51" fillId="0" borderId="1" xfId="12" applyFont="1" applyFill="1" applyBorder="1" applyAlignment="1">
      <alignment vertical="center" wrapText="1"/>
    </xf>
    <xf numFmtId="4" fontId="52" fillId="4" borderId="1" xfId="12" applyNumberFormat="1" applyFont="1" applyFill="1" applyBorder="1" applyAlignment="1">
      <alignment horizontal="center" vertical="center" wrapText="1"/>
    </xf>
    <xf numFmtId="4" fontId="52" fillId="4" borderId="1" xfId="12" applyNumberFormat="1" applyFont="1" applyFill="1" applyBorder="1" applyAlignment="1">
      <alignment horizontal="center" vertical="center"/>
    </xf>
    <xf numFmtId="0" fontId="52" fillId="4" borderId="1" xfId="12" applyFont="1" applyFill="1" applyBorder="1" applyAlignment="1">
      <alignment horizontal="left" vertical="center" wrapText="1"/>
    </xf>
    <xf numFmtId="49" fontId="22" fillId="10" borderId="1" xfId="12" applyNumberFormat="1" applyFont="1" applyFill="1" applyBorder="1" applyAlignment="1">
      <alignment horizontal="center" vertical="center" wrapText="1"/>
    </xf>
    <xf numFmtId="0" fontId="22" fillId="10" borderId="1" xfId="12" applyFont="1" applyFill="1" applyBorder="1" applyAlignment="1">
      <alignment horizontal="left" vertical="center" wrapText="1"/>
    </xf>
    <xf numFmtId="49" fontId="52" fillId="4" borderId="1" xfId="12" applyNumberFormat="1" applyFont="1" applyFill="1" applyBorder="1" applyAlignment="1">
      <alignment horizontal="center" vertical="center" wrapText="1"/>
    </xf>
    <xf numFmtId="0" fontId="22" fillId="2" borderId="1" xfId="12" applyFont="1" applyFill="1" applyBorder="1" applyAlignment="1">
      <alignment vertical="center" wrapText="1"/>
    </xf>
    <xf numFmtId="4" fontId="22" fillId="2" borderId="1" xfId="12" applyNumberFormat="1" applyFont="1" applyFill="1" applyBorder="1" applyAlignment="1">
      <alignment horizontal="center" vertical="center" wrapText="1"/>
    </xf>
    <xf numFmtId="3" fontId="51" fillId="0" borderId="1" xfId="12" applyNumberFormat="1" applyFont="1" applyFill="1" applyBorder="1" applyAlignment="1">
      <alignment horizontal="center" vertical="center" wrapText="1"/>
    </xf>
    <xf numFmtId="4" fontId="51" fillId="0" borderId="1" xfId="12" applyNumberFormat="1" applyFont="1" applyFill="1" applyBorder="1" applyAlignment="1">
      <alignment horizontal="center" vertical="center" wrapText="1"/>
    </xf>
    <xf numFmtId="0" fontId="34" fillId="0" borderId="0" xfId="12" applyFont="1" applyFill="1"/>
    <xf numFmtId="0" fontId="47" fillId="0" borderId="0" xfId="12" applyFill="1"/>
    <xf numFmtId="0" fontId="52" fillId="0" borderId="1" xfId="12" applyFont="1" applyBorder="1" applyAlignment="1">
      <alignment horizontal="right" vertical="top"/>
    </xf>
    <xf numFmtId="4" fontId="52" fillId="0" borderId="1" xfId="12" applyNumberFormat="1" applyFont="1" applyBorder="1" applyAlignment="1">
      <alignment horizontal="center" vertical="center"/>
    </xf>
    <xf numFmtId="0" fontId="52" fillId="0" borderId="1" xfId="12" applyFont="1" applyBorder="1"/>
    <xf numFmtId="0" fontId="52" fillId="0" borderId="1" xfId="12" applyFont="1" applyBorder="1" applyAlignment="1">
      <alignment vertical="center" wrapText="1"/>
    </xf>
    <xf numFmtId="0" fontId="35" fillId="0" borderId="0" xfId="14" applyFont="1" applyAlignment="1"/>
    <xf numFmtId="0" fontId="34" fillId="0" borderId="0" xfId="14" applyFont="1"/>
    <xf numFmtId="0" fontId="33" fillId="0" borderId="0" xfId="15" applyFont="1"/>
    <xf numFmtId="0" fontId="34" fillId="0" borderId="0" xfId="14" applyFont="1" applyAlignment="1">
      <alignment vertical="center"/>
    </xf>
    <xf numFmtId="4" fontId="35" fillId="0" borderId="0" xfId="14" applyNumberFormat="1" applyFont="1" applyAlignment="1">
      <alignment vertical="center" wrapText="1"/>
    </xf>
    <xf numFmtId="0" fontId="35" fillId="0" borderId="0" xfId="14" applyFont="1"/>
    <xf numFmtId="0" fontId="48" fillId="0" borderId="0" xfId="14" applyFont="1"/>
    <xf numFmtId="0" fontId="48" fillId="0" borderId="0" xfId="14" applyFont="1" applyFill="1" applyAlignment="1">
      <alignment vertical="center" wrapText="1"/>
    </xf>
    <xf numFmtId="49" fontId="34" fillId="0" borderId="0" xfId="14" applyNumberFormat="1" applyFont="1"/>
    <xf numFmtId="49" fontId="40" fillId="0" borderId="0" xfId="14" applyNumberFormat="1" applyFont="1"/>
    <xf numFmtId="0" fontId="33" fillId="0" borderId="0" xfId="15" applyFont="1" applyFill="1" applyBorder="1"/>
    <xf numFmtId="0" fontId="55" fillId="0" borderId="0" xfId="14" applyFont="1" applyBorder="1" applyAlignment="1">
      <alignment horizontal="center"/>
    </xf>
    <xf numFmtId="0" fontId="56" fillId="0" borderId="0" xfId="14" applyFont="1" applyBorder="1" applyAlignment="1"/>
    <xf numFmtId="0" fontId="35" fillId="0" borderId="0" xfId="12" applyFont="1" applyBorder="1"/>
    <xf numFmtId="4" fontId="35" fillId="0" borderId="0" xfId="12" applyNumberFormat="1" applyFont="1" applyBorder="1" applyAlignment="1">
      <alignment horizontal="right"/>
    </xf>
    <xf numFmtId="0" fontId="27" fillId="9" borderId="1" xfId="17" applyFont="1" applyFill="1" applyBorder="1" applyAlignment="1">
      <alignment horizontal="center" vertical="center" wrapText="1"/>
    </xf>
    <xf numFmtId="43" fontId="21" fillId="13" borderId="6" xfId="9" applyFont="1" applyFill="1" applyBorder="1" applyAlignment="1">
      <alignment horizontal="center" vertical="center" wrapText="1"/>
    </xf>
    <xf numFmtId="0" fontId="49" fillId="10" borderId="1" xfId="17" applyFill="1" applyBorder="1"/>
    <xf numFmtId="0" fontId="35" fillId="10" borderId="1" xfId="4" applyFont="1" applyFill="1" applyBorder="1"/>
    <xf numFmtId="0" fontId="49" fillId="10" borderId="1" xfId="17" applyFont="1" applyFill="1" applyBorder="1"/>
    <xf numFmtId="0" fontId="34" fillId="10" borderId="1" xfId="4" applyFont="1" applyFill="1" applyBorder="1"/>
    <xf numFmtId="0" fontId="57" fillId="10" borderId="1" xfId="17" applyFont="1" applyFill="1" applyBorder="1"/>
    <xf numFmtId="43" fontId="35" fillId="10" borderId="1" xfId="9" applyFont="1" applyFill="1" applyBorder="1"/>
    <xf numFmtId="43" fontId="34" fillId="10" borderId="1" xfId="9" applyFont="1" applyFill="1" applyBorder="1"/>
    <xf numFmtId="0" fontId="26" fillId="0" borderId="1" xfId="2" applyNumberFormat="1" applyFont="1" applyFill="1" applyBorder="1" applyAlignment="1" applyProtection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 wrapText="1"/>
    </xf>
    <xf numFmtId="43" fontId="26" fillId="0" borderId="6" xfId="9" applyFont="1" applyFill="1" applyBorder="1" applyAlignment="1">
      <alignment horizontal="center" vertical="center"/>
    </xf>
    <xf numFmtId="169" fontId="26" fillId="0" borderId="1" xfId="9" applyNumberFormat="1" applyFont="1" applyFill="1" applyBorder="1" applyAlignment="1">
      <alignment horizontal="center" vertical="center"/>
    </xf>
    <xf numFmtId="14" fontId="41" fillId="12" borderId="6" xfId="0" quotePrefix="1" applyNumberFormat="1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vertical="center" wrapText="1"/>
    </xf>
    <xf numFmtId="0" fontId="41" fillId="12" borderId="1" xfId="0" applyFont="1" applyFill="1" applyBorder="1" applyAlignment="1">
      <alignment horizontal="center" vertical="center"/>
    </xf>
    <xf numFmtId="0" fontId="58" fillId="12" borderId="1" xfId="0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center" vertical="center" wrapText="1"/>
    </xf>
    <xf numFmtId="14" fontId="41" fillId="12" borderId="1" xfId="0" applyNumberFormat="1" applyFont="1" applyFill="1" applyBorder="1" applyAlignment="1">
      <alignment horizontal="center" vertical="center" wrapText="1"/>
    </xf>
    <xf numFmtId="43" fontId="41" fillId="12" borderId="6" xfId="9" applyFont="1" applyFill="1" applyBorder="1" applyAlignment="1">
      <alignment horizontal="center" vertical="center"/>
    </xf>
    <xf numFmtId="4" fontId="41" fillId="12" borderId="6" xfId="0" applyNumberFormat="1" applyFont="1" applyFill="1" applyBorder="1" applyAlignment="1">
      <alignment horizontal="center" vertical="center"/>
    </xf>
    <xf numFmtId="43" fontId="41" fillId="12" borderId="1" xfId="9" applyFont="1" applyFill="1" applyBorder="1" applyAlignment="1">
      <alignment horizontal="center" vertical="center"/>
    </xf>
    <xf numFmtId="169" fontId="41" fillId="12" borderId="1" xfId="9" applyNumberFormat="1" applyFont="1" applyFill="1" applyBorder="1" applyAlignment="1">
      <alignment horizontal="center" vertical="center"/>
    </xf>
    <xf numFmtId="43" fontId="59" fillId="12" borderId="1" xfId="9" applyFont="1" applyFill="1" applyBorder="1"/>
    <xf numFmtId="0" fontId="41" fillId="12" borderId="1" xfId="0" applyFont="1" applyFill="1" applyBorder="1" applyAlignment="1">
      <alignment wrapText="1"/>
    </xf>
    <xf numFmtId="0" fontId="34" fillId="4" borderId="0" xfId="14" applyFont="1" applyFill="1"/>
    <xf numFmtId="0" fontId="27" fillId="4" borderId="0" xfId="14" applyFont="1" applyFill="1"/>
    <xf numFmtId="0" fontId="43" fillId="4" borderId="0" xfId="14" applyFont="1" applyFill="1" applyAlignment="1">
      <alignment horizontal="left" vertical="center" wrapText="1"/>
    </xf>
    <xf numFmtId="0" fontId="27" fillId="4" borderId="0" xfId="14" applyFont="1" applyFill="1" applyAlignment="1">
      <alignment vertical="center"/>
    </xf>
    <xf numFmtId="0" fontId="34" fillId="4" borderId="2" xfId="14" applyFont="1" applyFill="1" applyBorder="1"/>
    <xf numFmtId="0" fontId="34" fillId="4" borderId="0" xfId="14" applyFont="1" applyFill="1" applyAlignment="1">
      <alignment vertical="center"/>
    </xf>
    <xf numFmtId="0" fontId="35" fillId="4" borderId="2" xfId="14" applyFont="1" applyFill="1" applyBorder="1" applyAlignment="1">
      <alignment horizontal="right"/>
    </xf>
    <xf numFmtId="49" fontId="35" fillId="4" borderId="1" xfId="14" applyNumberFormat="1" applyFont="1" applyFill="1" applyBorder="1" applyAlignment="1">
      <alignment horizontal="center" vertical="center" wrapText="1"/>
    </xf>
    <xf numFmtId="0" fontId="35" fillId="4" borderId="1" xfId="14" applyFont="1" applyFill="1" applyBorder="1" applyAlignment="1">
      <alignment horizontal="center" vertical="center" wrapText="1"/>
    </xf>
    <xf numFmtId="0" fontId="43" fillId="4" borderId="1" xfId="14" applyFont="1" applyFill="1" applyBorder="1" applyAlignment="1">
      <alignment horizontal="center"/>
    </xf>
    <xf numFmtId="0" fontId="27" fillId="4" borderId="1" xfId="14" applyFont="1" applyFill="1" applyBorder="1"/>
    <xf numFmtId="49" fontId="34" fillId="4" borderId="1" xfId="14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vertical="center"/>
    </xf>
    <xf numFmtId="0" fontId="34" fillId="4" borderId="1" xfId="14" applyFont="1" applyFill="1" applyBorder="1" applyAlignment="1">
      <alignment horizontal="center" vertical="center" wrapText="1"/>
    </xf>
    <xf numFmtId="4" fontId="34" fillId="4" borderId="1" xfId="0" applyNumberFormat="1" applyFont="1" applyFill="1" applyBorder="1" applyAlignment="1">
      <alignment horizontal="center" vertical="center"/>
    </xf>
    <xf numFmtId="3" fontId="34" fillId="4" borderId="1" xfId="14" applyNumberFormat="1" applyFont="1" applyFill="1" applyBorder="1" applyAlignment="1">
      <alignment horizontal="center" vertical="center" wrapText="1"/>
    </xf>
    <xf numFmtId="4" fontId="34" fillId="4" borderId="1" xfId="14" applyNumberFormat="1" applyFont="1" applyFill="1" applyBorder="1" applyAlignment="1">
      <alignment horizontal="center" vertical="center" wrapText="1"/>
    </xf>
    <xf numFmtId="2" fontId="26" fillId="4" borderId="0" xfId="14" applyNumberFormat="1" applyFont="1" applyFill="1"/>
    <xf numFmtId="0" fontId="34" fillId="4" borderId="1" xfId="0" applyFont="1" applyFill="1" applyBorder="1" applyAlignment="1">
      <alignment vertical="center" wrapText="1"/>
    </xf>
    <xf numFmtId="4" fontId="34" fillId="4" borderId="1" xfId="14" applyNumberFormat="1" applyFont="1" applyFill="1" applyBorder="1" applyAlignment="1">
      <alignment horizontal="center" vertical="center"/>
    </xf>
    <xf numFmtId="3" fontId="34" fillId="4" borderId="1" xfId="14" applyNumberFormat="1" applyFont="1" applyFill="1" applyBorder="1" applyAlignment="1">
      <alignment horizontal="center" vertical="center"/>
    </xf>
    <xf numFmtId="4" fontId="35" fillId="4" borderId="1" xfId="14" applyNumberFormat="1" applyFont="1" applyFill="1" applyBorder="1" applyAlignment="1">
      <alignment horizontal="center" vertical="center" wrapText="1"/>
    </xf>
    <xf numFmtId="49" fontId="34" fillId="4" borderId="8" xfId="14" applyNumberFormat="1" applyFont="1" applyFill="1" applyBorder="1" applyAlignment="1">
      <alignment horizontal="left" vertical="center" wrapText="1"/>
    </xf>
    <xf numFmtId="4" fontId="61" fillId="4" borderId="1" xfId="14" applyNumberFormat="1" applyFont="1" applyFill="1" applyBorder="1" applyAlignment="1">
      <alignment horizontal="center" vertical="center" wrapText="1"/>
    </xf>
    <xf numFmtId="4" fontId="35" fillId="0" borderId="1" xfId="14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35" fillId="4" borderId="0" xfId="14" applyNumberFormat="1" applyFont="1" applyFill="1" applyBorder="1" applyAlignment="1">
      <alignment horizontal="right" vertical="center" wrapText="1"/>
    </xf>
    <xf numFmtId="3" fontId="35" fillId="0" borderId="0" xfId="14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vertical="top" wrapText="1"/>
    </xf>
    <xf numFmtId="0" fontId="33" fillId="0" borderId="0" xfId="4" applyFont="1" applyAlignment="1">
      <alignment horizontal="center" vertical="center"/>
    </xf>
    <xf numFmtId="49" fontId="49" fillId="2" borderId="1" xfId="20" applyNumberFormat="1" applyFont="1" applyFill="1" applyBorder="1" applyAlignment="1">
      <alignment vertical="top" wrapText="1"/>
    </xf>
    <xf numFmtId="4" fontId="67" fillId="2" borderId="1" xfId="20" applyNumberFormat="1" applyFont="1" applyFill="1" applyBorder="1" applyAlignment="1">
      <alignment horizontal="right" vertical="top"/>
    </xf>
    <xf numFmtId="0" fontId="6" fillId="0" borderId="0" xfId="20"/>
    <xf numFmtId="0" fontId="44" fillId="0" borderId="0" xfId="20" applyFont="1"/>
    <xf numFmtId="0" fontId="44" fillId="0" borderId="0" xfId="24" applyFont="1" applyBorder="1">
      <alignment horizontal="center"/>
    </xf>
    <xf numFmtId="0" fontId="44" fillId="0" borderId="0" xfId="24" applyFont="1" applyBorder="1" applyAlignment="1">
      <alignment horizontal="right"/>
    </xf>
    <xf numFmtId="0" fontId="62" fillId="0" borderId="1" xfId="20" applyFont="1" applyBorder="1" applyAlignment="1">
      <alignment horizontal="center" vertical="center" wrapText="1"/>
    </xf>
    <xf numFmtId="0" fontId="49" fillId="0" borderId="0" xfId="20" applyFont="1" applyAlignment="1">
      <alignment horizontal="right"/>
    </xf>
    <xf numFmtId="0" fontId="63" fillId="0" borderId="0" xfId="20" applyFont="1"/>
    <xf numFmtId="0" fontId="62" fillId="0" borderId="7" xfId="20" applyFont="1" applyBorder="1" applyAlignment="1">
      <alignment horizontal="center" vertical="center" wrapText="1"/>
    </xf>
    <xf numFmtId="0" fontId="44" fillId="0" borderId="0" xfId="24" applyFont="1" applyBorder="1" applyAlignment="1">
      <alignment wrapText="1"/>
    </xf>
    <xf numFmtId="0" fontId="62" fillId="0" borderId="1" xfId="24" applyFont="1" applyBorder="1" applyAlignment="1">
      <alignment horizontal="center" vertical="center" wrapText="1"/>
    </xf>
    <xf numFmtId="0" fontId="49" fillId="0" borderId="0" xfId="20" applyFont="1" applyAlignment="1">
      <alignment horizontal="left"/>
    </xf>
    <xf numFmtId="0" fontId="44" fillId="0" borderId="4" xfId="23" applyBorder="1">
      <alignment horizontal="center" wrapText="1"/>
    </xf>
    <xf numFmtId="0" fontId="44" fillId="0" borderId="10" xfId="23" applyBorder="1" applyAlignment="1">
      <alignment horizontal="center" wrapText="1"/>
    </xf>
    <xf numFmtId="49" fontId="49" fillId="0" borderId="4" xfId="20" applyNumberFormat="1" applyFont="1" applyBorder="1" applyAlignment="1">
      <alignment vertical="top" wrapText="1"/>
    </xf>
    <xf numFmtId="0" fontId="44" fillId="0" borderId="4" xfId="20" applyFont="1" applyBorder="1" applyAlignment="1">
      <alignment horizontal="left" vertical="top" wrapText="1"/>
    </xf>
    <xf numFmtId="0" fontId="44" fillId="0" borderId="4" xfId="25" applyFont="1" applyBorder="1" applyAlignment="1">
      <alignment horizontal="center" vertical="top" wrapText="1"/>
    </xf>
    <xf numFmtId="0" fontId="44" fillId="0" borderId="4" xfId="20" applyFont="1" applyBorder="1" applyAlignment="1">
      <alignment horizontal="center" vertical="top" wrapText="1"/>
    </xf>
    <xf numFmtId="0" fontId="44" fillId="0" borderId="4" xfId="20" applyNumberFormat="1" applyFont="1" applyBorder="1" applyAlignment="1">
      <alignment horizontal="right" vertical="top" wrapText="1"/>
    </xf>
    <xf numFmtId="0" fontId="63" fillId="0" borderId="4" xfId="20" applyNumberFormat="1" applyFont="1" applyBorder="1" applyAlignment="1">
      <alignment horizontal="right" vertical="top"/>
    </xf>
    <xf numFmtId="0" fontId="65" fillId="0" borderId="5" xfId="20" applyFont="1" applyBorder="1" applyAlignment="1">
      <alignment horizontal="left" vertical="top" wrapText="1"/>
    </xf>
    <xf numFmtId="0" fontId="65" fillId="0" borderId="5" xfId="25" applyFont="1" applyBorder="1" applyAlignment="1">
      <alignment horizontal="center" vertical="top" wrapText="1"/>
    </xf>
    <xf numFmtId="0" fontId="65" fillId="0" borderId="5" xfId="20" applyFont="1" applyBorder="1" applyAlignment="1">
      <alignment horizontal="center" vertical="top" wrapText="1"/>
    </xf>
    <xf numFmtId="0" fontId="65" fillId="0" borderId="5" xfId="20" applyNumberFormat="1" applyFont="1" applyBorder="1" applyAlignment="1">
      <alignment horizontal="right" vertical="top" wrapText="1"/>
    </xf>
    <xf numFmtId="0" fontId="66" fillId="0" borderId="5" xfId="20" applyNumberFormat="1" applyFont="1" applyBorder="1" applyAlignment="1">
      <alignment horizontal="right" vertical="top"/>
    </xf>
    <xf numFmtId="0" fontId="67" fillId="0" borderId="4" xfId="20" applyNumberFormat="1" applyFont="1" applyBorder="1" applyAlignment="1">
      <alignment horizontal="right" vertical="top"/>
    </xf>
    <xf numFmtId="0" fontId="6" fillId="0" borderId="0" xfId="20"/>
    <xf numFmtId="0" fontId="49" fillId="0" borderId="0" xfId="20" applyFont="1"/>
    <xf numFmtId="0" fontId="44" fillId="0" borderId="0" xfId="20" applyFont="1"/>
    <xf numFmtId="0" fontId="44" fillId="0" borderId="0" xfId="24" applyFont="1" applyBorder="1">
      <alignment horizontal="center"/>
    </xf>
    <xf numFmtId="0" fontId="44" fillId="0" borderId="0" xfId="24" applyFont="1" applyBorder="1" applyAlignment="1">
      <alignment horizontal="right"/>
    </xf>
    <xf numFmtId="0" fontId="62" fillId="0" borderId="1" xfId="20" applyFont="1" applyBorder="1" applyAlignment="1">
      <alignment horizontal="center" vertical="center" wrapText="1"/>
    </xf>
    <xf numFmtId="0" fontId="49" fillId="0" borderId="0" xfId="20" applyFont="1" applyAlignment="1">
      <alignment horizontal="right"/>
    </xf>
    <xf numFmtId="0" fontId="63" fillId="0" borderId="0" xfId="20" applyFont="1"/>
    <xf numFmtId="0" fontId="62" fillId="0" borderId="7" xfId="20" applyFont="1" applyBorder="1" applyAlignment="1">
      <alignment horizontal="center" vertical="center" wrapText="1"/>
    </xf>
    <xf numFmtId="0" fontId="44" fillId="0" borderId="0" xfId="24" applyFont="1" applyBorder="1" applyAlignment="1">
      <alignment wrapText="1"/>
    </xf>
    <xf numFmtId="0" fontId="44" fillId="0" borderId="0" xfId="20" applyFont="1" applyAlignment="1">
      <alignment horizontal="left" vertical="top" wrapText="1"/>
    </xf>
    <xf numFmtId="0" fontId="44" fillId="0" borderId="0" xfId="20" applyFont="1" applyAlignment="1">
      <alignment horizontal="center" vertical="top" wrapText="1"/>
    </xf>
    <xf numFmtId="0" fontId="62" fillId="0" borderId="1" xfId="24" applyFont="1" applyBorder="1" applyAlignment="1">
      <alignment horizontal="center" vertical="center" wrapText="1"/>
    </xf>
    <xf numFmtId="0" fontId="62" fillId="0" borderId="0" xfId="25" applyFont="1">
      <alignment horizontal="left" vertical="top"/>
    </xf>
    <xf numFmtId="0" fontId="44" fillId="0" borderId="0" xfId="20" applyNumberFormat="1" applyFont="1" applyAlignment="1">
      <alignment horizontal="right" vertical="top" wrapText="1"/>
    </xf>
    <xf numFmtId="0" fontId="44" fillId="0" borderId="0" xfId="25" applyFont="1" applyAlignment="1">
      <alignment horizontal="center" vertical="top" wrapText="1"/>
    </xf>
    <xf numFmtId="49" fontId="49" fillId="0" borderId="0" xfId="20" applyNumberFormat="1" applyFont="1" applyAlignment="1">
      <alignment vertical="top" wrapText="1"/>
    </xf>
    <xf numFmtId="0" fontId="63" fillId="0" borderId="0" xfId="20" applyNumberFormat="1" applyFont="1" applyAlignment="1">
      <alignment horizontal="right" vertical="top"/>
    </xf>
    <xf numFmtId="0" fontId="49" fillId="0" borderId="0" xfId="20" applyFont="1" applyAlignment="1">
      <alignment horizontal="left"/>
    </xf>
    <xf numFmtId="0" fontId="44" fillId="0" borderId="0" xfId="21" applyFont="1" applyAlignment="1">
      <alignment horizontal="left" vertical="top" wrapText="1"/>
    </xf>
    <xf numFmtId="0" fontId="44" fillId="0" borderId="0" xfId="20" applyFont="1" applyAlignment="1">
      <alignment vertical="top"/>
    </xf>
    <xf numFmtId="164" fontId="44" fillId="0" borderId="0" xfId="21" applyNumberFormat="1" applyFont="1">
      <alignment horizontal="right" vertical="top" wrapText="1"/>
    </xf>
    <xf numFmtId="0" fontId="44" fillId="0" borderId="0" xfId="20" applyFont="1" applyAlignment="1">
      <alignment horizontal="right" vertical="top" wrapText="1"/>
    </xf>
    <xf numFmtId="0" fontId="63" fillId="0" borderId="0" xfId="20" applyFont="1" applyAlignment="1">
      <alignment horizontal="right" vertical="top"/>
    </xf>
    <xf numFmtId="0" fontId="44" fillId="0" borderId="4" xfId="23" applyBorder="1">
      <alignment horizontal="center" wrapText="1"/>
    </xf>
    <xf numFmtId="0" fontId="44" fillId="0" borderId="10" xfId="23" applyBorder="1" applyAlignment="1">
      <alignment horizontal="center" wrapText="1"/>
    </xf>
    <xf numFmtId="49" fontId="49" fillId="0" borderId="4" xfId="20" applyNumberFormat="1" applyFont="1" applyBorder="1" applyAlignment="1">
      <alignment vertical="top" wrapText="1"/>
    </xf>
    <xf numFmtId="0" fontId="44" fillId="0" borderId="4" xfId="20" applyFont="1" applyBorder="1" applyAlignment="1">
      <alignment horizontal="left" vertical="top" wrapText="1"/>
    </xf>
    <xf numFmtId="0" fontId="44" fillId="0" borderId="4" xfId="25" applyFont="1" applyBorder="1" applyAlignment="1">
      <alignment horizontal="center" vertical="top" wrapText="1"/>
    </xf>
    <xf numFmtId="0" fontId="44" fillId="0" borderId="4" xfId="20" applyFont="1" applyBorder="1" applyAlignment="1">
      <alignment horizontal="center" vertical="top" wrapText="1"/>
    </xf>
    <xf numFmtId="0" fontId="44" fillId="0" borderId="4" xfId="20" applyNumberFormat="1" applyFont="1" applyBorder="1" applyAlignment="1">
      <alignment horizontal="right" vertical="top" wrapText="1"/>
    </xf>
    <xf numFmtId="0" fontId="63" fillId="0" borderId="4" xfId="20" applyNumberFormat="1" applyFont="1" applyBorder="1" applyAlignment="1">
      <alignment horizontal="right" vertical="top"/>
    </xf>
    <xf numFmtId="0" fontId="65" fillId="0" borderId="5" xfId="20" applyFont="1" applyBorder="1" applyAlignment="1">
      <alignment horizontal="left" vertical="top" wrapText="1"/>
    </xf>
    <xf numFmtId="0" fontId="65" fillId="0" borderId="5" xfId="25" applyFont="1" applyBorder="1" applyAlignment="1">
      <alignment horizontal="center" vertical="top" wrapText="1"/>
    </xf>
    <xf numFmtId="0" fontId="65" fillId="0" borderId="5" xfId="20" applyFont="1" applyBorder="1" applyAlignment="1">
      <alignment horizontal="center" vertical="top" wrapText="1"/>
    </xf>
    <xf numFmtId="0" fontId="65" fillId="0" borderId="5" xfId="20" applyNumberFormat="1" applyFont="1" applyBorder="1" applyAlignment="1">
      <alignment horizontal="right" vertical="top" wrapText="1"/>
    </xf>
    <xf numFmtId="0" fontId="66" fillId="0" borderId="5" xfId="20" applyNumberFormat="1" applyFont="1" applyBorder="1" applyAlignment="1">
      <alignment horizontal="right" vertical="top"/>
    </xf>
    <xf numFmtId="0" fontId="67" fillId="0" borderId="4" xfId="20" applyNumberFormat="1" applyFont="1" applyBorder="1" applyAlignment="1">
      <alignment horizontal="right" vertical="top"/>
    </xf>
    <xf numFmtId="0" fontId="5" fillId="0" borderId="0" xfId="26"/>
    <xf numFmtId="0" fontId="44" fillId="0" borderId="0" xfId="26" applyFont="1"/>
    <xf numFmtId="0" fontId="44" fillId="0" borderId="0" xfId="24" applyFont="1" applyBorder="1">
      <alignment horizontal="center"/>
    </xf>
    <xf numFmtId="0" fontId="44" fillId="0" borderId="0" xfId="24" applyFont="1" applyBorder="1" applyAlignment="1">
      <alignment horizontal="right"/>
    </xf>
    <xf numFmtId="0" fontId="62" fillId="0" borderId="1" xfId="26" applyFont="1" applyBorder="1" applyAlignment="1">
      <alignment horizontal="center" vertical="center" wrapText="1"/>
    </xf>
    <xf numFmtId="0" fontId="49" fillId="0" borderId="0" xfId="26" applyFont="1" applyAlignment="1">
      <alignment horizontal="right"/>
    </xf>
    <xf numFmtId="0" fontId="63" fillId="0" borderId="0" xfId="26" applyFont="1"/>
    <xf numFmtId="0" fontId="62" fillId="0" borderId="7" xfId="26" applyFont="1" applyBorder="1" applyAlignment="1">
      <alignment horizontal="center" vertical="center" wrapText="1"/>
    </xf>
    <xf numFmtId="0" fontId="44" fillId="0" borderId="0" xfId="24" applyFont="1" applyBorder="1" applyAlignment="1">
      <alignment wrapText="1"/>
    </xf>
    <xf numFmtId="0" fontId="44" fillId="0" borderId="0" xfId="26" applyFont="1" applyAlignment="1">
      <alignment horizontal="left" vertical="top" wrapText="1"/>
    </xf>
    <xf numFmtId="0" fontId="44" fillId="0" borderId="0" xfId="26" applyFont="1" applyAlignment="1">
      <alignment horizontal="center" vertical="top" wrapText="1"/>
    </xf>
    <xf numFmtId="0" fontId="62" fillId="0" borderId="1" xfId="24" applyFont="1" applyBorder="1" applyAlignment="1">
      <alignment horizontal="center" vertical="center" wrapText="1"/>
    </xf>
    <xf numFmtId="0" fontId="44" fillId="0" borderId="0" xfId="26" applyNumberFormat="1" applyFont="1" applyAlignment="1">
      <alignment horizontal="right" vertical="top" wrapText="1"/>
    </xf>
    <xf numFmtId="0" fontId="44" fillId="0" borderId="0" xfId="25" applyFont="1" applyAlignment="1">
      <alignment horizontal="center" vertical="top" wrapText="1"/>
    </xf>
    <xf numFmtId="49" fontId="49" fillId="0" borderId="0" xfId="26" applyNumberFormat="1" applyFont="1" applyAlignment="1">
      <alignment vertical="top" wrapText="1"/>
    </xf>
    <xf numFmtId="0" fontId="63" fillId="0" borderId="0" xfId="26" applyNumberFormat="1" applyFont="1" applyAlignment="1">
      <alignment horizontal="right" vertical="top"/>
    </xf>
    <xf numFmtId="0" fontId="49" fillId="0" borderId="0" xfId="26" applyFont="1" applyAlignment="1">
      <alignment horizontal="left"/>
    </xf>
    <xf numFmtId="0" fontId="44" fillId="0" borderId="4" xfId="23" applyBorder="1">
      <alignment horizontal="center" wrapText="1"/>
    </xf>
    <xf numFmtId="0" fontId="44" fillId="0" borderId="10" xfId="23" applyBorder="1" applyAlignment="1">
      <alignment horizontal="center" wrapText="1"/>
    </xf>
    <xf numFmtId="49" fontId="49" fillId="0" borderId="4" xfId="26" applyNumberFormat="1" applyFont="1" applyBorder="1" applyAlignment="1">
      <alignment vertical="top" wrapText="1"/>
    </xf>
    <xf numFmtId="0" fontId="44" fillId="0" borderId="4" xfId="26" applyFont="1" applyBorder="1" applyAlignment="1">
      <alignment horizontal="left" vertical="top" wrapText="1"/>
    </xf>
    <xf numFmtId="0" fontId="44" fillId="0" borderId="4" xfId="25" applyFont="1" applyBorder="1" applyAlignment="1">
      <alignment horizontal="center" vertical="top" wrapText="1"/>
    </xf>
    <xf numFmtId="0" fontId="44" fillId="0" borderId="4" xfId="26" applyFont="1" applyBorder="1" applyAlignment="1">
      <alignment horizontal="center" vertical="top" wrapText="1"/>
    </xf>
    <xf numFmtId="0" fontId="44" fillId="0" borderId="4" xfId="26" applyNumberFormat="1" applyFont="1" applyBorder="1" applyAlignment="1">
      <alignment horizontal="right" vertical="top" wrapText="1"/>
    </xf>
    <xf numFmtId="0" fontId="63" fillId="0" borderId="4" xfId="26" applyNumberFormat="1" applyFont="1" applyBorder="1" applyAlignment="1">
      <alignment horizontal="right" vertical="top"/>
    </xf>
    <xf numFmtId="0" fontId="65" fillId="0" borderId="5" xfId="26" applyFont="1" applyBorder="1" applyAlignment="1">
      <alignment horizontal="left" vertical="top" wrapText="1"/>
    </xf>
    <xf numFmtId="0" fontId="65" fillId="0" borderId="5" xfId="25" applyFont="1" applyBorder="1" applyAlignment="1">
      <alignment horizontal="center" vertical="top" wrapText="1"/>
    </xf>
    <xf numFmtId="0" fontId="65" fillId="0" borderId="5" xfId="26" applyFont="1" applyBorder="1" applyAlignment="1">
      <alignment horizontal="center" vertical="top" wrapText="1"/>
    </xf>
    <xf numFmtId="0" fontId="65" fillId="0" borderId="5" xfId="26" applyNumberFormat="1" applyFont="1" applyBorder="1" applyAlignment="1">
      <alignment horizontal="right" vertical="top" wrapText="1"/>
    </xf>
    <xf numFmtId="0" fontId="66" fillId="0" borderId="5" xfId="26" applyNumberFormat="1" applyFont="1" applyBorder="1" applyAlignment="1">
      <alignment horizontal="right" vertical="top"/>
    </xf>
    <xf numFmtId="0" fontId="67" fillId="0" borderId="4" xfId="26" applyNumberFormat="1" applyFont="1" applyBorder="1" applyAlignment="1">
      <alignment horizontal="right" vertical="top"/>
    </xf>
    <xf numFmtId="49" fontId="49" fillId="2" borderId="1" xfId="26" applyNumberFormat="1" applyFont="1" applyFill="1" applyBorder="1" applyAlignment="1">
      <alignment vertical="top" wrapText="1"/>
    </xf>
    <xf numFmtId="4" fontId="67" fillId="2" borderId="1" xfId="26" applyNumberFormat="1" applyFont="1" applyFill="1" applyBorder="1" applyAlignment="1">
      <alignment horizontal="right" vertical="top"/>
    </xf>
    <xf numFmtId="0" fontId="33" fillId="0" borderId="1" xfId="36" quotePrefix="1" applyFont="1" applyFill="1" applyBorder="1" applyAlignment="1">
      <alignment horizontal="left" vertical="top" wrapText="1"/>
    </xf>
    <xf numFmtId="4" fontId="33" fillId="0" borderId="1" xfId="32" quotePrefix="1" applyNumberFormat="1" applyFont="1" applyFill="1" applyBorder="1" applyAlignment="1">
      <alignment horizontal="center" vertical="center" wrapText="1"/>
    </xf>
    <xf numFmtId="165" fontId="33" fillId="0" borderId="1" xfId="32" quotePrefix="1" applyNumberFormat="1" applyFont="1" applyFill="1" applyBorder="1" applyAlignment="1">
      <alignment horizontal="center" vertical="center" wrapText="1"/>
    </xf>
    <xf numFmtId="0" fontId="33" fillId="0" borderId="1" xfId="29" applyFont="1" applyFill="1" applyBorder="1" applyAlignment="1">
      <alignment wrapText="1"/>
    </xf>
    <xf numFmtId="2" fontId="33" fillId="0" borderId="1" xfId="32" quotePrefix="1" applyNumberFormat="1" applyFont="1" applyFill="1" applyBorder="1" applyAlignment="1">
      <alignment horizontal="center" vertical="center" wrapText="1"/>
    </xf>
    <xf numFmtId="0" fontId="33" fillId="0" borderId="1" xfId="32" quotePrefix="1" applyFont="1" applyFill="1" applyBorder="1" applyAlignment="1">
      <alignment horizontal="center" vertical="center" wrapText="1"/>
    </xf>
    <xf numFmtId="0" fontId="33" fillId="0" borderId="1" xfId="32" quotePrefix="1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4" fillId="2" borderId="1" xfId="36" quotePrefix="1" applyFont="1" applyFill="1" applyBorder="1" applyAlignment="1">
      <alignment horizontal="left" vertical="center" wrapText="1"/>
    </xf>
    <xf numFmtId="165" fontId="34" fillId="2" borderId="1" xfId="32" quotePrefix="1" applyNumberFormat="1" applyFont="1" applyFill="1" applyBorder="1" applyAlignment="1">
      <alignment horizontal="center" vertical="center" wrapText="1"/>
    </xf>
    <xf numFmtId="0" fontId="34" fillId="2" borderId="1" xfId="29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quotePrefix="1" applyFont="1" applyFill="1" applyBorder="1" applyAlignment="1">
      <alignment vertical="center" wrapText="1"/>
    </xf>
    <xf numFmtId="0" fontId="34" fillId="0" borderId="1" xfId="36" quotePrefix="1" applyFont="1" applyFill="1" applyBorder="1" applyAlignment="1">
      <alignment horizontal="left" vertical="center" wrapText="1"/>
    </xf>
    <xf numFmtId="10" fontId="34" fillId="0" borderId="1" xfId="27" quotePrefix="1" applyNumberFormat="1" applyFont="1" applyFill="1" applyBorder="1" applyAlignment="1">
      <alignment horizontal="center" vertical="center" wrapText="1"/>
    </xf>
    <xf numFmtId="0" fontId="34" fillId="0" borderId="1" xfId="32" quotePrefix="1" applyFont="1" applyFill="1" applyBorder="1" applyAlignment="1">
      <alignment horizontal="left" vertical="center" wrapText="1"/>
    </xf>
    <xf numFmtId="0" fontId="34" fillId="0" borderId="1" xfId="29" applyFont="1" applyFill="1" applyBorder="1" applyAlignment="1">
      <alignment vertical="center" wrapText="1"/>
    </xf>
    <xf numFmtId="0" fontId="34" fillId="0" borderId="1" xfId="29" applyFont="1" applyFill="1" applyBorder="1" applyAlignment="1">
      <alignment horizont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36" quotePrefix="1" applyFont="1" applyFill="1" applyBorder="1" applyAlignment="1">
      <alignment horizontal="left" vertical="top" wrapText="1"/>
    </xf>
    <xf numFmtId="0" fontId="34" fillId="0" borderId="1" xfId="32" quotePrefix="1" applyFont="1" applyFill="1" applyBorder="1" applyAlignment="1">
      <alignment horizontal="center" vertical="top" wrapText="1"/>
    </xf>
    <xf numFmtId="0" fontId="34" fillId="0" borderId="1" xfId="32" quotePrefix="1" applyFont="1" applyFill="1" applyBorder="1" applyAlignment="1">
      <alignment horizontal="left" vertical="top" wrapText="1"/>
    </xf>
    <xf numFmtId="0" fontId="34" fillId="0" borderId="1" xfId="29" applyFont="1" applyFill="1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  <xf numFmtId="0" fontId="63" fillId="0" borderId="0" xfId="0" applyFont="1" applyFill="1"/>
    <xf numFmtId="2" fontId="63" fillId="0" borderId="0" xfId="0" applyNumberFormat="1" applyFont="1" applyFill="1" applyAlignment="1">
      <alignment horizontal="center"/>
    </xf>
    <xf numFmtId="0" fontId="33" fillId="0" borderId="0" xfId="0" applyFont="1" applyFill="1"/>
    <xf numFmtId="4" fontId="33" fillId="0" borderId="0" xfId="0" applyNumberFormat="1" applyFont="1" applyFill="1"/>
    <xf numFmtId="0" fontId="71" fillId="0" borderId="1" xfId="0" applyFont="1" applyBorder="1" applyAlignment="1">
      <alignment horizontal="center" vertical="center" wrapText="1"/>
    </xf>
    <xf numFmtId="4" fontId="63" fillId="0" borderId="0" xfId="0" applyNumberFormat="1" applyFont="1" applyFill="1"/>
    <xf numFmtId="0" fontId="71" fillId="4" borderId="1" xfId="0" applyFont="1" applyFill="1" applyBorder="1" applyAlignment="1">
      <alignment horizontal="center" vertical="center" wrapText="1"/>
    </xf>
    <xf numFmtId="0" fontId="71" fillId="5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34" fillId="2" borderId="1" xfId="32" quotePrefix="1" applyNumberFormat="1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4" fontId="74" fillId="0" borderId="1" xfId="0" applyNumberFormat="1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4" fontId="73" fillId="2" borderId="1" xfId="0" applyNumberFormat="1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right" vertical="center" wrapText="1"/>
    </xf>
    <xf numFmtId="0" fontId="27" fillId="4" borderId="0" xfId="14" applyFont="1" applyFill="1" applyBorder="1"/>
    <xf numFmtId="0" fontId="44" fillId="2" borderId="4" xfId="23" applyFill="1" applyBorder="1">
      <alignment horizontal="center" wrapText="1"/>
    </xf>
    <xf numFmtId="0" fontId="44" fillId="2" borderId="10" xfId="23" applyFill="1" applyBorder="1" applyAlignment="1">
      <alignment horizontal="center" wrapText="1"/>
    </xf>
    <xf numFmtId="0" fontId="62" fillId="2" borderId="1" xfId="24" applyFont="1" applyFill="1" applyBorder="1" applyAlignment="1">
      <alignment horizontal="center" vertical="center" wrapText="1"/>
    </xf>
    <xf numFmtId="4" fontId="20" fillId="13" borderId="6" xfId="0" applyNumberFormat="1" applyFont="1" applyFill="1" applyBorder="1" applyAlignment="1">
      <alignment horizontal="center" vertical="center" wrapText="1"/>
    </xf>
    <xf numFmtId="170" fontId="21" fillId="0" borderId="0" xfId="0" applyNumberFormat="1" applyFont="1"/>
    <xf numFmtId="14" fontId="0" fillId="3" borderId="1" xfId="0" applyNumberFormat="1" applyFill="1" applyBorder="1"/>
    <xf numFmtId="14" fontId="0" fillId="0" borderId="0" xfId="0" applyNumberFormat="1" applyBorder="1"/>
    <xf numFmtId="14" fontId="0" fillId="0" borderId="0" xfId="0" applyNumberFormat="1"/>
    <xf numFmtId="166" fontId="0" fillId="0" borderId="1" xfId="0" applyNumberFormat="1" applyBorder="1"/>
    <xf numFmtId="10" fontId="0" fillId="0" borderId="1" xfId="0" applyNumberFormat="1" applyBorder="1"/>
    <xf numFmtId="10" fontId="34" fillId="15" borderId="7" xfId="0" applyNumberFormat="1" applyFont="1" applyFill="1" applyBorder="1" applyAlignment="1">
      <alignment vertical="center"/>
    </xf>
    <xf numFmtId="0" fontId="34" fillId="15" borderId="9" xfId="0" applyFont="1" applyFill="1" applyBorder="1" applyAlignment="1">
      <alignment vertical="center"/>
    </xf>
    <xf numFmtId="171" fontId="0" fillId="0" borderId="1" xfId="0" applyNumberFormat="1" applyBorder="1"/>
    <xf numFmtId="168" fontId="57" fillId="16" borderId="1" xfId="0" applyNumberFormat="1" applyFont="1" applyFill="1" applyBorder="1"/>
    <xf numFmtId="168" fontId="0" fillId="0" borderId="0" xfId="0" applyNumberFormat="1"/>
    <xf numFmtId="49" fontId="34" fillId="0" borderId="1" xfId="14" applyNumberFormat="1" applyFont="1" applyFill="1" applyBorder="1" applyAlignment="1">
      <alignment horizontal="center" vertical="center" wrapText="1"/>
    </xf>
    <xf numFmtId="4" fontId="34" fillId="0" borderId="1" xfId="14" applyNumberFormat="1" applyFont="1" applyFill="1" applyBorder="1" applyAlignment="1">
      <alignment horizontal="center" vertical="center" wrapText="1"/>
    </xf>
    <xf numFmtId="0" fontId="34" fillId="0" borderId="0" xfId="12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27" fillId="9" borderId="1" xfId="17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2" borderId="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63" fillId="0" borderId="0" xfId="0" applyFont="1" applyAlignment="1">
      <alignment vertical="center" wrapText="1"/>
    </xf>
    <xf numFmtId="0" fontId="77" fillId="17" borderId="21" xfId="0" applyFont="1" applyFill="1" applyBorder="1" applyAlignment="1">
      <alignment horizontal="center" vertical="center" wrapText="1"/>
    </xf>
    <xf numFmtId="0" fontId="77" fillId="17" borderId="18" xfId="0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vertical="center" wrapText="1"/>
    </xf>
    <xf numFmtId="0" fontId="78" fillId="0" borderId="21" xfId="0" applyFont="1" applyBorder="1" applyAlignment="1">
      <alignment vertical="center" wrapText="1"/>
    </xf>
    <xf numFmtId="0" fontId="78" fillId="0" borderId="18" xfId="0" applyFont="1" applyBorder="1" applyAlignment="1">
      <alignment horizontal="center" vertical="center" wrapText="1"/>
    </xf>
    <xf numFmtId="14" fontId="78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 wrapText="1"/>
    </xf>
    <xf numFmtId="0" fontId="78" fillId="0" borderId="18" xfId="0" quotePrefix="1" applyFont="1" applyBorder="1" applyAlignment="1">
      <alignment horizontal="center" vertical="center" wrapText="1"/>
    </xf>
    <xf numFmtId="2" fontId="0" fillId="0" borderId="1" xfId="0" applyNumberFormat="1" applyBorder="1"/>
    <xf numFmtId="172" fontId="0" fillId="0" borderId="1" xfId="27" applyNumberFormat="1" applyFont="1" applyBorder="1"/>
    <xf numFmtId="0" fontId="34" fillId="15" borderId="1" xfId="0" applyFont="1" applyFill="1" applyBorder="1" applyAlignment="1">
      <alignment vertical="center"/>
    </xf>
    <xf numFmtId="171" fontId="0" fillId="3" borderId="1" xfId="0" applyNumberFormat="1" applyFill="1" applyBorder="1"/>
    <xf numFmtId="171" fontId="0" fillId="0" borderId="0" xfId="0" applyNumberFormat="1"/>
    <xf numFmtId="0" fontId="44" fillId="0" borderId="0" xfId="14"/>
    <xf numFmtId="0" fontId="8" fillId="0" borderId="0" xfId="4"/>
    <xf numFmtId="0" fontId="34" fillId="0" borderId="0" xfId="14" applyFont="1" applyAlignment="1">
      <alignment horizontal="left"/>
    </xf>
    <xf numFmtId="0" fontId="33" fillId="0" borderId="0" xfId="4" applyFont="1" applyAlignment="1">
      <alignment horizontal="right" vertical="center"/>
    </xf>
    <xf numFmtId="0" fontId="33" fillId="0" borderId="0" xfId="4" applyFont="1" applyAlignment="1">
      <alignment vertical="center"/>
    </xf>
    <xf numFmtId="0" fontId="8" fillId="0" borderId="0" xfId="4" applyBorder="1"/>
    <xf numFmtId="0" fontId="34" fillId="0" borderId="0" xfId="0" applyFont="1" applyBorder="1"/>
    <xf numFmtId="0" fontId="33" fillId="0" borderId="0" xfId="4" applyFont="1" applyBorder="1"/>
    <xf numFmtId="2" fontId="34" fillId="0" borderId="0" xfId="12" applyNumberFormat="1" applyFont="1"/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168" fontId="79" fillId="0" borderId="0" xfId="0" applyNumberFormat="1" applyFont="1" applyFill="1" applyBorder="1"/>
    <xf numFmtId="0" fontId="22" fillId="0" borderId="0" xfId="0" applyFont="1"/>
    <xf numFmtId="0" fontId="80" fillId="0" borderId="0" xfId="0" applyFont="1"/>
    <xf numFmtId="0" fontId="81" fillId="0" borderId="0" xfId="0" applyFont="1" applyFill="1" applyBorder="1" applyAlignment="1">
      <alignment horizontal="left" vertical="center"/>
    </xf>
    <xf numFmtId="168" fontId="57" fillId="18" borderId="1" xfId="0" applyNumberFormat="1" applyFont="1" applyFill="1" applyBorder="1"/>
    <xf numFmtId="168" fontId="57" fillId="5" borderId="1" xfId="0" applyNumberFormat="1" applyFont="1" applyFill="1" applyBorder="1"/>
    <xf numFmtId="168" fontId="57" fillId="19" borderId="1" xfId="0" applyNumberFormat="1" applyFont="1" applyFill="1" applyBorder="1"/>
    <xf numFmtId="0" fontId="33" fillId="0" borderId="0" xfId="0" applyFont="1"/>
    <xf numFmtId="0" fontId="33" fillId="0" borderId="26" xfId="0" applyNumberFormat="1" applyFont="1" applyFill="1" applyBorder="1" applyAlignment="1">
      <alignment horizontal="center" vertical="center"/>
    </xf>
    <xf numFmtId="0" fontId="22" fillId="13" borderId="28" xfId="0" applyNumberFormat="1" applyFont="1" applyFill="1" applyBorder="1" applyAlignment="1">
      <alignment horizontal="center" vertical="center"/>
    </xf>
    <xf numFmtId="0" fontId="33" fillId="8" borderId="1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horizontal="center" vertical="center"/>
    </xf>
    <xf numFmtId="4" fontId="27" fillId="0" borderId="35" xfId="0" applyNumberFormat="1" applyFont="1" applyFill="1" applyBorder="1" applyAlignment="1">
      <alignment horizontal="center" vertical="center"/>
    </xf>
    <xf numFmtId="0" fontId="38" fillId="0" borderId="35" xfId="10" applyFill="1" applyBorder="1" applyAlignment="1">
      <alignment horizontal="center" vertical="center" wrapText="1"/>
    </xf>
    <xf numFmtId="14" fontId="27" fillId="0" borderId="35" xfId="0" applyNumberFormat="1" applyFont="1" applyFill="1" applyBorder="1" applyAlignment="1">
      <alignment horizontal="center" vertical="center" wrapText="1"/>
    </xf>
    <xf numFmtId="43" fontId="27" fillId="0" borderId="35" xfId="9" applyFont="1" applyFill="1" applyBorder="1" applyAlignment="1">
      <alignment horizontal="center" vertical="center"/>
    </xf>
    <xf numFmtId="43" fontId="21" fillId="0" borderId="35" xfId="9" applyFont="1" applyFill="1" applyBorder="1" applyAlignment="1">
      <alignment horizontal="center" vertical="center"/>
    </xf>
    <xf numFmtId="169" fontId="21" fillId="0" borderId="35" xfId="9" applyNumberFormat="1" applyFont="1" applyFill="1" applyBorder="1" applyAlignment="1">
      <alignment horizontal="center" vertical="center"/>
    </xf>
    <xf numFmtId="43" fontId="0" fillId="0" borderId="35" xfId="9" applyFont="1" applyBorder="1"/>
    <xf numFmtId="0" fontId="21" fillId="0" borderId="36" xfId="0" applyFont="1" applyFill="1" applyBorder="1" applyAlignment="1">
      <alignment vertical="top" wrapText="1"/>
    </xf>
    <xf numFmtId="0" fontId="27" fillId="0" borderId="27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horizontal="center" vertical="center" wrapText="1"/>
    </xf>
    <xf numFmtId="4" fontId="27" fillId="0" borderId="27" xfId="0" applyNumberFormat="1" applyFont="1" applyFill="1" applyBorder="1" applyAlignment="1">
      <alignment horizontal="center" vertical="center"/>
    </xf>
    <xf numFmtId="43" fontId="27" fillId="0" borderId="27" xfId="9" applyFont="1" applyFill="1" applyBorder="1" applyAlignment="1">
      <alignment horizontal="center" vertical="center"/>
    </xf>
    <xf numFmtId="43" fontId="21" fillId="0" borderId="27" xfId="9" applyFont="1" applyFill="1" applyBorder="1" applyAlignment="1">
      <alignment horizontal="center" vertical="center"/>
    </xf>
    <xf numFmtId="169" fontId="21" fillId="0" borderId="27" xfId="9" applyNumberFormat="1" applyFont="1" applyFill="1" applyBorder="1" applyAlignment="1">
      <alignment horizontal="center" vertical="center"/>
    </xf>
    <xf numFmtId="43" fontId="0" fillId="0" borderId="27" xfId="9" applyFont="1" applyBorder="1"/>
    <xf numFmtId="0" fontId="21" fillId="0" borderId="37" xfId="0" applyFont="1" applyFill="1" applyBorder="1" applyAlignment="1">
      <alignment wrapText="1"/>
    </xf>
    <xf numFmtId="0" fontId="27" fillId="0" borderId="27" xfId="0" applyFont="1" applyFill="1" applyBorder="1" applyAlignment="1">
      <alignment horizontal="center" vertical="center"/>
    </xf>
    <xf numFmtId="0" fontId="38" fillId="0" borderId="27" xfId="10" applyFill="1" applyBorder="1" applyAlignment="1">
      <alignment horizontal="center" vertical="center" wrapText="1"/>
    </xf>
    <xf numFmtId="14" fontId="27" fillId="0" borderId="2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vertical="top" wrapText="1"/>
    </xf>
    <xf numFmtId="0" fontId="27" fillId="0" borderId="38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horizontal="center" vertical="center"/>
    </xf>
    <xf numFmtId="4" fontId="27" fillId="0" borderId="38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14" fontId="27" fillId="0" borderId="38" xfId="0" applyNumberFormat="1" applyFont="1" applyFill="1" applyBorder="1" applyAlignment="1">
      <alignment horizontal="center" vertical="center" wrapText="1"/>
    </xf>
    <xf numFmtId="43" fontId="27" fillId="0" borderId="38" xfId="9" applyFont="1" applyFill="1" applyBorder="1" applyAlignment="1">
      <alignment horizontal="center" vertical="center"/>
    </xf>
    <xf numFmtId="43" fontId="21" fillId="0" borderId="38" xfId="9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top" wrapText="1"/>
    </xf>
    <xf numFmtId="0" fontId="25" fillId="0" borderId="35" xfId="2" applyNumberFormat="1" applyFont="1" applyFill="1" applyBorder="1" applyAlignment="1" applyProtection="1">
      <alignment horizontal="left" vertical="top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14" fontId="21" fillId="0" borderId="35" xfId="0" applyNumberFormat="1" applyFont="1" applyFill="1" applyBorder="1" applyAlignment="1">
      <alignment horizontal="center" vertical="center" wrapText="1"/>
    </xf>
    <xf numFmtId="43" fontId="21" fillId="0" borderId="35" xfId="9" applyFont="1" applyFill="1" applyBorder="1" applyAlignment="1">
      <alignment horizontal="center" vertical="center" wrapText="1"/>
    </xf>
    <xf numFmtId="0" fontId="21" fillId="0" borderId="36" xfId="0" applyFont="1" applyBorder="1"/>
    <xf numFmtId="0" fontId="27" fillId="0" borderId="27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center" vertical="center"/>
    </xf>
    <xf numFmtId="0" fontId="21" fillId="0" borderId="37" xfId="0" applyFont="1" applyBorder="1" applyAlignment="1">
      <alignment wrapText="1"/>
    </xf>
    <xf numFmtId="0" fontId="27" fillId="0" borderId="38" xfId="0" applyFont="1" applyFill="1" applyBorder="1" applyAlignment="1">
      <alignment horizontal="left" vertical="top" wrapText="1"/>
    </xf>
    <xf numFmtId="0" fontId="21" fillId="0" borderId="38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169" fontId="21" fillId="0" borderId="38" xfId="9" applyNumberFormat="1" applyFont="1" applyFill="1" applyBorder="1" applyAlignment="1">
      <alignment horizontal="center" vertical="center"/>
    </xf>
    <xf numFmtId="43" fontId="0" fillId="0" borderId="38" xfId="9" applyFont="1" applyBorder="1"/>
    <xf numFmtId="0" fontId="21" fillId="0" borderId="39" xfId="0" applyFont="1" applyBorder="1" applyAlignment="1">
      <alignment wrapText="1"/>
    </xf>
    <xf numFmtId="0" fontId="25" fillId="0" borderId="27" xfId="2" applyNumberFormat="1" applyFont="1" applyFill="1" applyBorder="1" applyAlignment="1" applyProtection="1">
      <alignment horizontal="left" vertical="top" wrapText="1"/>
    </xf>
    <xf numFmtId="0" fontId="21" fillId="0" borderId="27" xfId="0" applyFont="1" applyFill="1" applyBorder="1" applyAlignment="1">
      <alignment horizontal="center" vertical="center" wrapText="1"/>
    </xf>
    <xf numFmtId="14" fontId="21" fillId="0" borderId="2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/>
    <xf numFmtId="0" fontId="21" fillId="0" borderId="35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wrapText="1"/>
    </xf>
    <xf numFmtId="4" fontId="21" fillId="0" borderId="36" xfId="0" applyNumberFormat="1" applyFont="1" applyBorder="1"/>
    <xf numFmtId="0" fontId="21" fillId="0" borderId="27" xfId="0" applyFont="1" applyFill="1" applyBorder="1" applyAlignment="1">
      <alignment wrapText="1"/>
    </xf>
    <xf numFmtId="4" fontId="21" fillId="0" borderId="37" xfId="0" applyNumberFormat="1" applyFont="1" applyBorder="1"/>
    <xf numFmtId="0" fontId="21" fillId="0" borderId="38" xfId="0" applyFont="1" applyBorder="1" applyAlignment="1">
      <alignment vertical="center" wrapText="1"/>
    </xf>
    <xf numFmtId="0" fontId="21" fillId="0" borderId="38" xfId="0" applyFont="1" applyBorder="1" applyAlignment="1">
      <alignment horizontal="center" vertical="center"/>
    </xf>
    <xf numFmtId="4" fontId="21" fillId="0" borderId="39" xfId="0" applyNumberFormat="1" applyFont="1" applyBorder="1" applyAlignment="1">
      <alignment vertical="top" wrapText="1"/>
    </xf>
    <xf numFmtId="0" fontId="27" fillId="0" borderId="35" xfId="2" applyNumberFormat="1" applyFont="1" applyFill="1" applyBorder="1" applyAlignment="1" applyProtection="1">
      <alignment horizontal="left" vertical="top" wrapText="1"/>
    </xf>
    <xf numFmtId="0" fontId="21" fillId="0" borderId="36" xfId="0" applyFont="1" applyFill="1" applyBorder="1"/>
    <xf numFmtId="0" fontId="27" fillId="0" borderId="27" xfId="2" applyNumberFormat="1" applyFont="1" applyFill="1" applyBorder="1" applyAlignment="1" applyProtection="1">
      <alignment horizontal="left" vertical="top" wrapText="1"/>
    </xf>
    <xf numFmtId="169" fontId="27" fillId="0" borderId="27" xfId="9" applyNumberFormat="1" applyFont="1" applyFill="1" applyBorder="1" applyAlignment="1">
      <alignment horizontal="center" vertical="center"/>
    </xf>
    <xf numFmtId="0" fontId="27" fillId="0" borderId="38" xfId="2" applyNumberFormat="1" applyFont="1" applyFill="1" applyBorder="1" applyAlignment="1" applyProtection="1">
      <alignment horizontal="left" vertical="top" wrapText="1"/>
    </xf>
    <xf numFmtId="169" fontId="27" fillId="0" borderId="38" xfId="9" applyNumberFormat="1" applyFont="1" applyFill="1" applyBorder="1" applyAlignment="1">
      <alignment horizontal="center" vertical="center"/>
    </xf>
    <xf numFmtId="0" fontId="21" fillId="0" borderId="39" xfId="0" applyFont="1" applyFill="1" applyBorder="1"/>
    <xf numFmtId="0" fontId="27" fillId="0" borderId="40" xfId="2" applyNumberFormat="1" applyFont="1" applyFill="1" applyBorder="1" applyAlignment="1" applyProtection="1">
      <alignment horizontal="left" vertical="top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14" fontId="21" fillId="0" borderId="40" xfId="0" applyNumberFormat="1" applyFont="1" applyFill="1" applyBorder="1" applyAlignment="1">
      <alignment horizontal="center" vertical="center" wrapText="1"/>
    </xf>
    <xf numFmtId="43" fontId="21" fillId="0" borderId="40" xfId="9" applyFont="1" applyFill="1" applyBorder="1" applyAlignment="1">
      <alignment horizontal="center" vertical="center"/>
    </xf>
    <xf numFmtId="169" fontId="21" fillId="0" borderId="40" xfId="9" applyNumberFormat="1" applyFont="1" applyFill="1" applyBorder="1" applyAlignment="1">
      <alignment horizontal="center" vertical="center"/>
    </xf>
    <xf numFmtId="43" fontId="0" fillId="0" borderId="40" xfId="9" applyFont="1" applyBorder="1"/>
    <xf numFmtId="0" fontId="21" fillId="0" borderId="41" xfId="0" applyFont="1" applyBorder="1" applyAlignment="1">
      <alignment wrapText="1"/>
    </xf>
    <xf numFmtId="0" fontId="21" fillId="0" borderId="29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4" fontId="21" fillId="0" borderId="29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center" vertical="center" wrapText="1"/>
    </xf>
    <xf numFmtId="169" fontId="27" fillId="0" borderId="35" xfId="9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left" vertical="center"/>
    </xf>
    <xf numFmtId="14" fontId="21" fillId="0" borderId="38" xfId="0" applyNumberFormat="1" applyFont="1" applyFill="1" applyBorder="1" applyAlignment="1">
      <alignment horizontal="center" vertical="center" wrapText="1"/>
    </xf>
    <xf numFmtId="4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4" fontId="21" fillId="0" borderId="27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43" fontId="20" fillId="0" borderId="27" xfId="9" applyFont="1" applyFill="1" applyBorder="1" applyAlignment="1">
      <alignment horizontal="center" vertical="center"/>
    </xf>
    <xf numFmtId="43" fontId="20" fillId="0" borderId="27" xfId="0" applyNumberFormat="1" applyFont="1" applyFill="1" applyBorder="1" applyAlignment="1">
      <alignment horizontal="center" vertical="center" wrapText="1"/>
    </xf>
    <xf numFmtId="43" fontId="20" fillId="0" borderId="38" xfId="9" applyFont="1" applyFill="1" applyBorder="1" applyAlignment="1">
      <alignment horizontal="center" vertical="center"/>
    </xf>
    <xf numFmtId="43" fontId="20" fillId="0" borderId="38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2" fillId="13" borderId="43" xfId="0" applyNumberFormat="1" applyFont="1" applyFill="1" applyBorder="1" applyAlignment="1">
      <alignment horizontal="center" vertical="center"/>
    </xf>
    <xf numFmtId="0" fontId="33" fillId="0" borderId="44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4" fontId="27" fillId="0" borderId="36" xfId="0" applyNumberFormat="1" applyFont="1" applyFill="1" applyBorder="1" applyAlignment="1">
      <alignment horizontal="center" vertical="center"/>
    </xf>
    <xf numFmtId="4" fontId="27" fillId="0" borderId="37" xfId="0" applyNumberFormat="1" applyFont="1" applyFill="1" applyBorder="1" applyAlignment="1">
      <alignment horizontal="center" vertical="center"/>
    </xf>
    <xf numFmtId="4" fontId="27" fillId="0" borderId="39" xfId="0" applyNumberFormat="1" applyFont="1" applyFill="1" applyBorder="1" applyAlignment="1">
      <alignment horizontal="center" vertical="center"/>
    </xf>
    <xf numFmtId="0" fontId="22" fillId="13" borderId="12" xfId="0" applyNumberFormat="1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/>
    </xf>
    <xf numFmtId="0" fontId="33" fillId="0" borderId="48" xfId="0" applyNumberFormat="1" applyFont="1" applyFill="1" applyBorder="1" applyAlignment="1">
      <alignment horizontal="center" vertical="center"/>
    </xf>
    <xf numFmtId="0" fontId="33" fillId="0" borderId="49" xfId="0" applyNumberFormat="1" applyFont="1" applyFill="1" applyBorder="1" applyAlignment="1">
      <alignment horizontal="center" vertical="center"/>
    </xf>
    <xf numFmtId="0" fontId="33" fillId="0" borderId="50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 vertical="center"/>
    </xf>
    <xf numFmtId="0" fontId="33" fillId="0" borderId="52" xfId="0" applyNumberFormat="1" applyFont="1" applyFill="1" applyBorder="1" applyAlignment="1">
      <alignment horizontal="center" vertical="center"/>
    </xf>
    <xf numFmtId="0" fontId="33" fillId="8" borderId="4" xfId="0" applyNumberFormat="1" applyFont="1" applyFill="1" applyBorder="1" applyAlignment="1">
      <alignment horizontal="center" vertical="center"/>
    </xf>
    <xf numFmtId="43" fontId="21" fillId="0" borderId="42" xfId="9" applyFont="1" applyFill="1" applyBorder="1" applyAlignment="1">
      <alignment horizontal="center" vertical="center" wrapText="1"/>
    </xf>
    <xf numFmtId="43" fontId="21" fillId="0" borderId="37" xfId="9" applyFont="1" applyFill="1" applyBorder="1" applyAlignment="1">
      <alignment horizontal="center" vertical="center" wrapText="1"/>
    </xf>
    <xf numFmtId="43" fontId="21" fillId="0" borderId="39" xfId="9" applyFont="1" applyFill="1" applyBorder="1" applyAlignment="1">
      <alignment horizontal="center" vertical="center" wrapText="1"/>
    </xf>
    <xf numFmtId="43" fontId="21" fillId="0" borderId="31" xfId="9" applyFont="1" applyFill="1" applyBorder="1" applyAlignment="1">
      <alignment horizontal="center" vertical="center" wrapText="1"/>
    </xf>
    <xf numFmtId="43" fontId="21" fillId="0" borderId="34" xfId="9" applyFont="1" applyFill="1" applyBorder="1" applyAlignment="1">
      <alignment horizontal="center" vertical="center" wrapText="1"/>
    </xf>
    <xf numFmtId="43" fontId="21" fillId="0" borderId="32" xfId="9" applyFont="1" applyFill="1" applyBorder="1" applyAlignment="1">
      <alignment horizontal="center" vertical="center" wrapText="1"/>
    </xf>
    <xf numFmtId="43" fontId="21" fillId="0" borderId="45" xfId="9" applyFont="1" applyFill="1" applyBorder="1" applyAlignment="1">
      <alignment horizontal="center" vertical="center"/>
    </xf>
    <xf numFmtId="43" fontId="21" fillId="0" borderId="41" xfId="9" applyFont="1" applyFill="1" applyBorder="1" applyAlignment="1">
      <alignment horizontal="center" vertical="center"/>
    </xf>
    <xf numFmtId="43" fontId="21" fillId="0" borderId="36" xfId="9" applyFont="1" applyFill="1" applyBorder="1" applyAlignment="1">
      <alignment horizontal="center" vertical="center"/>
    </xf>
    <xf numFmtId="43" fontId="27" fillId="0" borderId="37" xfId="9" applyFont="1" applyFill="1" applyBorder="1" applyAlignment="1">
      <alignment horizontal="center" vertical="center"/>
    </xf>
    <xf numFmtId="43" fontId="27" fillId="0" borderId="39" xfId="9" applyFont="1" applyFill="1" applyBorder="1" applyAlignment="1">
      <alignment horizontal="center" vertical="center"/>
    </xf>
    <xf numFmtId="43" fontId="21" fillId="0" borderId="37" xfId="9" applyFont="1" applyFill="1" applyBorder="1" applyAlignment="1">
      <alignment horizontal="center" vertical="center"/>
    </xf>
    <xf numFmtId="43" fontId="21" fillId="0" borderId="39" xfId="9" applyFont="1" applyBorder="1" applyAlignment="1">
      <alignment horizontal="center" vertical="center"/>
    </xf>
    <xf numFmtId="43" fontId="21" fillId="0" borderId="36" xfId="9" applyFont="1" applyFill="1" applyBorder="1" applyAlignment="1">
      <alignment horizontal="center" vertical="center" wrapText="1"/>
    </xf>
    <xf numFmtId="43" fontId="21" fillId="0" borderId="39" xfId="9" applyFont="1" applyFill="1" applyBorder="1" applyAlignment="1">
      <alignment horizontal="center" vertical="center"/>
    </xf>
    <xf numFmtId="43" fontId="27" fillId="0" borderId="36" xfId="9" applyFont="1" applyFill="1" applyBorder="1" applyAlignment="1">
      <alignment horizontal="center" vertical="center"/>
    </xf>
    <xf numFmtId="0" fontId="23" fillId="0" borderId="0" xfId="2"/>
    <xf numFmtId="0" fontId="84" fillId="0" borderId="0" xfId="2" applyNumberFormat="1" applyFont="1" applyFill="1" applyBorder="1" applyAlignment="1" applyProtection="1"/>
    <xf numFmtId="0" fontId="84" fillId="0" borderId="0" xfId="2" applyNumberFormat="1" applyFont="1" applyFill="1" applyBorder="1" applyAlignment="1" applyProtection="1">
      <alignment wrapText="1"/>
    </xf>
    <xf numFmtId="0" fontId="85" fillId="0" borderId="0" xfId="2" applyNumberFormat="1" applyFont="1" applyFill="1" applyBorder="1" applyAlignment="1" applyProtection="1">
      <alignment wrapText="1"/>
    </xf>
    <xf numFmtId="0" fontId="85" fillId="0" borderId="0" xfId="2" applyNumberFormat="1" applyFont="1" applyFill="1" applyBorder="1" applyAlignment="1" applyProtection="1">
      <alignment horizontal="right" vertical="top"/>
    </xf>
    <xf numFmtId="0" fontId="85" fillId="0" borderId="0" xfId="2" applyNumberFormat="1" applyFont="1" applyFill="1" applyBorder="1" applyAlignment="1" applyProtection="1"/>
    <xf numFmtId="0" fontId="85" fillId="0" borderId="0" xfId="2" applyNumberFormat="1" applyFont="1" applyFill="1" applyBorder="1" applyAlignment="1" applyProtection="1">
      <alignment horizontal="right" vertical="center"/>
    </xf>
    <xf numFmtId="0" fontId="85" fillId="0" borderId="0" xfId="2" applyNumberFormat="1" applyFont="1" applyFill="1" applyBorder="1" applyAlignment="1" applyProtection="1">
      <alignment horizontal="center" wrapText="1"/>
    </xf>
    <xf numFmtId="0" fontId="23" fillId="0" borderId="0" xfId="2" applyNumberFormat="1" applyFont="1" applyFill="1" applyBorder="1" applyAlignment="1" applyProtection="1">
      <alignment wrapText="1"/>
    </xf>
    <xf numFmtId="0" fontId="23" fillId="0" borderId="0" xfId="2" applyNumberFormat="1" applyFont="1" applyFill="1" applyBorder="1" applyAlignment="1" applyProtection="1">
      <alignment horizontal="center" wrapText="1"/>
    </xf>
    <xf numFmtId="0" fontId="85" fillId="0" borderId="1" xfId="2" applyNumberFormat="1" applyFont="1" applyFill="1" applyBorder="1" applyAlignment="1" applyProtection="1">
      <alignment horizontal="center" vertical="center" textRotation="90" wrapText="1"/>
    </xf>
    <xf numFmtId="0" fontId="85" fillId="0" borderId="1" xfId="2" applyNumberFormat="1" applyFont="1" applyFill="1" applyBorder="1" applyAlignment="1" applyProtection="1">
      <alignment horizontal="center" vertical="center"/>
    </xf>
    <xf numFmtId="0" fontId="88" fillId="0" borderId="0" xfId="2" applyNumberFormat="1" applyFont="1" applyFill="1" applyBorder="1" applyAlignment="1" applyProtection="1">
      <alignment wrapText="1"/>
    </xf>
    <xf numFmtId="49" fontId="88" fillId="0" borderId="1" xfId="2" applyNumberFormat="1" applyFont="1" applyFill="1" applyBorder="1" applyAlignment="1" applyProtection="1">
      <alignment horizontal="center" vertical="top"/>
    </xf>
    <xf numFmtId="49" fontId="88" fillId="0" borderId="1" xfId="2" applyNumberFormat="1" applyFont="1" applyFill="1" applyBorder="1" applyAlignment="1" applyProtection="1">
      <alignment vertical="top" wrapText="1"/>
    </xf>
    <xf numFmtId="49" fontId="88" fillId="0" borderId="1" xfId="2" applyNumberFormat="1" applyFont="1" applyFill="1" applyBorder="1" applyAlignment="1" applyProtection="1">
      <alignment horizontal="left" vertical="top" wrapText="1"/>
    </xf>
    <xf numFmtId="49" fontId="89" fillId="0" borderId="1" xfId="2" applyNumberFormat="1" applyFont="1" applyFill="1" applyBorder="1" applyAlignment="1" applyProtection="1">
      <alignment horizontal="center" vertical="top" wrapText="1"/>
    </xf>
    <xf numFmtId="49" fontId="88" fillId="0" borderId="1" xfId="2" applyNumberFormat="1" applyFont="1" applyFill="1" applyBorder="1" applyAlignment="1" applyProtection="1">
      <alignment horizontal="center" vertical="top" wrapText="1"/>
    </xf>
    <xf numFmtId="2" fontId="89" fillId="0" borderId="1" xfId="2" applyNumberFormat="1" applyFont="1" applyFill="1" applyBorder="1" applyAlignment="1" applyProtection="1">
      <alignment horizontal="right" vertical="top" wrapText="1"/>
    </xf>
    <xf numFmtId="2" fontId="88" fillId="0" borderId="1" xfId="2" applyNumberFormat="1" applyFont="1" applyFill="1" applyBorder="1" applyAlignment="1" applyProtection="1">
      <alignment horizontal="right" vertical="top"/>
    </xf>
    <xf numFmtId="0" fontId="88" fillId="0" borderId="1" xfId="2" applyNumberFormat="1" applyFont="1" applyFill="1" applyBorder="1" applyAlignment="1" applyProtection="1">
      <alignment horizontal="right" vertical="top" wrapText="1"/>
    </xf>
    <xf numFmtId="0" fontId="88" fillId="0" borderId="1" xfId="2" applyNumberFormat="1" applyFont="1" applyFill="1" applyBorder="1" applyAlignment="1" applyProtection="1">
      <alignment horizontal="center" vertical="top" wrapText="1"/>
    </xf>
    <xf numFmtId="2" fontId="89" fillId="0" borderId="1" xfId="2" applyNumberFormat="1" applyFont="1" applyFill="1" applyBorder="1" applyAlignment="1" applyProtection="1">
      <alignment horizontal="right" vertical="top"/>
    </xf>
    <xf numFmtId="49" fontId="88" fillId="0" borderId="1" xfId="2" applyNumberFormat="1" applyFont="1" applyFill="1" applyBorder="1" applyAlignment="1" applyProtection="1">
      <alignment horizontal="center" vertical="top" textRotation="90" wrapText="1"/>
    </xf>
    <xf numFmtId="49" fontId="89" fillId="0" borderId="1" xfId="2" applyNumberFormat="1" applyFont="1" applyFill="1" applyBorder="1" applyAlignment="1" applyProtection="1">
      <alignment horizontal="left" vertical="top" wrapText="1"/>
    </xf>
    <xf numFmtId="0" fontId="90" fillId="0" borderId="0" xfId="2" applyNumberFormat="1" applyFont="1" applyFill="1" applyBorder="1" applyAlignment="1" applyProtection="1"/>
    <xf numFmtId="49" fontId="85" fillId="0" borderId="1" xfId="2" applyNumberFormat="1" applyFont="1" applyFill="1" applyBorder="1" applyAlignment="1" applyProtection="1">
      <alignment horizontal="center" vertical="top"/>
    </xf>
    <xf numFmtId="49" fontId="85" fillId="0" borderId="1" xfId="2" applyNumberFormat="1" applyFont="1" applyFill="1" applyBorder="1" applyAlignment="1" applyProtection="1">
      <alignment vertical="top" wrapText="1"/>
    </xf>
    <xf numFmtId="49" fontId="85" fillId="0" borderId="1" xfId="2" applyNumberFormat="1" applyFont="1" applyFill="1" applyBorder="1" applyAlignment="1" applyProtection="1">
      <alignment horizontal="left" vertical="top" wrapText="1"/>
    </xf>
    <xf numFmtId="49" fontId="91" fillId="0" borderId="1" xfId="2" applyNumberFormat="1" applyFont="1" applyFill="1" applyBorder="1" applyAlignment="1" applyProtection="1">
      <alignment horizontal="center" vertical="top" wrapText="1"/>
    </xf>
    <xf numFmtId="49" fontId="85" fillId="0" borderId="1" xfId="2" applyNumberFormat="1" applyFont="1" applyFill="1" applyBorder="1" applyAlignment="1" applyProtection="1">
      <alignment horizontal="center" vertical="top" wrapText="1"/>
    </xf>
    <xf numFmtId="2" fontId="85" fillId="0" borderId="1" xfId="2" applyNumberFormat="1" applyFont="1" applyFill="1" applyBorder="1" applyAlignment="1" applyProtection="1">
      <alignment horizontal="right" vertical="top"/>
    </xf>
    <xf numFmtId="0" fontId="85" fillId="0" borderId="1" xfId="2" applyNumberFormat="1" applyFont="1" applyFill="1" applyBorder="1" applyAlignment="1" applyProtection="1">
      <alignment horizontal="right" vertical="top" wrapText="1"/>
    </xf>
    <xf numFmtId="0" fontId="85" fillId="0" borderId="1" xfId="2" applyNumberFormat="1" applyFont="1" applyFill="1" applyBorder="1" applyAlignment="1" applyProtection="1">
      <alignment horizontal="center" vertical="top" wrapText="1"/>
    </xf>
    <xf numFmtId="49" fontId="85" fillId="0" borderId="1" xfId="2" applyNumberFormat="1" applyFont="1" applyFill="1" applyBorder="1" applyAlignment="1" applyProtection="1">
      <alignment horizontal="center" vertical="top" textRotation="90" wrapText="1"/>
    </xf>
    <xf numFmtId="49" fontId="91" fillId="0" borderId="1" xfId="2" applyNumberFormat="1" applyFont="1" applyFill="1" applyBorder="1" applyAlignment="1" applyProtection="1">
      <alignment horizontal="left" vertical="top" wrapText="1"/>
    </xf>
    <xf numFmtId="0" fontId="47" fillId="0" borderId="0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center"/>
    </xf>
    <xf numFmtId="0" fontId="92" fillId="0" borderId="0" xfId="2" applyNumberFormat="1" applyFont="1" applyFill="1" applyBorder="1" applyAlignment="1" applyProtection="1">
      <alignment horizontal="center" vertical="center" wrapText="1"/>
    </xf>
    <xf numFmtId="0" fontId="93" fillId="0" borderId="0" xfId="2" applyNumberFormat="1" applyFont="1" applyFill="1" applyBorder="1" applyAlignment="1" applyProtection="1">
      <alignment vertical="center" wrapText="1"/>
    </xf>
    <xf numFmtId="0" fontId="93" fillId="0" borderId="0" xfId="2" applyNumberFormat="1" applyFont="1" applyFill="1" applyBorder="1" applyAlignment="1" applyProtection="1">
      <alignment horizontal="center" vertical="center" wrapText="1"/>
    </xf>
    <xf numFmtId="2" fontId="93" fillId="0" borderId="0" xfId="2" applyNumberFormat="1" applyFont="1" applyFill="1" applyBorder="1" applyAlignment="1" applyProtection="1">
      <alignment horizontal="right" vertical="center" wrapText="1"/>
    </xf>
    <xf numFmtId="2" fontId="92" fillId="0" borderId="0" xfId="2" applyNumberFormat="1" applyFont="1" applyFill="1" applyBorder="1" applyAlignment="1" applyProtection="1">
      <alignment horizontal="right" vertical="center"/>
    </xf>
    <xf numFmtId="0" fontId="23" fillId="0" borderId="0" xfId="2" applyNumberFormat="1" applyFont="1" applyFill="1" applyBorder="1" applyAlignment="1" applyProtection="1">
      <alignment horizontal="center" vertical="center"/>
    </xf>
    <xf numFmtId="2" fontId="93" fillId="0" borderId="0" xfId="2" applyNumberFormat="1" applyFont="1" applyFill="1" applyBorder="1" applyAlignment="1" applyProtection="1">
      <alignment horizontal="right" vertical="center"/>
    </xf>
    <xf numFmtId="0" fontId="92" fillId="0" borderId="0" xfId="2" applyNumberFormat="1" applyFont="1" applyFill="1" applyBorder="1" applyAlignment="1" applyProtection="1">
      <alignment horizontal="right" vertical="center"/>
    </xf>
    <xf numFmtId="0" fontId="92" fillId="0" borderId="0" xfId="2" applyNumberFormat="1" applyFont="1" applyFill="1" applyBorder="1" applyAlignment="1" applyProtection="1">
      <alignment horizontal="left" vertical="top" wrapText="1"/>
    </xf>
    <xf numFmtId="0" fontId="92" fillId="0" borderId="0" xfId="2" applyNumberFormat="1" applyFont="1" applyFill="1" applyBorder="1" applyAlignment="1" applyProtection="1">
      <alignment horizontal="left" vertical="top" textRotation="90" wrapText="1"/>
    </xf>
    <xf numFmtId="0" fontId="94" fillId="0" borderId="0" xfId="2" applyNumberFormat="1" applyFont="1" applyFill="1" applyBorder="1" applyAlignment="1" applyProtection="1">
      <alignment horizontal="left" vertical="top" wrapText="1"/>
    </xf>
    <xf numFmtId="0" fontId="92" fillId="0" borderId="0" xfId="2" applyNumberFormat="1" applyFont="1" applyFill="1" applyBorder="1" applyAlignment="1" applyProtection="1">
      <alignment horizontal="center" vertical="center"/>
    </xf>
    <xf numFmtId="0" fontId="91" fillId="0" borderId="0" xfId="2" applyNumberFormat="1" applyFont="1" applyFill="1" applyBorder="1" applyAlignment="1" applyProtection="1">
      <alignment vertical="top" wrapText="1"/>
    </xf>
    <xf numFmtId="0" fontId="91" fillId="0" borderId="0" xfId="2" applyNumberFormat="1" applyFont="1" applyFill="1" applyBorder="1" applyAlignment="1" applyProtection="1">
      <alignment horizontal="left" vertical="top"/>
    </xf>
    <xf numFmtId="0" fontId="91" fillId="0" borderId="2" xfId="2" applyNumberFormat="1" applyFont="1" applyFill="1" applyBorder="1" applyAlignment="1" applyProtection="1">
      <alignment vertical="top"/>
    </xf>
    <xf numFmtId="0" fontId="85" fillId="0" borderId="2" xfId="2" applyNumberFormat="1" applyFont="1" applyFill="1" applyBorder="1" applyAlignment="1" applyProtection="1"/>
    <xf numFmtId="0" fontId="91" fillId="0" borderId="2" xfId="2" applyNumberFormat="1" applyFont="1" applyFill="1" applyBorder="1" applyAlignment="1" applyProtection="1">
      <alignment vertical="top" wrapText="1"/>
    </xf>
    <xf numFmtId="0" fontId="91" fillId="0" borderId="2" xfId="2" applyNumberFormat="1" applyFont="1" applyFill="1" applyBorder="1" applyAlignment="1" applyProtection="1">
      <alignment horizontal="right" vertical="top"/>
    </xf>
    <xf numFmtId="0" fontId="95" fillId="0" borderId="0" xfId="2" applyNumberFormat="1" applyFont="1" applyFill="1" applyBorder="1" applyAlignment="1" applyProtection="1">
      <alignment vertical="top" wrapText="1"/>
    </xf>
    <xf numFmtId="0" fontId="91" fillId="0" borderId="0" xfId="2" applyNumberFormat="1" applyFont="1" applyFill="1" applyBorder="1" applyAlignment="1" applyProtection="1">
      <alignment horizontal="right"/>
    </xf>
    <xf numFmtId="0" fontId="83" fillId="0" borderId="0" xfId="2" applyNumberFormat="1" applyFont="1" applyFill="1" applyBorder="1" applyAlignment="1" applyProtection="1">
      <alignment vertical="center"/>
    </xf>
    <xf numFmtId="0" fontId="95" fillId="0" borderId="0" xfId="2" applyNumberFormat="1" applyFont="1" applyFill="1" applyBorder="1" applyAlignment="1" applyProtection="1">
      <alignment horizontal="center" vertical="center"/>
    </xf>
    <xf numFmtId="0" fontId="83" fillId="0" borderId="0" xfId="2" applyNumberFormat="1" applyFont="1" applyFill="1" applyBorder="1" applyAlignment="1" applyProtection="1">
      <alignment horizontal="center" vertical="center"/>
    </xf>
    <xf numFmtId="0" fontId="91" fillId="0" borderId="0" xfId="2" applyNumberFormat="1" applyFont="1" applyFill="1" applyBorder="1" applyAlignment="1" applyProtection="1">
      <alignment horizontal="center" vertical="top"/>
    </xf>
    <xf numFmtId="49" fontId="91" fillId="0" borderId="0" xfId="2" applyNumberFormat="1" applyFont="1" applyFill="1" applyBorder="1" applyAlignment="1" applyProtection="1">
      <alignment horizontal="left" vertical="top"/>
    </xf>
    <xf numFmtId="0" fontId="23" fillId="0" borderId="0" xfId="2" applyNumberFormat="1" applyFont="1" applyFill="1" applyBorder="1" applyAlignment="1" applyProtection="1"/>
    <xf numFmtId="0" fontId="33" fillId="0" borderId="1" xfId="36" quotePrefix="1" applyFont="1" applyFill="1" applyBorder="1" applyAlignment="1">
      <alignment horizontal="left" vertical="center" wrapText="1"/>
    </xf>
    <xf numFmtId="0" fontId="33" fillId="0" borderId="1" xfId="35" quotePrefix="1" applyFont="1" applyFill="1" applyBorder="1" applyAlignment="1">
      <alignment horizontal="center" vertical="center" wrapText="1"/>
    </xf>
    <xf numFmtId="0" fontId="62" fillId="2" borderId="1" xfId="47" applyFont="1" applyFill="1" applyBorder="1" applyAlignment="1">
      <alignment horizontal="center" vertical="center" wrapText="1"/>
    </xf>
    <xf numFmtId="0" fontId="62" fillId="2" borderId="7" xfId="47" applyFont="1" applyFill="1" applyBorder="1" applyAlignment="1">
      <alignment horizontal="center" vertical="center" wrapText="1"/>
    </xf>
    <xf numFmtId="4" fontId="45" fillId="2" borderId="1" xfId="47" applyNumberFormat="1" applyFont="1" applyFill="1" applyBorder="1" applyAlignment="1">
      <alignment horizontal="right" vertical="top" wrapText="1"/>
    </xf>
    <xf numFmtId="0" fontId="49" fillId="2" borderId="1" xfId="47" applyFont="1" applyFill="1" applyBorder="1" applyAlignment="1">
      <alignment vertical="top" wrapText="1"/>
    </xf>
    <xf numFmtId="0" fontId="1" fillId="0" borderId="0" xfId="47"/>
    <xf numFmtId="0" fontId="49" fillId="0" borderId="0" xfId="47" applyFont="1"/>
    <xf numFmtId="0" fontId="44" fillId="0" borderId="0" xfId="47" applyFont="1"/>
    <xf numFmtId="0" fontId="44" fillId="0" borderId="0" xfId="47" applyFont="1" applyAlignment="1">
      <alignment vertical="top"/>
    </xf>
    <xf numFmtId="0" fontId="44" fillId="0" borderId="0" xfId="47" applyFont="1" applyAlignment="1">
      <alignment horizontal="left" indent="1"/>
    </xf>
    <xf numFmtId="0" fontId="44" fillId="0" borderId="0" xfId="24" applyFont="1" applyBorder="1">
      <alignment horizontal="center"/>
    </xf>
    <xf numFmtId="0" fontId="44" fillId="0" borderId="0" xfId="24" applyFont="1" applyBorder="1" applyAlignment="1">
      <alignment horizontal="right"/>
    </xf>
    <xf numFmtId="0" fontId="44" fillId="0" borderId="0" xfId="24" applyFont="1" applyBorder="1" applyAlignment="1">
      <alignment horizontal="left" vertical="top" wrapText="1"/>
    </xf>
    <xf numFmtId="0" fontId="49" fillId="0" borderId="0" xfId="47" applyFont="1" applyAlignment="1">
      <alignment horizontal="right"/>
    </xf>
    <xf numFmtId="0" fontId="44" fillId="0" borderId="2" xfId="24" applyFont="1" applyBorder="1" applyAlignment="1">
      <alignment vertical="top" wrapText="1"/>
    </xf>
    <xf numFmtId="0" fontId="63" fillId="0" borderId="0" xfId="47" applyFont="1" applyBorder="1"/>
    <xf numFmtId="0" fontId="44" fillId="0" borderId="0" xfId="47" applyFont="1" applyAlignment="1"/>
    <xf numFmtId="0" fontId="44" fillId="0" borderId="0" xfId="24" applyFont="1" applyBorder="1" applyAlignment="1">
      <alignment wrapText="1"/>
    </xf>
    <xf numFmtId="0" fontId="76" fillId="0" borderId="0" xfId="47" applyFont="1" applyAlignment="1">
      <alignment vertical="top"/>
    </xf>
    <xf numFmtId="0" fontId="63" fillId="0" borderId="2" xfId="47" applyFont="1" applyBorder="1"/>
    <xf numFmtId="0" fontId="44" fillId="0" borderId="0" xfId="25" applyFont="1" applyAlignment="1">
      <alignment horizontal="left" vertical="top" wrapText="1"/>
    </xf>
    <xf numFmtId="0" fontId="44" fillId="0" borderId="0" xfId="47" applyFont="1" applyAlignment="1">
      <alignment horizontal="left" vertical="top" wrapText="1"/>
    </xf>
    <xf numFmtId="0" fontId="49" fillId="0" borderId="0" xfId="47" applyFont="1" applyAlignment="1">
      <alignment vertical="top" wrapText="1"/>
    </xf>
    <xf numFmtId="0" fontId="44" fillId="0" borderId="0" xfId="47" applyFont="1" applyAlignment="1">
      <alignment horizontal="center" vertical="top" wrapText="1"/>
    </xf>
    <xf numFmtId="0" fontId="45" fillId="0" borderId="0" xfId="24" applyFont="1" applyAlignment="1">
      <alignment horizontal="left"/>
    </xf>
    <xf numFmtId="0" fontId="44" fillId="0" borderId="0" xfId="47" applyNumberFormat="1" applyFont="1" applyAlignment="1">
      <alignment horizontal="right" vertical="top" wrapText="1"/>
    </xf>
    <xf numFmtId="0" fontId="49" fillId="0" borderId="4" xfId="47" applyFont="1" applyBorder="1" applyAlignment="1">
      <alignment vertical="top" wrapText="1"/>
    </xf>
    <xf numFmtId="0" fontId="44" fillId="0" borderId="4" xfId="47" applyFont="1" applyBorder="1" applyAlignment="1">
      <alignment horizontal="left" vertical="top" wrapText="1"/>
    </xf>
    <xf numFmtId="0" fontId="44" fillId="0" borderId="4" xfId="25" applyFont="1" applyBorder="1" applyAlignment="1">
      <alignment horizontal="left" vertical="top" wrapText="1"/>
    </xf>
    <xf numFmtId="0" fontId="44" fillId="0" borderId="4" xfId="47" applyFont="1" applyBorder="1" applyAlignment="1">
      <alignment horizontal="center" vertical="top" wrapText="1"/>
    </xf>
    <xf numFmtId="0" fontId="44" fillId="0" borderId="4" xfId="47" applyNumberFormat="1" applyFont="1" applyBorder="1" applyAlignment="1">
      <alignment horizontal="right" vertical="top" wrapText="1"/>
    </xf>
    <xf numFmtId="0" fontId="65" fillId="0" borderId="5" xfId="47" applyFont="1" applyBorder="1" applyAlignment="1">
      <alignment horizontal="left" vertical="top" wrapText="1"/>
    </xf>
    <xf numFmtId="0" fontId="65" fillId="0" borderId="5" xfId="25" applyFont="1" applyBorder="1" applyAlignment="1">
      <alignment horizontal="left" vertical="top" wrapText="1"/>
    </xf>
    <xf numFmtId="0" fontId="65" fillId="0" borderId="5" xfId="47" applyFont="1" applyBorder="1" applyAlignment="1">
      <alignment horizontal="center" vertical="top" wrapText="1"/>
    </xf>
    <xf numFmtId="0" fontId="65" fillId="0" borderId="5" xfId="47" applyNumberFormat="1" applyFont="1" applyBorder="1" applyAlignment="1">
      <alignment horizontal="right" vertical="top" wrapText="1"/>
    </xf>
    <xf numFmtId="0" fontId="45" fillId="0" borderId="4" xfId="47" applyNumberFormat="1" applyFont="1" applyBorder="1" applyAlignment="1">
      <alignment horizontal="right" vertical="top" wrapText="1"/>
    </xf>
    <xf numFmtId="0" fontId="1" fillId="0" borderId="0" xfId="47"/>
    <xf numFmtId="0" fontId="49" fillId="0" borderId="0" xfId="47" applyFont="1"/>
    <xf numFmtId="0" fontId="44" fillId="0" borderId="0" xfId="47" applyFont="1"/>
    <xf numFmtId="0" fontId="44" fillId="0" borderId="0" xfId="47" applyFont="1" applyAlignment="1">
      <alignment vertical="top"/>
    </xf>
    <xf numFmtId="0" fontId="44" fillId="0" borderId="0" xfId="47" applyFont="1" applyAlignment="1">
      <alignment horizontal="left" indent="1"/>
    </xf>
    <xf numFmtId="0" fontId="44" fillId="0" borderId="0" xfId="24" applyFont="1" applyBorder="1">
      <alignment horizontal="center"/>
    </xf>
    <xf numFmtId="0" fontId="44" fillId="0" borderId="0" xfId="24" applyFont="1" applyBorder="1" applyAlignment="1">
      <alignment horizontal="right"/>
    </xf>
    <xf numFmtId="0" fontId="44" fillId="0" borderId="0" xfId="24" applyFont="1" applyBorder="1" applyAlignment="1">
      <alignment horizontal="left" vertical="top" wrapText="1"/>
    </xf>
    <xf numFmtId="0" fontId="49" fillId="0" borderId="0" xfId="47" applyFont="1" applyAlignment="1">
      <alignment horizontal="right"/>
    </xf>
    <xf numFmtId="0" fontId="44" fillId="0" borderId="2" xfId="24" applyFont="1" applyBorder="1" applyAlignment="1">
      <alignment vertical="top" wrapText="1"/>
    </xf>
    <xf numFmtId="0" fontId="63" fillId="0" borderId="0" xfId="47" applyFont="1" applyBorder="1"/>
    <xf numFmtId="0" fontId="44" fillId="0" borderId="0" xfId="47" applyFont="1" applyAlignment="1"/>
    <xf numFmtId="0" fontId="44" fillId="0" borderId="0" xfId="24" applyFont="1" applyBorder="1" applyAlignment="1">
      <alignment wrapText="1"/>
    </xf>
    <xf numFmtId="0" fontId="76" fillId="0" borderId="0" xfId="47" applyFont="1" applyAlignment="1">
      <alignment vertical="top"/>
    </xf>
    <xf numFmtId="0" fontId="63" fillId="0" borderId="2" xfId="47" applyFont="1" applyBorder="1"/>
    <xf numFmtId="0" fontId="45" fillId="0" borderId="0" xfId="24" applyFont="1" applyAlignment="1">
      <alignment horizontal="left"/>
    </xf>
    <xf numFmtId="0" fontId="49" fillId="0" borderId="4" xfId="47" applyFont="1" applyBorder="1" applyAlignment="1">
      <alignment vertical="top" wrapText="1"/>
    </xf>
    <xf numFmtId="0" fontId="44" fillId="0" borderId="4" xfId="47" applyFont="1" applyBorder="1" applyAlignment="1">
      <alignment horizontal="left" vertical="top" wrapText="1"/>
    </xf>
    <xf numFmtId="0" fontId="44" fillId="0" borderId="4" xfId="25" applyFont="1" applyBorder="1" applyAlignment="1">
      <alignment horizontal="left" vertical="top" wrapText="1"/>
    </xf>
    <xf numFmtId="0" fontId="44" fillId="0" borderId="4" xfId="47" applyFont="1" applyBorder="1" applyAlignment="1">
      <alignment horizontal="center" vertical="top" wrapText="1"/>
    </xf>
    <xf numFmtId="0" fontId="44" fillId="0" borderId="4" xfId="47" applyNumberFormat="1" applyFont="1" applyBorder="1" applyAlignment="1">
      <alignment horizontal="right" vertical="top" wrapText="1"/>
    </xf>
    <xf numFmtId="0" fontId="65" fillId="0" borderId="5" xfId="47" applyFont="1" applyBorder="1" applyAlignment="1">
      <alignment horizontal="left" vertical="top" wrapText="1"/>
    </xf>
    <xf numFmtId="0" fontId="65" fillId="0" borderId="5" xfId="25" applyFont="1" applyBorder="1" applyAlignment="1">
      <alignment horizontal="left" vertical="top" wrapText="1"/>
    </xf>
    <xf numFmtId="0" fontId="65" fillId="0" borderId="5" xfId="47" applyFont="1" applyBorder="1" applyAlignment="1">
      <alignment horizontal="center" vertical="top" wrapText="1"/>
    </xf>
    <xf numFmtId="0" fontId="65" fillId="0" borderId="5" xfId="47" applyNumberFormat="1" applyFont="1" applyBorder="1" applyAlignment="1">
      <alignment horizontal="right" vertical="top" wrapText="1"/>
    </xf>
    <xf numFmtId="0" fontId="45" fillId="0" borderId="4" xfId="47" applyNumberFormat="1" applyFont="1" applyBorder="1" applyAlignment="1">
      <alignment horizontal="right" vertical="top" wrapText="1"/>
    </xf>
    <xf numFmtId="0" fontId="33" fillId="0" borderId="24" xfId="29" applyFont="1" applyFill="1" applyBorder="1" applyAlignment="1">
      <alignment horizontal="center"/>
    </xf>
    <xf numFmtId="0" fontId="33" fillId="0" borderId="0" xfId="29" applyFont="1" applyFill="1" applyBorder="1"/>
    <xf numFmtId="0" fontId="33" fillId="0" borderId="0" xfId="29" applyFont="1" applyFill="1" applyBorder="1" applyAlignment="1">
      <alignment wrapText="1"/>
    </xf>
    <xf numFmtId="4" fontId="33" fillId="0" borderId="20" xfId="29" applyNumberFormat="1" applyFont="1" applyFill="1" applyBorder="1"/>
    <xf numFmtId="0" fontId="33" fillId="0" borderId="54" xfId="35" quotePrefix="1" applyFont="1" applyFill="1" applyBorder="1" applyAlignment="1">
      <alignment horizontal="center" vertical="center" wrapText="1"/>
    </xf>
    <xf numFmtId="4" fontId="33" fillId="0" borderId="55" xfId="35" quotePrefix="1" applyNumberFormat="1" applyFont="1" applyFill="1" applyBorder="1" applyAlignment="1">
      <alignment horizontal="center" vertical="center" wrapText="1"/>
    </xf>
    <xf numFmtId="0" fontId="34" fillId="2" borderId="54" xfId="0" applyFont="1" applyFill="1" applyBorder="1" applyAlignment="1">
      <alignment horizontal="center" wrapText="1"/>
    </xf>
    <xf numFmtId="4" fontId="34" fillId="2" borderId="55" xfId="9" applyNumberFormat="1" applyFont="1" applyFill="1" applyBorder="1" applyAlignment="1">
      <alignment wrapText="1"/>
    </xf>
    <xf numFmtId="0" fontId="34" fillId="0" borderId="54" xfId="0" applyFont="1" applyBorder="1" applyAlignment="1">
      <alignment horizontal="center" wrapText="1"/>
    </xf>
    <xf numFmtId="4" fontId="34" fillId="0" borderId="55" xfId="29" applyNumberFormat="1" applyFont="1" applyFill="1" applyBorder="1" applyAlignment="1">
      <alignment horizontal="center" vertical="center" wrapText="1"/>
    </xf>
    <xf numFmtId="4" fontId="34" fillId="0" borderId="55" xfId="9" applyNumberFormat="1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/>
    </xf>
    <xf numFmtId="0" fontId="63" fillId="0" borderId="59" xfId="0" applyFont="1" applyFill="1" applyBorder="1"/>
    <xf numFmtId="0" fontId="33" fillId="0" borderId="59" xfId="0" applyFont="1" applyFill="1" applyBorder="1" applyAlignment="1">
      <alignment horizontal="center"/>
    </xf>
    <xf numFmtId="4" fontId="33" fillId="0" borderId="21" xfId="0" applyNumberFormat="1" applyFont="1" applyFill="1" applyBorder="1" applyAlignment="1">
      <alignment horizontal="center"/>
    </xf>
    <xf numFmtId="0" fontId="0" fillId="20" borderId="0" xfId="0" applyFill="1"/>
    <xf numFmtId="4" fontId="0" fillId="20" borderId="0" xfId="0" applyNumberFormat="1" applyFill="1"/>
    <xf numFmtId="0" fontId="60" fillId="20" borderId="0" xfId="0" applyFont="1" applyFill="1"/>
    <xf numFmtId="4" fontId="60" fillId="20" borderId="0" xfId="0" applyNumberFormat="1" applyFont="1" applyFill="1"/>
    <xf numFmtId="9" fontId="60" fillId="20" borderId="0" xfId="0" applyNumberFormat="1" applyFont="1" applyFill="1" applyAlignment="1">
      <alignment horizontal="center"/>
    </xf>
    <xf numFmtId="0" fontId="60" fillId="2" borderId="1" xfId="0" applyFont="1" applyFill="1" applyBorder="1" applyAlignment="1">
      <alignment horizontal="right"/>
    </xf>
    <xf numFmtId="0" fontId="60" fillId="2" borderId="1" xfId="0" applyFont="1" applyFill="1" applyBorder="1"/>
    <xf numFmtId="43" fontId="60" fillId="2" borderId="1" xfId="9" applyFont="1" applyFill="1" applyBorder="1"/>
    <xf numFmtId="0" fontId="20" fillId="2" borderId="1" xfId="0" applyFont="1" applyFill="1" applyBorder="1" applyAlignment="1">
      <alignment horizontal="right"/>
    </xf>
    <xf numFmtId="43" fontId="20" fillId="2" borderId="1" xfId="9" applyFont="1" applyFill="1" applyBorder="1"/>
    <xf numFmtId="0" fontId="39" fillId="2" borderId="1" xfId="0" applyFont="1" applyFill="1" applyBorder="1"/>
    <xf numFmtId="43" fontId="26" fillId="0" borderId="27" xfId="9" applyFont="1" applyFill="1" applyBorder="1" applyAlignment="1">
      <alignment horizontal="center" vertical="center"/>
    </xf>
    <xf numFmtId="166" fontId="35" fillId="4" borderId="0" xfId="12" applyNumberFormat="1" applyFont="1" applyFill="1" applyAlignment="1">
      <alignment vertical="center"/>
    </xf>
    <xf numFmtId="0" fontId="35" fillId="4" borderId="0" xfId="12" applyFont="1" applyFill="1" applyAlignment="1">
      <alignment vertical="center"/>
    </xf>
    <xf numFmtId="14" fontId="35" fillId="4" borderId="0" xfId="12" applyNumberFormat="1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49" fillId="0" borderId="0" xfId="44"/>
    <xf numFmtId="0" fontId="33" fillId="0" borderId="0" xfId="0" applyFont="1" applyBorder="1" applyAlignment="1">
      <alignment horizontal="right"/>
    </xf>
    <xf numFmtId="0" fontId="33" fillId="0" borderId="0" xfId="15" applyFont="1" applyBorder="1"/>
    <xf numFmtId="0" fontId="98" fillId="0" borderId="0" xfId="0" applyFont="1"/>
    <xf numFmtId="0" fontId="21" fillId="0" borderId="0" xfId="0" applyFont="1" applyBorder="1" applyAlignment="1">
      <alignment horizontal="right"/>
    </xf>
    <xf numFmtId="168" fontId="49" fillId="4" borderId="35" xfId="0" applyNumberFormat="1" applyFont="1" applyFill="1" applyBorder="1"/>
    <xf numFmtId="168" fontId="49" fillId="4" borderId="27" xfId="0" applyNumberFormat="1" applyFont="1" applyFill="1" applyBorder="1"/>
    <xf numFmtId="168" fontId="49" fillId="4" borderId="38" xfId="0" applyNumberFormat="1" applyFont="1" applyFill="1" applyBorder="1"/>
    <xf numFmtId="168" fontId="49" fillId="4" borderId="40" xfId="0" applyNumberFormat="1" applyFont="1" applyFill="1" applyBorder="1"/>
    <xf numFmtId="43" fontId="21" fillId="4" borderId="38" xfId="9" applyFont="1" applyFill="1" applyBorder="1" applyAlignment="1">
      <alignment horizontal="center" vertical="center"/>
    </xf>
    <xf numFmtId="43" fontId="0" fillId="8" borderId="1" xfId="9" applyFont="1" applyFill="1" applyBorder="1"/>
    <xf numFmtId="0" fontId="21" fillId="0" borderId="0" xfId="0" applyFont="1" applyBorder="1" applyAlignment="1">
      <alignment horizontal="left" wrapText="1"/>
    </xf>
    <xf numFmtId="0" fontId="63" fillId="0" borderId="24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77" fillId="17" borderId="16" xfId="0" applyFont="1" applyFill="1" applyBorder="1" applyAlignment="1">
      <alignment horizontal="center" vertical="center" wrapText="1"/>
    </xf>
    <xf numFmtId="0" fontId="77" fillId="17" borderId="17" xfId="0" applyFont="1" applyFill="1" applyBorder="1" applyAlignment="1">
      <alignment horizontal="center" vertical="center" wrapText="1"/>
    </xf>
    <xf numFmtId="0" fontId="77" fillId="17" borderId="18" xfId="0" applyFont="1" applyFill="1" applyBorder="1" applyAlignment="1">
      <alignment horizontal="center" vertical="center" wrapText="1"/>
    </xf>
    <xf numFmtId="0" fontId="77" fillId="17" borderId="16" xfId="0" applyFont="1" applyFill="1" applyBorder="1" applyAlignment="1">
      <alignment horizontal="center" vertical="center"/>
    </xf>
    <xf numFmtId="0" fontId="77" fillId="17" borderId="17" xfId="0" applyFont="1" applyFill="1" applyBorder="1" applyAlignment="1">
      <alignment horizontal="center" vertical="center"/>
    </xf>
    <xf numFmtId="0" fontId="77" fillId="17" borderId="18" xfId="0" applyFont="1" applyFill="1" applyBorder="1" applyAlignment="1">
      <alignment horizontal="center" vertical="center"/>
    </xf>
    <xf numFmtId="0" fontId="77" fillId="17" borderId="22" xfId="0" applyFont="1" applyFill="1" applyBorder="1" applyAlignment="1">
      <alignment horizontal="center" vertical="center" wrapText="1"/>
    </xf>
    <xf numFmtId="0" fontId="77" fillId="17" borderId="19" xfId="0" applyFont="1" applyFill="1" applyBorder="1" applyAlignment="1">
      <alignment horizontal="center" vertical="center" wrapText="1"/>
    </xf>
    <xf numFmtId="0" fontId="77" fillId="17" borderId="23" xfId="0" applyFont="1" applyFill="1" applyBorder="1" applyAlignment="1">
      <alignment horizontal="center" vertical="center" wrapText="1"/>
    </xf>
    <xf numFmtId="0" fontId="77" fillId="17" borderId="21" xfId="0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4" fontId="78" fillId="0" borderId="16" xfId="0" applyNumberFormat="1" applyFont="1" applyBorder="1" applyAlignment="1">
      <alignment horizontal="center" vertical="center" wrapText="1"/>
    </xf>
    <xf numFmtId="14" fontId="78" fillId="0" borderId="17" xfId="0" applyNumberFormat="1" applyFont="1" applyBorder="1" applyAlignment="1">
      <alignment horizontal="center" vertical="center" wrapText="1"/>
    </xf>
    <xf numFmtId="14" fontId="78" fillId="0" borderId="18" xfId="0" applyNumberFormat="1" applyFont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justify" vertical="center" wrapText="1"/>
    </xf>
    <xf numFmtId="0" fontId="33" fillId="0" borderId="0" xfId="0" applyFont="1" applyBorder="1" applyAlignment="1">
      <alignment vertical="center" wrapText="1"/>
    </xf>
    <xf numFmtId="0" fontId="35" fillId="0" borderId="0" xfId="12" applyFont="1" applyBorder="1" applyAlignment="1">
      <alignment horizontal="center" vertical="center" wrapText="1"/>
    </xf>
    <xf numFmtId="0" fontId="34" fillId="0" borderId="0" xfId="12" applyFont="1" applyBorder="1" applyAlignment="1">
      <alignment horizontal="left" vertical="center" wrapText="1"/>
    </xf>
    <xf numFmtId="0" fontId="35" fillId="0" borderId="0" xfId="12" applyFont="1" applyBorder="1" applyAlignment="1">
      <alignment horizontal="center"/>
    </xf>
    <xf numFmtId="0" fontId="34" fillId="0" borderId="0" xfId="12" quotePrefix="1" applyFont="1" applyBorder="1" applyAlignment="1">
      <alignment horizontal="center" vertical="center" wrapText="1"/>
    </xf>
    <xf numFmtId="0" fontId="34" fillId="0" borderId="0" xfId="12" applyFont="1" applyBorder="1" applyAlignment="1">
      <alignment horizontal="center" vertical="center" wrapText="1"/>
    </xf>
    <xf numFmtId="0" fontId="35" fillId="0" borderId="0" xfId="12" applyFont="1" applyAlignment="1">
      <alignment horizontal="center" vertical="center" wrapText="1"/>
    </xf>
    <xf numFmtId="0" fontId="34" fillId="0" borderId="0" xfId="12" applyFont="1" applyBorder="1" applyAlignment="1">
      <alignment vertical="center" wrapText="1"/>
    </xf>
    <xf numFmtId="0" fontId="34" fillId="0" borderId="0" xfId="0" applyFont="1" applyAlignment="1">
      <alignment horizontal="left" vertical="top" wrapText="1"/>
    </xf>
    <xf numFmtId="0" fontId="34" fillId="0" borderId="0" xfId="12" applyFont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12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left" wrapText="1"/>
    </xf>
    <xf numFmtId="0" fontId="56" fillId="0" borderId="0" xfId="14" applyFont="1" applyBorder="1" applyAlignment="1">
      <alignment horizontal="center"/>
    </xf>
    <xf numFmtId="0" fontId="35" fillId="0" borderId="0" xfId="14" applyFont="1" applyAlignment="1">
      <alignment horizontal="center"/>
    </xf>
    <xf numFmtId="0" fontId="35" fillId="0" borderId="0" xfId="14" applyFont="1" applyAlignment="1">
      <alignment horizontal="left" vertical="center" wrapText="1"/>
    </xf>
    <xf numFmtId="0" fontId="53" fillId="0" borderId="0" xfId="14" applyFont="1" applyFill="1" applyAlignment="1">
      <alignment horizontal="left" vertical="center" wrapText="1"/>
    </xf>
    <xf numFmtId="0" fontId="34" fillId="0" borderId="0" xfId="14" applyFont="1" applyAlignment="1">
      <alignment horizontal="left" vertical="center" wrapText="1"/>
    </xf>
    <xf numFmtId="0" fontId="22" fillId="0" borderId="0" xfId="12" applyFont="1" applyAlignment="1">
      <alignment horizontal="center" vertical="center"/>
    </xf>
    <xf numFmtId="0" fontId="22" fillId="0" borderId="0" xfId="12" applyFont="1" applyAlignment="1">
      <alignment horizontal="center" vertical="center" wrapText="1"/>
    </xf>
    <xf numFmtId="0" fontId="33" fillId="2" borderId="1" xfId="12" applyFont="1" applyFill="1" applyBorder="1" applyAlignment="1">
      <alignment horizontal="center" vertical="center" wrapText="1"/>
    </xf>
    <xf numFmtId="0" fontId="33" fillId="2" borderId="4" xfId="12" applyFont="1" applyFill="1" applyBorder="1" applyAlignment="1">
      <alignment horizontal="center" vertical="center" wrapText="1"/>
    </xf>
    <xf numFmtId="0" fontId="33" fillId="2" borderId="5" xfId="12" applyFont="1" applyFill="1" applyBorder="1" applyAlignment="1">
      <alignment horizontal="center" vertical="center" wrapText="1"/>
    </xf>
    <xf numFmtId="0" fontId="46" fillId="14" borderId="13" xfId="11" applyFont="1" applyFill="1" applyBorder="1" applyAlignment="1">
      <alignment horizontal="left" vertical="top" wrapText="1"/>
    </xf>
    <xf numFmtId="0" fontId="45" fillId="0" borderId="0" xfId="11" applyFont="1"/>
    <xf numFmtId="0" fontId="44" fillId="0" borderId="0" xfId="11"/>
    <xf numFmtId="0" fontId="34" fillId="15" borderId="1" xfId="0" applyFont="1" applyFill="1" applyBorder="1" applyAlignment="1">
      <alignment horizontal="left" vertical="center"/>
    </xf>
    <xf numFmtId="0" fontId="34" fillId="3" borderId="7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15" borderId="7" xfId="0" applyFont="1" applyFill="1" applyBorder="1" applyAlignment="1">
      <alignment horizontal="left" vertical="center" wrapText="1"/>
    </xf>
    <xf numFmtId="0" fontId="34" fillId="15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15" borderId="1" xfId="0" applyFont="1" applyFill="1" applyBorder="1" applyAlignment="1">
      <alignment horizontal="left" vertical="top"/>
    </xf>
    <xf numFmtId="0" fontId="34" fillId="0" borderId="1" xfId="0" applyFont="1" applyBorder="1" applyAlignment="1">
      <alignment horizontal="left" wrapText="1"/>
    </xf>
    <xf numFmtId="0" fontId="34" fillId="15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/>
    </xf>
    <xf numFmtId="0" fontId="27" fillId="9" borderId="1" xfId="17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85" fillId="0" borderId="1" xfId="2" applyNumberFormat="1" applyFont="1" applyFill="1" applyBorder="1" applyAlignment="1" applyProtection="1">
      <alignment horizontal="center" vertical="center" textRotation="90" wrapText="1"/>
    </xf>
    <xf numFmtId="0" fontId="96" fillId="0" borderId="0" xfId="2" applyNumberFormat="1" applyFont="1" applyFill="1" applyBorder="1" applyAlignment="1" applyProtection="1">
      <alignment horizontal="center" vertical="center"/>
    </xf>
    <xf numFmtId="0" fontId="88" fillId="0" borderId="1" xfId="2" applyNumberFormat="1" applyFont="1" applyFill="1" applyBorder="1" applyAlignment="1" applyProtection="1">
      <alignment horizontal="left" vertical="center"/>
    </xf>
    <xf numFmtId="0" fontId="86" fillId="0" borderId="0" xfId="2" applyNumberFormat="1" applyFont="1" applyFill="1" applyBorder="1" applyAlignment="1" applyProtection="1">
      <alignment horizontal="center"/>
    </xf>
    <xf numFmtId="0" fontId="84" fillId="0" borderId="2" xfId="2" applyNumberFormat="1" applyFont="1" applyFill="1" applyBorder="1" applyAlignment="1" applyProtection="1">
      <alignment horizontal="center" wrapText="1"/>
    </xf>
    <xf numFmtId="0" fontId="87" fillId="0" borderId="0" xfId="2" applyNumberFormat="1" applyFont="1" applyFill="1" applyBorder="1" applyAlignment="1" applyProtection="1">
      <alignment horizontal="center" vertical="top" wrapText="1"/>
    </xf>
    <xf numFmtId="0" fontId="85" fillId="0" borderId="1" xfId="2" applyNumberFormat="1" applyFont="1" applyFill="1" applyBorder="1" applyAlignment="1" applyProtection="1">
      <alignment horizontal="center" vertical="center" wrapText="1"/>
    </xf>
    <xf numFmtId="0" fontId="35" fillId="4" borderId="0" xfId="14" applyFont="1" applyFill="1" applyAlignment="1">
      <alignment horizontal="center" vertical="center" wrapText="1"/>
    </xf>
    <xf numFmtId="0" fontId="34" fillId="4" borderId="0" xfId="14" applyFont="1" applyFill="1" applyAlignment="1">
      <alignment horizontal="left" vertical="top" wrapText="1"/>
    </xf>
    <xf numFmtId="0" fontId="34" fillId="4" borderId="0" xfId="14" applyFont="1" applyFill="1" applyAlignment="1">
      <alignment horizontal="left" vertical="top"/>
    </xf>
    <xf numFmtId="0" fontId="35" fillId="4" borderId="0" xfId="14" applyFont="1" applyFill="1" applyAlignment="1">
      <alignment horizontal="left" vertical="top" wrapText="1"/>
    </xf>
    <xf numFmtId="0" fontId="34" fillId="4" borderId="0" xfId="14" applyFont="1" applyFill="1" applyAlignment="1">
      <alignment horizontal="left" vertical="center" wrapText="1"/>
    </xf>
    <xf numFmtId="0" fontId="35" fillId="4" borderId="0" xfId="14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/>
    </xf>
    <xf numFmtId="49" fontId="35" fillId="4" borderId="4" xfId="14" applyNumberFormat="1" applyFont="1" applyFill="1" applyBorder="1" applyAlignment="1">
      <alignment horizontal="center" vertical="center" wrapText="1"/>
    </xf>
    <xf numFmtId="49" fontId="35" fillId="4" borderId="5" xfId="14" applyNumberFormat="1" applyFont="1" applyFill="1" applyBorder="1" applyAlignment="1">
      <alignment horizontal="center" vertical="center" wrapText="1"/>
    </xf>
    <xf numFmtId="49" fontId="35" fillId="4" borderId="6" xfId="14" applyNumberFormat="1" applyFont="1" applyFill="1" applyBorder="1" applyAlignment="1">
      <alignment horizontal="center" vertical="center" wrapText="1"/>
    </xf>
    <xf numFmtId="0" fontId="35" fillId="4" borderId="1" xfId="14" applyFont="1" applyFill="1" applyBorder="1" applyAlignment="1">
      <alignment horizontal="center"/>
    </xf>
    <xf numFmtId="0" fontId="35" fillId="4" borderId="7" xfId="14" applyFont="1" applyFill="1" applyBorder="1" applyAlignment="1">
      <alignment horizontal="center" vertical="center" wrapText="1"/>
    </xf>
    <xf numFmtId="0" fontId="35" fillId="4" borderId="8" xfId="14" applyFont="1" applyFill="1" applyBorder="1" applyAlignment="1">
      <alignment horizontal="center" vertical="center" wrapText="1"/>
    </xf>
    <xf numFmtId="49" fontId="35" fillId="4" borderId="7" xfId="14" applyNumberFormat="1" applyFont="1" applyFill="1" applyBorder="1" applyAlignment="1">
      <alignment horizontal="right" vertical="center" wrapText="1"/>
    </xf>
    <xf numFmtId="49" fontId="35" fillId="4" borderId="8" xfId="14" applyNumberFormat="1" applyFont="1" applyFill="1" applyBorder="1" applyAlignment="1">
      <alignment horizontal="right" vertical="center" wrapText="1"/>
    </xf>
    <xf numFmtId="49" fontId="35" fillId="4" borderId="9" xfId="14" applyNumberFormat="1" applyFont="1" applyFill="1" applyBorder="1" applyAlignment="1">
      <alignment horizontal="right" vertical="center" wrapText="1"/>
    </xf>
    <xf numFmtId="0" fontId="43" fillId="4" borderId="4" xfId="14" applyFont="1" applyFill="1" applyBorder="1" applyAlignment="1">
      <alignment horizontal="center"/>
    </xf>
    <xf numFmtId="0" fontId="43" fillId="4" borderId="6" xfId="14" applyFont="1" applyFill="1" applyBorder="1" applyAlignment="1">
      <alignment horizontal="center"/>
    </xf>
    <xf numFmtId="0" fontId="35" fillId="4" borderId="10" xfId="14" applyFont="1" applyFill="1" applyBorder="1" applyAlignment="1">
      <alignment horizontal="center" vertical="center" wrapText="1"/>
    </xf>
    <xf numFmtId="0" fontId="35" fillId="4" borderId="3" xfId="14" applyFont="1" applyFill="1" applyBorder="1" applyAlignment="1">
      <alignment horizontal="center" vertical="center" wrapText="1"/>
    </xf>
    <xf numFmtId="0" fontId="35" fillId="4" borderId="15" xfId="14" applyFont="1" applyFill="1" applyBorder="1" applyAlignment="1">
      <alignment horizontal="center" vertical="center" wrapText="1"/>
    </xf>
    <xf numFmtId="0" fontId="45" fillId="0" borderId="0" xfId="24" applyFont="1" applyAlignment="1">
      <alignment horizontal="center" vertical="top" wrapText="1"/>
    </xf>
    <xf numFmtId="0" fontId="60" fillId="0" borderId="0" xfId="20" applyFont="1" applyAlignment="1">
      <alignment horizontal="center"/>
    </xf>
    <xf numFmtId="0" fontId="44" fillId="0" borderId="0" xfId="24" applyFont="1" applyAlignment="1">
      <alignment horizontal="left" vertical="top" wrapText="1"/>
    </xf>
    <xf numFmtId="0" fontId="6" fillId="0" borderId="0" xfId="20" applyAlignment="1"/>
    <xf numFmtId="0" fontId="45" fillId="0" borderId="4" xfId="20" applyFont="1" applyBorder="1" applyAlignment="1">
      <alignment horizontal="left" vertical="top" wrapText="1"/>
    </xf>
    <xf numFmtId="0" fontId="60" fillId="0" borderId="4" xfId="20" applyFont="1" applyBorder="1" applyAlignment="1">
      <alignment vertical="top" wrapText="1"/>
    </xf>
    <xf numFmtId="0" fontId="44" fillId="0" borderId="4" xfId="20" applyFont="1" applyBorder="1" applyAlignment="1">
      <alignment horizontal="left" vertical="top" wrapText="1"/>
    </xf>
    <xf numFmtId="0" fontId="6" fillId="0" borderId="4" xfId="20" applyFont="1" applyBorder="1" applyAlignment="1">
      <alignment vertical="top" wrapText="1"/>
    </xf>
    <xf numFmtId="0" fontId="45" fillId="2" borderId="1" xfId="20" applyFont="1" applyFill="1" applyBorder="1" applyAlignment="1">
      <alignment horizontal="left" vertical="top" wrapText="1"/>
    </xf>
    <xf numFmtId="0" fontId="60" fillId="2" borderId="1" xfId="20" applyFont="1" applyFill="1" applyBorder="1" applyAlignment="1">
      <alignment vertical="top" wrapText="1"/>
    </xf>
    <xf numFmtId="49" fontId="49" fillId="0" borderId="4" xfId="20" applyNumberFormat="1" applyFont="1" applyBorder="1" applyAlignment="1">
      <alignment vertical="top" wrapText="1"/>
    </xf>
    <xf numFmtId="0" fontId="6" fillId="0" borderId="5" xfId="20" applyBorder="1" applyAlignment="1">
      <alignment vertical="top" wrapText="1"/>
    </xf>
    <xf numFmtId="0" fontId="6" fillId="0" borderId="6" xfId="20" applyBorder="1" applyAlignment="1">
      <alignment vertical="top" wrapText="1"/>
    </xf>
    <xf numFmtId="49" fontId="64" fillId="0" borderId="4" xfId="20" applyNumberFormat="1" applyFont="1" applyBorder="1" applyAlignment="1">
      <alignment horizontal="left" vertical="top" wrapText="1"/>
    </xf>
    <xf numFmtId="0" fontId="60" fillId="0" borderId="4" xfId="20" applyFont="1" applyBorder="1" applyAlignment="1">
      <alignment horizontal="left" vertical="top" wrapText="1"/>
    </xf>
    <xf numFmtId="0" fontId="5" fillId="0" borderId="0" xfId="26" applyAlignment="1"/>
    <xf numFmtId="49" fontId="64" fillId="0" borderId="4" xfId="26" applyNumberFormat="1" applyFont="1" applyBorder="1" applyAlignment="1">
      <alignment horizontal="left" vertical="top" wrapText="1"/>
    </xf>
    <xf numFmtId="0" fontId="60" fillId="0" borderId="4" xfId="26" applyFont="1" applyBorder="1" applyAlignment="1">
      <alignment horizontal="left" vertical="top" wrapText="1"/>
    </xf>
    <xf numFmtId="0" fontId="45" fillId="0" borderId="4" xfId="26" applyFont="1" applyBorder="1" applyAlignment="1">
      <alignment horizontal="left" vertical="top" wrapText="1"/>
    </xf>
    <xf numFmtId="0" fontId="60" fillId="0" borderId="4" xfId="26" applyFont="1" applyBorder="1" applyAlignment="1">
      <alignment vertical="top" wrapText="1"/>
    </xf>
    <xf numFmtId="0" fontId="44" fillId="0" borderId="4" xfId="26" applyFont="1" applyBorder="1" applyAlignment="1">
      <alignment horizontal="left" vertical="top" wrapText="1"/>
    </xf>
    <xf numFmtId="0" fontId="5" fillId="0" borderId="4" xfId="26" applyFont="1" applyBorder="1" applyAlignment="1">
      <alignment vertical="top" wrapText="1"/>
    </xf>
    <xf numFmtId="49" fontId="49" fillId="0" borderId="4" xfId="26" applyNumberFormat="1" applyFont="1" applyBorder="1" applyAlignment="1">
      <alignment vertical="top" wrapText="1"/>
    </xf>
    <xf numFmtId="0" fontId="5" fillId="0" borderId="5" xfId="26" applyBorder="1" applyAlignment="1">
      <alignment vertical="top" wrapText="1"/>
    </xf>
    <xf numFmtId="0" fontId="5" fillId="0" borderId="6" xfId="26" applyBorder="1" applyAlignment="1">
      <alignment vertical="top" wrapText="1"/>
    </xf>
    <xf numFmtId="0" fontId="45" fillId="2" borderId="1" xfId="26" applyFont="1" applyFill="1" applyBorder="1" applyAlignment="1">
      <alignment horizontal="left" vertical="top" wrapText="1"/>
    </xf>
    <xf numFmtId="0" fontId="60" fillId="2" borderId="1" xfId="26" applyFont="1" applyFill="1" applyBorder="1" applyAlignment="1">
      <alignment vertical="top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44" fillId="0" borderId="0" xfId="24" applyFont="1" applyBorder="1" applyAlignment="1">
      <alignment horizontal="left" vertical="top" wrapText="1"/>
    </xf>
    <xf numFmtId="0" fontId="75" fillId="0" borderId="14" xfId="24" applyFont="1" applyBorder="1" applyAlignment="1">
      <alignment horizontal="center" vertical="top" wrapText="1"/>
    </xf>
    <xf numFmtId="0" fontId="75" fillId="0" borderId="0" xfId="24" applyFont="1" applyBorder="1" applyAlignment="1">
      <alignment horizontal="center" vertical="top" wrapText="1"/>
    </xf>
    <xf numFmtId="0" fontId="44" fillId="0" borderId="0" xfId="47" applyFont="1" applyAlignment="1">
      <alignment horizontal="center"/>
    </xf>
    <xf numFmtId="0" fontId="44" fillId="0" borderId="2" xfId="24" applyFont="1" applyBorder="1" applyAlignment="1">
      <alignment horizontal="left" vertical="top" wrapText="1"/>
    </xf>
    <xf numFmtId="0" fontId="76" fillId="0" borderId="0" xfId="47" applyFont="1" applyBorder="1" applyAlignment="1">
      <alignment horizontal="center" vertical="top"/>
    </xf>
    <xf numFmtId="0" fontId="45" fillId="0" borderId="0" xfId="24" applyFont="1" applyAlignment="1">
      <alignment horizontal="center"/>
    </xf>
    <xf numFmtId="0" fontId="45" fillId="0" borderId="2" xfId="24" applyFont="1" applyBorder="1" applyAlignment="1">
      <alignment horizontal="center" vertical="top" wrapText="1"/>
    </xf>
    <xf numFmtId="0" fontId="49" fillId="0" borderId="4" xfId="47" applyFont="1" applyBorder="1" applyAlignment="1">
      <alignment vertical="top" wrapText="1"/>
    </xf>
    <xf numFmtId="0" fontId="1" fillId="0" borderId="5" xfId="47" applyBorder="1" applyAlignment="1">
      <alignment vertical="top" wrapText="1"/>
    </xf>
    <xf numFmtId="0" fontId="1" fillId="0" borderId="6" xfId="47" applyBorder="1" applyAlignment="1">
      <alignment vertical="top" wrapText="1"/>
    </xf>
    <xf numFmtId="0" fontId="64" fillId="0" borderId="4" xfId="47" applyFont="1" applyBorder="1" applyAlignment="1">
      <alignment horizontal="left" vertical="top" wrapText="1"/>
    </xf>
    <xf numFmtId="0" fontId="60" fillId="0" borderId="4" xfId="47" applyFont="1" applyBorder="1" applyAlignment="1">
      <alignment horizontal="left" vertical="top" wrapText="1"/>
    </xf>
    <xf numFmtId="0" fontId="45" fillId="0" borderId="4" xfId="47" applyFont="1" applyBorder="1" applyAlignment="1">
      <alignment horizontal="left" vertical="top" wrapText="1"/>
    </xf>
    <xf numFmtId="0" fontId="60" fillId="0" borderId="4" xfId="47" applyFont="1" applyBorder="1" applyAlignment="1">
      <alignment vertical="top" wrapText="1"/>
    </xf>
    <xf numFmtId="0" fontId="44" fillId="0" borderId="4" xfId="47" applyFont="1" applyBorder="1" applyAlignment="1">
      <alignment horizontal="left" vertical="top" wrapText="1"/>
    </xf>
    <xf numFmtId="0" fontId="1" fillId="0" borderId="4" xfId="47" applyFont="1" applyBorder="1" applyAlignment="1">
      <alignment vertical="top" wrapText="1"/>
    </xf>
    <xf numFmtId="0" fontId="45" fillId="2" borderId="1" xfId="47" applyFont="1" applyFill="1" applyBorder="1" applyAlignment="1">
      <alignment horizontal="left" vertical="top" wrapText="1"/>
    </xf>
    <xf numFmtId="0" fontId="60" fillId="2" borderId="1" xfId="47" applyFont="1" applyFill="1" applyBorder="1" applyAlignment="1">
      <alignment vertical="top" wrapText="1"/>
    </xf>
    <xf numFmtId="0" fontId="22" fillId="20" borderId="0" xfId="28" quotePrefix="1" applyFont="1" applyFill="1" applyAlignment="1">
      <alignment horizontal="center" vertical="center" wrapText="1"/>
    </xf>
    <xf numFmtId="0" fontId="33" fillId="20" borderId="0" xfId="29" applyFont="1" applyFill="1" applyAlignment="1">
      <alignment wrapText="1"/>
    </xf>
    <xf numFmtId="0" fontId="97" fillId="20" borderId="24" xfId="0" applyFont="1" applyFill="1" applyBorder="1" applyAlignment="1">
      <alignment horizontal="center" wrapText="1"/>
    </xf>
    <xf numFmtId="0" fontId="97" fillId="20" borderId="0" xfId="0" applyFont="1" applyFill="1" applyAlignment="1">
      <alignment horizontal="center" wrapText="1"/>
    </xf>
    <xf numFmtId="0" fontId="60" fillId="20" borderId="24" xfId="0" applyFont="1" applyFill="1" applyBorder="1" applyAlignment="1">
      <alignment horizontal="left" wrapText="1"/>
    </xf>
    <xf numFmtId="0" fontId="60" fillId="20" borderId="0" xfId="0" applyFont="1" applyFill="1" applyAlignment="1">
      <alignment horizontal="left" wrapText="1"/>
    </xf>
    <xf numFmtId="0" fontId="22" fillId="0" borderId="22" xfId="28" quotePrefix="1" applyFont="1" applyFill="1" applyBorder="1" applyAlignment="1">
      <alignment horizontal="center" vertical="center" wrapText="1"/>
    </xf>
    <xf numFmtId="0" fontId="33" fillId="0" borderId="53" xfId="29" applyFont="1" applyFill="1" applyBorder="1" applyAlignment="1">
      <alignment wrapText="1"/>
    </xf>
    <xf numFmtId="0" fontId="33" fillId="0" borderId="19" xfId="29" applyFont="1" applyFill="1" applyBorder="1" applyAlignment="1">
      <alignment wrapText="1"/>
    </xf>
    <xf numFmtId="0" fontId="33" fillId="0" borderId="24" xfId="30" quotePrefix="1" applyFont="1" applyFill="1" applyBorder="1" applyAlignment="1">
      <alignment horizontal="center" vertical="top" wrapText="1"/>
    </xf>
    <xf numFmtId="0" fontId="33" fillId="0" borderId="0" xfId="29" applyFont="1" applyFill="1" applyBorder="1" applyAlignment="1">
      <alignment wrapText="1"/>
    </xf>
    <xf numFmtId="0" fontId="33" fillId="0" borderId="20" xfId="29" applyFont="1" applyFill="1" applyBorder="1" applyAlignment="1">
      <alignment wrapText="1"/>
    </xf>
    <xf numFmtId="0" fontId="22" fillId="0" borderId="24" xfId="31" quotePrefix="1" applyFont="1" applyFill="1" applyBorder="1" applyAlignment="1">
      <alignment horizontal="left" vertical="top" wrapText="1"/>
    </xf>
    <xf numFmtId="0" fontId="22" fillId="0" borderId="0" xfId="32" quotePrefix="1" applyFont="1" applyFill="1" applyBorder="1" applyAlignment="1">
      <alignment horizontal="left" vertical="center" wrapText="1"/>
    </xf>
    <xf numFmtId="0" fontId="22" fillId="0" borderId="0" xfId="29" applyFont="1" applyFill="1" applyBorder="1" applyAlignment="1">
      <alignment vertical="center" wrapText="1"/>
    </xf>
    <xf numFmtId="0" fontId="22" fillId="0" borderId="20" xfId="29" applyFont="1" applyFill="1" applyBorder="1" applyAlignment="1">
      <alignment vertical="center" wrapText="1"/>
    </xf>
    <xf numFmtId="0" fontId="33" fillId="0" borderId="0" xfId="33" quotePrefix="1" applyFont="1" applyFill="1" applyBorder="1" applyAlignment="1">
      <alignment horizontal="left" vertical="center" wrapText="1"/>
    </xf>
    <xf numFmtId="4" fontId="33" fillId="0" borderId="56" xfId="9" applyNumberFormat="1" applyFont="1" applyFill="1" applyBorder="1" applyAlignment="1">
      <alignment horizontal="center" vertical="center" wrapText="1"/>
    </xf>
    <xf numFmtId="4" fontId="33" fillId="0" borderId="57" xfId="9" applyNumberFormat="1" applyFont="1" applyFill="1" applyBorder="1" applyAlignment="1">
      <alignment horizontal="center" vertical="center" wrapText="1"/>
    </xf>
    <xf numFmtId="4" fontId="33" fillId="0" borderId="58" xfId="9" applyNumberFormat="1" applyFont="1" applyFill="1" applyBorder="1" applyAlignment="1">
      <alignment horizontal="center" vertical="center" wrapText="1"/>
    </xf>
    <xf numFmtId="0" fontId="33" fillId="0" borderId="54" xfId="36" quotePrefix="1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center" wrapText="1"/>
    </xf>
    <xf numFmtId="0" fontId="33" fillId="0" borderId="1" xfId="36" quotePrefix="1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7" xfId="37" quotePrefix="1" applyFont="1" applyFill="1" applyBorder="1" applyAlignment="1">
      <alignment horizontal="left" vertical="top" wrapText="1"/>
    </xf>
    <xf numFmtId="0" fontId="33" fillId="0" borderId="8" xfId="37" quotePrefix="1" applyFont="1" applyFill="1" applyBorder="1" applyAlignment="1">
      <alignment horizontal="left" vertical="top" wrapText="1"/>
    </xf>
    <xf numFmtId="0" fontId="33" fillId="0" borderId="9" xfId="37" quotePrefix="1" applyFont="1" applyFill="1" applyBorder="1" applyAlignment="1">
      <alignment horizontal="left" vertical="top" wrapText="1"/>
    </xf>
    <xf numFmtId="0" fontId="22" fillId="0" borderId="24" xfId="34" quotePrefix="1" applyFont="1" applyFill="1" applyBorder="1" applyAlignment="1">
      <alignment horizontal="left" vertical="center" wrapText="1"/>
    </xf>
    <xf numFmtId="0" fontId="33" fillId="0" borderId="0" xfId="32" quotePrefix="1" applyFont="1" applyFill="1" applyBorder="1" applyAlignment="1">
      <alignment horizontal="left" vertical="top" wrapText="1"/>
    </xf>
    <xf numFmtId="0" fontId="33" fillId="0" borderId="1" xfId="35" quotePrefix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4" xfId="36" quotePrefix="1" applyFont="1" applyFill="1" applyBorder="1" applyAlignment="1">
      <alignment horizontal="center" vertical="center" wrapText="1"/>
    </xf>
    <xf numFmtId="0" fontId="33" fillId="0" borderId="5" xfId="36" quotePrefix="1" applyFont="1" applyFill="1" applyBorder="1" applyAlignment="1">
      <alignment horizontal="center" vertical="center" wrapText="1"/>
    </xf>
    <xf numFmtId="0" fontId="33" fillId="0" borderId="6" xfId="36" quotePrefix="1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29" fillId="3" borderId="7" xfId="2" applyNumberFormat="1" applyFont="1" applyFill="1" applyBorder="1" applyAlignment="1" applyProtection="1">
      <alignment horizontal="center" vertical="top" wrapText="1"/>
    </xf>
    <xf numFmtId="0" fontId="29" fillId="3" borderId="8" xfId="2" applyNumberFormat="1" applyFont="1" applyFill="1" applyBorder="1" applyAlignment="1" applyProtection="1">
      <alignment horizontal="center" vertical="top" wrapText="1"/>
    </xf>
    <xf numFmtId="0" fontId="29" fillId="3" borderId="9" xfId="2" applyNumberFormat="1" applyFont="1" applyFill="1" applyBorder="1" applyAlignment="1" applyProtection="1">
      <alignment horizontal="center" vertical="top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center" vertical="center"/>
    </xf>
    <xf numFmtId="4" fontId="21" fillId="2" borderId="6" xfId="0" applyNumberFormat="1" applyFont="1" applyFill="1" applyBorder="1" applyAlignment="1">
      <alignment horizontal="center" vertical="center"/>
    </xf>
    <xf numFmtId="4" fontId="21" fillId="2" borderId="4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5" fillId="0" borderId="7" xfId="0" applyNumberFormat="1" applyFont="1" applyFill="1" applyBorder="1" applyAlignment="1" applyProtection="1">
      <alignment horizontal="right" vertical="top" wrapText="1"/>
    </xf>
    <xf numFmtId="0" fontId="15" fillId="0" borderId="9" xfId="0" applyNumberFormat="1" applyFont="1" applyFill="1" applyBorder="1" applyAlignment="1" applyProtection="1">
      <alignment horizontal="right" vertical="top" wrapText="1"/>
    </xf>
    <xf numFmtId="0" fontId="15" fillId="0" borderId="7" xfId="0" applyNumberFormat="1" applyFont="1" applyFill="1" applyBorder="1" applyAlignment="1" applyProtection="1">
      <alignment horizontal="right" vertical="center" wrapText="1"/>
    </xf>
    <xf numFmtId="0" fontId="15" fillId="0" borderId="9" xfId="0" applyNumberFormat="1" applyFont="1" applyFill="1" applyBorder="1" applyAlignment="1" applyProtection="1">
      <alignment horizontal="right" vertical="center" wrapText="1"/>
    </xf>
    <xf numFmtId="0" fontId="17" fillId="0" borderId="3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left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</cellXfs>
  <cellStyles count="48">
    <cellStyle name="S10 5" xfId="36"/>
    <cellStyle name="S12 4" xfId="37"/>
    <cellStyle name="S2 6" xfId="33"/>
    <cellStyle name="S3 3" xfId="28"/>
    <cellStyle name="S4 4" xfId="30"/>
    <cellStyle name="S5 4" xfId="31"/>
    <cellStyle name="S6 4" xfId="32"/>
    <cellStyle name="S7 3" xfId="34"/>
    <cellStyle name="S8 3" xfId="35"/>
    <cellStyle name="Гиперссылка" xfId="10" builtinId="8"/>
    <cellStyle name="Гиперссылка 2" xfId="6"/>
    <cellStyle name="Гиперссылка 3" xfId="43"/>
    <cellStyle name="Итоги" xfId="21"/>
    <cellStyle name="ЛокСмета" xfId="22"/>
    <cellStyle name="Обычный" xfId="0" builtinId="0"/>
    <cellStyle name="Обычный 10" xfId="17"/>
    <cellStyle name="Обычный 11" xfId="47"/>
    <cellStyle name="Обычный 18" xfId="29"/>
    <cellStyle name="Обычный 2" xfId="2"/>
    <cellStyle name="Обычный 2 2" xfId="44"/>
    <cellStyle name="Обычный 2 3" xfId="41"/>
    <cellStyle name="Обычный 3" xfId="1"/>
    <cellStyle name="Обычный 3 2 3" xfId="4"/>
    <cellStyle name="Обычный 3 2 3 2" xfId="15"/>
    <cellStyle name="Обычный 3 3" xfId="3"/>
    <cellStyle name="Обычный 3 3 4" xfId="14"/>
    <cellStyle name="Обычный 4" xfId="11"/>
    <cellStyle name="Обычный 4 3" xfId="13"/>
    <cellStyle name="Обычный 4 3 2" xfId="12"/>
    <cellStyle name="Обычный 5" xfId="5"/>
    <cellStyle name="Обычный 5 2" xfId="7"/>
    <cellStyle name="Обычный 5 4" xfId="16"/>
    <cellStyle name="Обычный 6" xfId="20"/>
    <cellStyle name="Обычный 7" xfId="26"/>
    <cellStyle name="Обычный 8" xfId="38"/>
    <cellStyle name="Обычный 9" xfId="39"/>
    <cellStyle name="ПИР" xfId="23"/>
    <cellStyle name="Процентный" xfId="27" builtinId="5"/>
    <cellStyle name="СводРасч" xfId="18"/>
    <cellStyle name="Титул" xfId="24"/>
    <cellStyle name="Финансовый" xfId="9" builtinId="3"/>
    <cellStyle name="Финансовый 2" xfId="46"/>
    <cellStyle name="Финансовый 2 3 2" xfId="45"/>
    <cellStyle name="Финансовый 3" xfId="8"/>
    <cellStyle name="Финансовый 4" xfId="40"/>
    <cellStyle name="Финансовый 8" xfId="19"/>
    <cellStyle name="Финансовый 8 2" xfId="42"/>
    <cellStyle name="Хвост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63" Type="http://schemas.openxmlformats.org/officeDocument/2006/relationships/externalLink" Target="externalLinks/externalLink36.xml"/><Relationship Id="rId68" Type="http://schemas.openxmlformats.org/officeDocument/2006/relationships/externalLink" Target="externalLinks/externalLink41.xml"/><Relationship Id="rId84" Type="http://schemas.openxmlformats.org/officeDocument/2006/relationships/externalLink" Target="externalLinks/externalLink57.xml"/><Relationship Id="rId89" Type="http://schemas.openxmlformats.org/officeDocument/2006/relationships/externalLink" Target="externalLinks/externalLink62.xml"/><Relationship Id="rId112" Type="http://schemas.openxmlformats.org/officeDocument/2006/relationships/externalLink" Target="externalLinks/externalLink85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80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26.xml"/><Relationship Id="rId58" Type="http://schemas.openxmlformats.org/officeDocument/2006/relationships/externalLink" Target="externalLinks/externalLink31.xml"/><Relationship Id="rId74" Type="http://schemas.openxmlformats.org/officeDocument/2006/relationships/externalLink" Target="externalLinks/externalLink47.xml"/><Relationship Id="rId79" Type="http://schemas.openxmlformats.org/officeDocument/2006/relationships/externalLink" Target="externalLinks/externalLink52.xml"/><Relationship Id="rId102" Type="http://schemas.openxmlformats.org/officeDocument/2006/relationships/externalLink" Target="externalLinks/externalLink75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63.xml"/><Relationship Id="rId95" Type="http://schemas.openxmlformats.org/officeDocument/2006/relationships/externalLink" Target="externalLinks/externalLink68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64" Type="http://schemas.openxmlformats.org/officeDocument/2006/relationships/externalLink" Target="externalLinks/externalLink37.xml"/><Relationship Id="rId69" Type="http://schemas.openxmlformats.org/officeDocument/2006/relationships/externalLink" Target="externalLinks/externalLink42.xml"/><Relationship Id="rId113" Type="http://schemas.openxmlformats.org/officeDocument/2006/relationships/externalLink" Target="externalLinks/externalLink86.xml"/><Relationship Id="rId80" Type="http://schemas.openxmlformats.org/officeDocument/2006/relationships/externalLink" Target="externalLinks/externalLink53.xml"/><Relationship Id="rId85" Type="http://schemas.openxmlformats.org/officeDocument/2006/relationships/externalLink" Target="externalLinks/externalLink58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32.xml"/><Relationship Id="rId103" Type="http://schemas.openxmlformats.org/officeDocument/2006/relationships/externalLink" Target="externalLinks/externalLink76.xml"/><Relationship Id="rId108" Type="http://schemas.openxmlformats.org/officeDocument/2006/relationships/externalLink" Target="externalLinks/externalLink81.xml"/><Relationship Id="rId54" Type="http://schemas.openxmlformats.org/officeDocument/2006/relationships/externalLink" Target="externalLinks/externalLink27.xml"/><Relationship Id="rId70" Type="http://schemas.openxmlformats.org/officeDocument/2006/relationships/externalLink" Target="externalLinks/externalLink43.xml"/><Relationship Id="rId75" Type="http://schemas.openxmlformats.org/officeDocument/2006/relationships/externalLink" Target="externalLinks/externalLink48.xml"/><Relationship Id="rId91" Type="http://schemas.openxmlformats.org/officeDocument/2006/relationships/externalLink" Target="externalLinks/externalLink64.xml"/><Relationship Id="rId96" Type="http://schemas.openxmlformats.org/officeDocument/2006/relationships/externalLink" Target="externalLinks/externalLink6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49" Type="http://schemas.openxmlformats.org/officeDocument/2006/relationships/externalLink" Target="externalLinks/externalLink22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externalLink" Target="externalLinks/externalLink25.xml"/><Relationship Id="rId60" Type="http://schemas.openxmlformats.org/officeDocument/2006/relationships/externalLink" Target="externalLinks/externalLink33.xml"/><Relationship Id="rId65" Type="http://schemas.openxmlformats.org/officeDocument/2006/relationships/externalLink" Target="externalLinks/externalLink38.xml"/><Relationship Id="rId73" Type="http://schemas.openxmlformats.org/officeDocument/2006/relationships/externalLink" Target="externalLinks/externalLink46.xml"/><Relationship Id="rId78" Type="http://schemas.openxmlformats.org/officeDocument/2006/relationships/externalLink" Target="externalLinks/externalLink51.xml"/><Relationship Id="rId81" Type="http://schemas.openxmlformats.org/officeDocument/2006/relationships/externalLink" Target="externalLinks/externalLink54.xml"/><Relationship Id="rId86" Type="http://schemas.openxmlformats.org/officeDocument/2006/relationships/externalLink" Target="externalLinks/externalLink59.xml"/><Relationship Id="rId94" Type="http://schemas.openxmlformats.org/officeDocument/2006/relationships/externalLink" Target="externalLinks/externalLink67.xml"/><Relationship Id="rId99" Type="http://schemas.openxmlformats.org/officeDocument/2006/relationships/externalLink" Target="externalLinks/externalLink72.xml"/><Relationship Id="rId101" Type="http://schemas.openxmlformats.org/officeDocument/2006/relationships/externalLink" Target="externalLinks/externalLink7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2.xml"/><Relationship Id="rId109" Type="http://schemas.openxmlformats.org/officeDocument/2006/relationships/externalLink" Target="externalLinks/externalLink82.xml"/><Relationship Id="rId34" Type="http://schemas.openxmlformats.org/officeDocument/2006/relationships/externalLink" Target="externalLinks/externalLink7.xml"/><Relationship Id="rId50" Type="http://schemas.openxmlformats.org/officeDocument/2006/relationships/externalLink" Target="externalLinks/externalLink23.xml"/><Relationship Id="rId55" Type="http://schemas.openxmlformats.org/officeDocument/2006/relationships/externalLink" Target="externalLinks/externalLink28.xml"/><Relationship Id="rId76" Type="http://schemas.openxmlformats.org/officeDocument/2006/relationships/externalLink" Target="externalLinks/externalLink49.xml"/><Relationship Id="rId97" Type="http://schemas.openxmlformats.org/officeDocument/2006/relationships/externalLink" Target="externalLinks/externalLink70.xml"/><Relationship Id="rId104" Type="http://schemas.openxmlformats.org/officeDocument/2006/relationships/externalLink" Target="externalLinks/externalLink7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4.xml"/><Relationship Id="rId92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66" Type="http://schemas.openxmlformats.org/officeDocument/2006/relationships/externalLink" Target="externalLinks/externalLink39.xml"/><Relationship Id="rId87" Type="http://schemas.openxmlformats.org/officeDocument/2006/relationships/externalLink" Target="externalLinks/externalLink60.xml"/><Relationship Id="rId110" Type="http://schemas.openxmlformats.org/officeDocument/2006/relationships/externalLink" Target="externalLinks/externalLink83.xml"/><Relationship Id="rId115" Type="http://schemas.openxmlformats.org/officeDocument/2006/relationships/styles" Target="styles.xml"/><Relationship Id="rId61" Type="http://schemas.openxmlformats.org/officeDocument/2006/relationships/externalLink" Target="externalLinks/externalLink34.xml"/><Relationship Id="rId82" Type="http://schemas.openxmlformats.org/officeDocument/2006/relationships/externalLink" Target="externalLinks/externalLink5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56" Type="http://schemas.openxmlformats.org/officeDocument/2006/relationships/externalLink" Target="externalLinks/externalLink29.xml"/><Relationship Id="rId77" Type="http://schemas.openxmlformats.org/officeDocument/2006/relationships/externalLink" Target="externalLinks/externalLink50.xml"/><Relationship Id="rId100" Type="http://schemas.openxmlformats.org/officeDocument/2006/relationships/externalLink" Target="externalLinks/externalLink73.xml"/><Relationship Id="rId105" Type="http://schemas.openxmlformats.org/officeDocument/2006/relationships/externalLink" Target="externalLinks/externalLink7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4.xml"/><Relationship Id="rId72" Type="http://schemas.openxmlformats.org/officeDocument/2006/relationships/externalLink" Target="externalLinks/externalLink45.xml"/><Relationship Id="rId93" Type="http://schemas.openxmlformats.org/officeDocument/2006/relationships/externalLink" Target="externalLinks/externalLink66.xml"/><Relationship Id="rId98" Type="http://schemas.openxmlformats.org/officeDocument/2006/relationships/externalLink" Target="externalLinks/externalLink7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externalLink" Target="externalLinks/externalLink19.xml"/><Relationship Id="rId67" Type="http://schemas.openxmlformats.org/officeDocument/2006/relationships/externalLink" Target="externalLinks/externalLink40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62" Type="http://schemas.openxmlformats.org/officeDocument/2006/relationships/externalLink" Target="externalLinks/externalLink35.xml"/><Relationship Id="rId83" Type="http://schemas.openxmlformats.org/officeDocument/2006/relationships/externalLink" Target="externalLinks/externalLink56.xml"/><Relationship Id="rId88" Type="http://schemas.openxmlformats.org/officeDocument/2006/relationships/externalLink" Target="externalLinks/externalLink61.xml"/><Relationship Id="rId111" Type="http://schemas.openxmlformats.org/officeDocument/2006/relationships/externalLink" Target="externalLinks/externalLink84.xml"/><Relationship Id="rId15" Type="http://schemas.openxmlformats.org/officeDocument/2006/relationships/worksheet" Target="worksheets/sheet15.xml"/><Relationship Id="rId36" Type="http://schemas.openxmlformats.org/officeDocument/2006/relationships/externalLink" Target="externalLinks/externalLink9.xml"/><Relationship Id="rId57" Type="http://schemas.openxmlformats.org/officeDocument/2006/relationships/externalLink" Target="externalLinks/externalLink30.xml"/><Relationship Id="rId106" Type="http://schemas.openxmlformats.org/officeDocument/2006/relationships/externalLink" Target="externalLinks/externalLink7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90;&#1077;&#1078;&#1085;&#1099;&#1077;%20&#1092;&#1086;&#1088;&#1084;&#1099;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user.KLG0043/&#1056;&#1072;&#1073;&#1086;&#1095;&#1080;&#1081;%20&#1089;&#1090;&#1086;&#1083;/&#1044;&#1080;&#1085;&#1072;&#1088;&#1072;/Documents%20and%20Settings/afismagilov/Local%20Settings/Temporary%20Internet%20Files/OLK164/&#1055;&#1044;&#1056;+&#1041;&#1102;&#1076;&#1078;&#1077;&#1090;%20&#1070;&#1053;&#1043;%20&#1053;&#1058;&#1062;%20&#1059;&#1092;&#1072;%20(2005-2006)v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5.250.4\Projects\Documents%20and%20Settings\Ibragimov_RR.UFANP\Local%20Settings\Temporary%20Internet%20Files\OLK4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87;&#1072;&#1087;&#1082;&#1080;\Documents%20and%20Settings\&#1040;&#1076;&#1084;&#1080;&#1085;&#1080;&#1089;&#1090;&#1088;&#1072;&#1090;&#1086;&#1088;\&#1056;&#1072;&#1073;&#1086;&#1095;&#1080;&#1081;%20&#1089;&#1090;&#1086;&#1083;\&#1050;&#1086;&#1084;&#1084;%20&#1087;&#1088;&#1077;&#1076;&#1083;%20&#1087;&#1086;%20&#1057;&#1077;&#1088;&#1086;&#1086;&#1095;&#1080;&#1089;&#1090;&#1082;&#1077;-%20&#1040;&#1083;&#1072;&#1090;&#1086;&#1088;&#1082;&#1072;\&#1050;&#1086;&#1084;%20%20&#1087;&#1088;&#1077;&#1076;&#1083;%20&#1087;&#1086;%20&#1057;&#1077;&#1088;&#1086;&#1086;&#1095;&#1080;&#1089;&#1090;&#1082;&#1077;%20&#1040;&#1083;&#1072;&#1090;&#1086;&#1088;&#1082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7_&#1076;&#1086;&#1075;/!&#1044;&#1086;&#1075;&#1086;&#1074;&#1086;&#1088;&#1099;%20&#1085;&#1072;%202007%20&#1075;&#1086;&#1076;/&#1050;&#1091;&#1081;&#1073;_&#1046;&#1044;_&#1055;&#1048;&#1056;_&#1055;&#1054;/&#1040;&#1043;&#1043;_%20n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lkina\Local%20Settings\Temporary%20Internet%20Files\Content.Outlook\U4QWQD3Y\&#1057;&#1084;&#1077;&#1090;&#1072;%20&#1085;&#1072;%20&#1056;&#1044;%20%20&#1040;&#1057;&#1059;%20&#1058;&#1055;%20%20&#1055;&#1057;%20&#1070;&#1078;&#1085;&#1072;&#1103;%20&#1050;&#1056;&#1059;&#1069;%20220%20&#1082;&#1042;%20&#1085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3;&#1040;&#1055;&#1086;&#1076;&#1085;&#105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&#1052;&#1086;&#1080;%20&#1076;&#1086;&#1082;&#1091;&#1084;&#1077;&#1085;&#1090;&#1099;/&#1044;&#1077;&#1085;&#1080;&#1089;/Files/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Users/biruzova/Desktop/&#1057;&#1086;&#1083;&#1085;&#1077;&#1095;&#1085;.%20&#1073;&#1072;&#1090;&#1072;&#1088;&#1077;&#1103;%20-%20&#1056;&#1044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&#1055;&#1088;&#1086;&#1077;&#1082;&#1090;&#1099;\03_&#1050;&#1072;&#1084;&#1089;&#1082;&#1072;&#1103;_&#1043;&#1069;&#1057;\&#1047;&#1072;&#1084;&#1077;&#1085;&#1072;_&#1079;&#1072;&#1097;&#1080;&#1090;_&#1042;&#1051;_&#1042;&#1083;&#1072;&#1076;&#1080;&#1084;&#1080;&#1088;&#1089;&#1082;&#1072;&#1103;-2\!new_&#1050;&#1072;&#1084;&#1043;&#1069;&#1057;_&#1042;&#1083;&#1072;&#1076;&#1080;&#1084;&#1080;&#1088;&#1089;&#1082;&#1072;&#1103;2_&#1057;&#1052;&#1057;_&#1056;&#1072;&#1089;&#1095;&#1077;&#1090;_21080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bragimov_RR.UFANP\Local%20Settings\Temporary%20Internet%20Files\OLK4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7;&#1045;&#1052;&#1086;&#1076;&#1085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oduws2003\&#1060;&#1080;&#1083;&#1080;&#1072;&#1083;%20&#1040;&#1057;&#1054;&#1044;&#1059;\&#1047;&#1072;&#1082;&#1072;&#1079;&#1095;&#1080;&#1082;&#1080;\&#1051;&#1059;&#1050;&#1054;&#1049;&#1051;-&#1055;&#1045;&#1056;&#1052;&#1053;&#1045;&#1060;&#1058;&#1068;\&#1050;&#1059;&#1059;&#1053;%20276%20&#1054;&#1089;&#1072;\&#1044;&#1086;&#1075;&#1086;&#1074;&#1086;&#1088;%20310%20&#1086;&#1090;%2006.02.03%20(&#1088;&#1077;&#1082;&#1086;&#1085;&#1089;&#1090;&#1088;&#1091;&#1082;&#1094;&#1080;&#1103;)\&#1044;&#1086;&#1087;.%20&#1089;&#1086;&#1075;&#1083;.%20&#8470;2%20&#1086;&#1090;%2001.09.04\&#1055;&#1088;&#1080;&#1083;&#1086;&#1078;.%20&#1076;.&#1089;.%202%20&#1082;%20&#1076;&#1086;&#1075;.%203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tmp/Temporary%20Internet%20Files/Content.Outlook/I72ZG5PP/&#1041;&#1044;&#1056;%20&#1057;&#1057;%201%20&#1082;&#1074;%202008%2014%2007%2020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-&#1087;&#1086;%20&#1086;&#1073;&#1098;&#1077;&#1082;&#1090;&#1072;&#1084;/&#1050;&#1041;&#1044;&#1061;/&#1044;&#1080;&#1088;&#1077;&#1082;&#1094;&#1080;&#1103;%20&#1090;&#1088;&#1072;&#1085;&#1089;&#1087;%20&#1089;&#1090;&#1088;-&#1074;&#1072;/&#1056;&#1072;&#1079;&#1074;&#1103;&#1079;&#1082;&#1072;%20&#1085;&#1072;%20&#1046;&#1091;&#1082;&#1086;&#1074;&#1072;/&#1055;&#1088;&#1086;&#1077;&#1082;&#1090;/1%20&#1086;&#1095;&#1077;&#1088;&#1077;&#1076;&#1100;%20-%20&#1091;&#1083;.&#1052;&#1086;&#1088;.%20&#1087;&#1077;&#1093;&#1086;&#1090;&#1099;%20&#1089;%20&#1084;&#1086;&#1089;&#1090;&#1086;&#1084;/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erver\xserver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-&#1087;&#1086;%20&#1086;&#1073;&#1098;&#1077;&#1082;&#1090;&#1072;&#1084;/&#1050;&#1041;&#1044;&#1061;/&#1044;&#1080;&#1088;&#1077;&#1082;&#1094;&#1080;&#1103;%20&#1090;&#1088;&#1072;&#1085;&#1089;&#1087;%20&#1089;&#1090;&#1088;-&#1074;&#1072;/&#1057;&#1085;&#1077;&#1075;/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&#1044;&#1086;&#1075;&#1086;&#1074;&#1086;&#1088;&#1085;&#1086;&#1081;%20&#1086;&#1090;&#1076;&#1077;&#1083;/&#1069;&#1082;&#1086;&#1085;&#1086;&#1084;&#1080;&#1082;&#1072;/&#1040;&#1082;&#1090;&#1099;-&#1054;&#1087;&#1083;&#1072;&#1090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oronina.PGBUH\&#1052;&#1086;&#1080;%20&#1076;&#1086;&#1082;&#1091;&#1084;&#1077;&#1085;&#1090;&#1099;\&#1057;&#1084;&#1077;&#1090;&#1099;\&#1041;&#1072;&#1081;&#1076;&#1072;&#1088;&#1072;&#1094;&#1082;&#1072;&#1103;%20&#1075;&#1091;&#1073;&#1072;%202007\&#1048;&#1079;&#1099;&#1089;&#1082;&#1072;&#1085;&#1080;&#1103;\&#1071;&#1043;&#1048;\&#1050;&#1055;+C&#1084;&#1077;&#1090;&#1072;%202007%20&#1071;&#1043;&#1048;%20%20(14.03.07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Documents%20and%20Settings/operator/Desktop/&#1051;&#1072;&#1090;&#1091;&#1096;&#1082;&#1080;&#1085;&#1072;/&#1087;&#1083;&#1072;&#1085;&#1080;&#1088;&#1086;&#1074;&#1072;&#1085;&#1080;&#1077;%20&#1090;&#1077;&#1082;&#1091;&#1097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a\AppData\Roaming\Microsoft\AddIns\sumprop.xla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3.%20&#1069;&#1083;&#1100;&#1073;&#1088;&#1091;&#1089;/&#1040;&#1083;&#1100;&#1087;&#1075;&#1086;&#1088;&#1086;&#1076;&#1086;&#1082;/1.%20&#1047;&#1053;&#1055;%20&#1086;&#1090;%2010.04.2023/&#1053;&#1052;&#1062;%20&#1040;&#1083;&#1100;&#1087;&#1075;&#1086;&#1088;&#1086;&#1076;&#1086;&#108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pi\pir\PROJECTS\GIP\Office4\1980\&#1044;&#1086;&#1075;&#1086;&#1074;&#1086;&#1088;\&#1080;&#1089;&#1087;&#1086;&#1083;&#1085;&#1080;&#1090;&#1077;&#1083;&#1100;&#1085;&#1099;&#1077;%20&#1089;&#1084;&#1077;&#1090;&#1099;\DELIVERY\&#1052;&#1086;&#1080;%20&#1076;&#1086;&#1082;&#1091;&#1084;&#1077;&#1085;&#1090;&#1099;\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топо"/>
      <sheetName val="Зап-3- СЦБ"/>
      <sheetName val="Данные для расчёта сметы"/>
      <sheetName val="RSOILBAL"/>
      <sheetName val="3.1 Проект на стр.скв."/>
      <sheetName val="Смета"/>
      <sheetName val="К.рын"/>
      <sheetName val="Суточная"/>
      <sheetName val="Коэфф1."/>
      <sheetName val="Шкаф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"/>
      <sheetName val="Платежка за телефон"/>
      <sheetName val="Платежка за электроэнергию"/>
      <sheetName val="Счет_Фактура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  <sheetName val="Data"/>
      <sheetName val="Титул"/>
      <sheetName val="Справочники"/>
      <sheetName val="BACT"/>
      <sheetName val="топография"/>
      <sheetName val="Общая часть"/>
      <sheetName val="Сводная"/>
      <sheetName val="Счет-Фактур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  <sheetName val="эл_химз_3"/>
      <sheetName val="геология_3"/>
      <sheetName val="6_143"/>
      <sheetName val="6_3_13"/>
      <sheetName val="6_203"/>
      <sheetName val="6_4_13"/>
      <sheetName val="6_11_1__сторонние3"/>
      <sheetName val="8_14_КР_(списание)ОПСТИКР3"/>
      <sheetName val="Данные_для_расчёта_сметы2"/>
      <sheetName val="6_14_КР2"/>
      <sheetName val="Пример_расчета2"/>
      <sheetName val="свод_22"/>
      <sheetName val="Зап-3-_СЦБ2"/>
      <sheetName val="СметаСводная_Рыб2"/>
      <sheetName val="13_11"/>
      <sheetName val="Текущие_цены2"/>
      <sheetName val="отчет_эл_эн__20002"/>
      <sheetName val="к_84-к_832"/>
      <sheetName val="Коэфф1_2"/>
      <sheetName val="КП_(2)1"/>
      <sheetName val="6_31"/>
      <sheetName val="6_71"/>
      <sheetName val="6_3_1_31"/>
      <sheetName val="свод_31"/>
      <sheetName val="Смета2_проект__раб_2"/>
      <sheetName val="Смета_12"/>
      <sheetName val="СМЕТА_проект1"/>
      <sheetName val="Production_and_Spend1"/>
      <sheetName val="Прайс_лист2"/>
      <sheetName val="1_31"/>
      <sheetName val="К_рын1"/>
      <sheetName val="Сводная_смета1"/>
      <sheetName val="См_1_наруж_водопровод2"/>
      <sheetName val="Разработка_проекта2"/>
      <sheetName val="КП_НовоКов2"/>
      <sheetName val="СметаСводная_1_оч2"/>
      <sheetName val="Переменные_и_константы1"/>
      <sheetName val="свод_(2)1"/>
      <sheetName val="Калплан_ОИ2_Макм_крестики1"/>
      <sheetName val="СметаСводная_павильон1"/>
      <sheetName val="Св__смета1"/>
      <sheetName val="РБС_ИЗМ11"/>
      <sheetName val="СметаСводная_снег1"/>
      <sheetName val="Лист_опроса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Смета_1свод1"/>
      <sheetName val="таблица_руководству1"/>
      <sheetName val="Суточная_добыча_за_неделю1"/>
      <sheetName val="Прибыль_опл1"/>
      <sheetName val="№5_СУБ_Инж_защ1"/>
      <sheetName val="HP_и_оргтехника1"/>
      <sheetName val="Таблица_21"/>
      <sheetName val="Таблица_4_АСУТП1"/>
      <sheetName val="ст_ГТМ1"/>
      <sheetName val="ПДР_ООО_&quot;Юкос_ФБЦ&quot;1"/>
      <sheetName val="исходные_данные1"/>
      <sheetName val="расчетные_таблицы1"/>
      <sheetName val="Амур_ДОН1"/>
      <sheetName val="кп_ГК1"/>
      <sheetName val="Справочные_данные1"/>
      <sheetName val="Б_Сатка1"/>
      <sheetName val="справ_2"/>
      <sheetName val="Перечень_ИУ1"/>
      <sheetName val="3_1_ТХ1"/>
      <sheetName val="СметаСводная_Колпино1"/>
      <sheetName val="3_51"/>
      <sheetName val="суб_подряд2"/>
      <sheetName val="ПСБ_-_ОЭ2"/>
      <sheetName val="Смета_21"/>
      <sheetName val="Ачинский_НПЗ1"/>
      <sheetName val="См3_СЦБ-зап1"/>
      <sheetName val="Хаттон_90_90_Femco1"/>
      <sheetName val="свод_общ1"/>
      <sheetName val="Смета_5_2__Кусты25,29,31,651"/>
      <sheetName val="смета_СИД1"/>
      <sheetName val="ресурсная_вед_1"/>
      <sheetName val="р_Волхов1"/>
      <sheetName val="КП_к_ГК1"/>
      <sheetName val="изыскания_21"/>
      <sheetName val="Калплан_Кра1"/>
      <sheetName val="6_11_новый1"/>
      <sheetName val="Opex_personnel_(Term_facs)1"/>
      <sheetName val="Капитальные_затраты1"/>
      <sheetName val="Пояснение_"/>
      <sheetName val="3_11"/>
      <sheetName val="Коммерческие_расходы1"/>
      <sheetName val="смета_2_проект__работы"/>
      <sheetName val="СС_замеч_с_ответами1"/>
      <sheetName val="УП__20041"/>
      <sheetName val="в_работу1"/>
      <sheetName val="3_21"/>
      <sheetName val="3_31"/>
      <sheetName val="Р2_11"/>
      <sheetName val="Р2_21"/>
      <sheetName val="Удельные(проф_)1"/>
      <sheetName val="Константы_и_результаты1"/>
      <sheetName val="расчет_№31"/>
      <sheetName val="20_Кредиты_краткосрочные1"/>
      <sheetName val="Перечень_Заказчиков1"/>
      <sheetName val="2_2_1"/>
      <sheetName val="СтрЗапасов_(2)"/>
      <sheetName val="PwC_Copies_from_old_models_--&gt;&gt;"/>
      <sheetName val="Сравнение_ДПН_факт_06-07"/>
      <sheetName val="НМ_расчеты"/>
      <sheetName val="КП_к_снег_Рыбинская1"/>
      <sheetName val="Коэф_КВ"/>
      <sheetName val="Смета_терзем"/>
      <sheetName val="Кал_план_Жукова_даты_-_не_надо"/>
      <sheetName val="матер_"/>
      <sheetName val="КП_Прим_(3)"/>
      <sheetName val="кп_(3)"/>
      <sheetName val="фонтан_разбитый2"/>
      <sheetName val="Баланс_(Ф1)"/>
      <sheetName val="Смета_3_Гидролог"/>
      <sheetName val="Записка_СЦБ"/>
      <sheetName val="РС_"/>
      <sheetName val="Source_lists"/>
      <sheetName val="Общая_часть"/>
      <sheetName val="Табл_51"/>
      <sheetName val="Табл_21"/>
      <sheetName val="См_№3_ОПР"/>
      <sheetName val="см_№6_АВЗУ_и_ГПЗУ"/>
      <sheetName val="Input_Assumptions"/>
      <sheetName val="см_№1_1_Геодезические_работы_"/>
      <sheetName val="см_№1_4_Экология_"/>
      <sheetName val="АСУ_ТП_1_этап_ПД"/>
      <sheetName val="Расчет_курса"/>
      <sheetName val="Курс_доллара"/>
      <sheetName val="Календарь_новый"/>
      <sheetName val="Смета_№_1_ИИ_линия"/>
      <sheetName val="Дополнительные_параметры"/>
      <sheetName val="Свод_объем"/>
      <sheetName val="Дог_цена"/>
      <sheetName val="выборка_на22_июня"/>
      <sheetName val="3труба_(П)"/>
      <sheetName val="Объемы_работ_по_ПВ"/>
      <sheetName val="Таблица_5"/>
      <sheetName val="Таблица_3"/>
      <sheetName val="1_401_2"/>
      <sheetName val="PO_Data"/>
      <sheetName val="Раб_АУ"/>
      <sheetName val="р_Нева1"/>
      <sheetName val="р_Молога1"/>
      <sheetName val="18_рек_Ю-Х1"/>
      <sheetName val="нпс_Палкино1"/>
      <sheetName val="Россия_-_Китай1"/>
      <sheetName val="КМ_210-2381"/>
      <sheetName val="БТС-2_км_405-4591"/>
      <sheetName val="БТС-2_км_405-4531"/>
      <sheetName val="БТС-2_км_313-3521"/>
      <sheetName val="БТС-2_км326-3521"/>
      <sheetName val="Улейма_И1"/>
      <sheetName val="Белая_УБКА1"/>
      <sheetName val="км_72-75р_Левоннька1"/>
      <sheetName val="киенгоп-н_Челны_км_104-2061"/>
      <sheetName val="ВЛ_Урдома1"/>
      <sheetName val="Вл_Микунь_Урдома1"/>
      <sheetName val="ВЛ_Синдор-Микунь1"/>
      <sheetName val="Тон_Чермасан1"/>
      <sheetName val="Трасса_км_16-1471"/>
      <sheetName val="трасса_0-761"/>
      <sheetName val="Колва_781"/>
      <sheetName val="Гидрология__р_Колва_км_381"/>
      <sheetName val="ПСП_1"/>
      <sheetName val="Новая_сводка_(до_бюджета)_(2)2"/>
      <sheetName val="Что_пришло2"/>
      <sheetName val="влад-таблица_(2)2"/>
      <sheetName val="Новая_сводка_(до_бюджета)2"/>
      <sheetName val="Новая_сводка2"/>
      <sheetName val="Общие_расходы2"/>
      <sheetName val="Новая_сводка_(по_бюджету)2"/>
      <sheetName val="Íîâàÿ_ñâîäêà_(äî_áþäæåòà)_(2)2"/>
      <sheetName val="×òî_ïðèøëî2"/>
      <sheetName val="âëàä-òàáëèöà_(2)2"/>
      <sheetName val="Íîâàÿ_ñâîäêà_(äî_áþäæåòà)2"/>
      <sheetName val="Íîâàÿ_ñâîäêà2"/>
      <sheetName val="Îáùèå_ðàñõîäû2"/>
      <sheetName val="Íîâàÿ_ñâîäêà_(ïî_áþäæåòó)2"/>
      <sheetName val="6_10_12"/>
      <sheetName val="6_7_3_ТН2"/>
      <sheetName val="6_12"/>
      <sheetName val="6_52-свод1"/>
      <sheetName val="ДДС_(Форма_№3)"/>
      <sheetName val="Сводная_"/>
      <sheetName val="7_ТХ_Сети_(кор)"/>
      <sheetName val="Tier_311208"/>
      <sheetName val="Акт_выбора"/>
      <sheetName val="См_№7_Эл_"/>
      <sheetName val="См_№8_Пож_"/>
      <sheetName val="См_№3_ВиК"/>
      <sheetName val="Сметы_за_сопровождение"/>
      <sheetName val="См_3_АСУ"/>
      <sheetName val="Полигон_-_ИЭИ_"/>
      <sheetName val="Смета_ТЗ_АСУ-16"/>
      <sheetName val="База_Геодезия"/>
      <sheetName val="База_Геология"/>
      <sheetName val="База_Геофизика"/>
      <sheetName val="4_1_1"/>
      <sheetName val="исп_1_1_1"/>
      <sheetName val="База_Гидро"/>
      <sheetName val="4_2_1"/>
      <sheetName val="исп_1_1_2"/>
      <sheetName val="Исп__смета_этап_1_1,_1_2"/>
      <sheetName val="Исх. данные"/>
      <sheetName val="Main list"/>
      <sheetName val="Пра"/>
      <sheetName val="Промер глуб"/>
      <sheetName val="Расчет №1.1"/>
      <sheetName val="Расчет №2.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 проект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СметаСводная 1 оч"/>
      <sheetName val="пятилетка"/>
      <sheetName val="мониторинг"/>
      <sheetName val="Спецификация"/>
      <sheetName val="См_1_наруж_водопровод"/>
      <sheetName val="свод_2"/>
      <sheetName val="Разработка_проекта"/>
      <sheetName val="КП_НовоКов"/>
      <sheetName val="Данные_для_расчёта_сметы"/>
      <sheetName val="Коэфф1_"/>
      <sheetName val="Прайс_лист"/>
      <sheetName val="СметаСводная_1_оч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Смета терзем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Кал.план Жукова даты - не надо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эл_химз_3"/>
      <sheetName val="геология_3"/>
      <sheetName val="6_143"/>
      <sheetName val="6_3_13"/>
      <sheetName val="6_203"/>
      <sheetName val="6_4_13"/>
      <sheetName val="6_11_1__сторонние3"/>
      <sheetName val="8_14_КР_(списание)ОПСТИКР3"/>
      <sheetName val="Данные_для_расчёта_сметы2"/>
      <sheetName val="6_14_КР2"/>
      <sheetName val="Пример_расчета2"/>
      <sheetName val="свод_22"/>
      <sheetName val="Зап-3-_СЦБ2"/>
      <sheetName val="СметаСводная_Рыб2"/>
      <sheetName val="13_11"/>
      <sheetName val="Текущие_цены2"/>
      <sheetName val="отчет_эл_эн__20002"/>
      <sheetName val="к_84-к_832"/>
      <sheetName val="Коэфф1_2"/>
      <sheetName val="КП_(2)1"/>
      <sheetName val="6_31"/>
      <sheetName val="6_71"/>
      <sheetName val="6_3_1_31"/>
      <sheetName val="свод_31"/>
      <sheetName val="Смета2_проект__раб_2"/>
      <sheetName val="Смета_12"/>
      <sheetName val="СМЕТА_проект1"/>
      <sheetName val="Production_and_Spend1"/>
      <sheetName val="Прайс_лист2"/>
      <sheetName val="1_31"/>
      <sheetName val="К_рын1"/>
      <sheetName val="Сводная_смета1"/>
      <sheetName val="См_1_наруж_водопровод2"/>
      <sheetName val="Разработка_проекта2"/>
      <sheetName val="КП_НовоКов2"/>
      <sheetName val="СметаСводная_1_оч2"/>
      <sheetName val="Переменные_и_константы1"/>
      <sheetName val="свод_(2)1"/>
      <sheetName val="Калплан_ОИ2_Макм_крестики1"/>
      <sheetName val="СметаСводная_павильон1"/>
      <sheetName val="Св__смета1"/>
      <sheetName val="РБС_ИЗМ11"/>
      <sheetName val="СметаСводная_снег1"/>
      <sheetName val="Лист_опроса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Смета_1свод1"/>
      <sheetName val="таблица_руководству1"/>
      <sheetName val="Суточная_добыча_за_неделю1"/>
      <sheetName val="Прибыль_опл1"/>
      <sheetName val="№5_СУБ_Инж_защ1"/>
      <sheetName val="HP_и_оргтехника1"/>
      <sheetName val="Таблица_21"/>
      <sheetName val="Таблица_4_АСУТП1"/>
      <sheetName val="ст_ГТМ1"/>
      <sheetName val="ПДР_ООО_&quot;Юкос_ФБЦ&quot;1"/>
      <sheetName val="исходные_данные1"/>
      <sheetName val="расчетные_таблицы1"/>
      <sheetName val="Амур_ДОН1"/>
      <sheetName val="кп_ГК1"/>
      <sheetName val="Справочные_данные1"/>
      <sheetName val="Б_Сатка1"/>
      <sheetName val="справ_2"/>
      <sheetName val="Перечень_ИУ1"/>
      <sheetName val="3_1_ТХ1"/>
      <sheetName val="СметаСводная_Колпино1"/>
      <sheetName val="3_51"/>
      <sheetName val="суб_подряд2"/>
      <sheetName val="ПСБ_-_ОЭ2"/>
      <sheetName val="Смета_21"/>
      <sheetName val="Ачинский_НПЗ1"/>
      <sheetName val="См3_СЦБ-зап1"/>
      <sheetName val="Хаттон_90_90_Femco1"/>
      <sheetName val="свод_общ1"/>
      <sheetName val="Смета_5_2__Кусты25,29,31,651"/>
      <sheetName val="смета_СИД1"/>
      <sheetName val="ресурсная_вед_1"/>
      <sheetName val="р_Волхов1"/>
      <sheetName val="КП_к_ГК1"/>
      <sheetName val="изыскания_21"/>
      <sheetName val="Калплан_Кра1"/>
      <sheetName val="6_11_новый1"/>
      <sheetName val="Opex_personnel_(Term_facs)1"/>
      <sheetName val="Капитальные_затраты1"/>
      <sheetName val="Пояснение_"/>
      <sheetName val="3_11"/>
      <sheetName val="Коммерческие_расходы1"/>
      <sheetName val="смета_2_проект__работы"/>
      <sheetName val="СС_замеч_с_ответами1"/>
      <sheetName val="УП__20041"/>
      <sheetName val="в_работу1"/>
      <sheetName val="3_21"/>
      <sheetName val="3_31"/>
      <sheetName val="Р2_11"/>
      <sheetName val="Р2_21"/>
      <sheetName val="Удельные(проф_)1"/>
      <sheetName val="Константы_и_результаты1"/>
      <sheetName val="расчет_№31"/>
      <sheetName val="20_Кредиты_краткосрочные1"/>
      <sheetName val="Перечень_Заказчиков1"/>
      <sheetName val="2_2_1"/>
      <sheetName val="СтрЗапасов_(2)"/>
      <sheetName val="PwC_Copies_from_old_models_--&gt;&gt;"/>
      <sheetName val="Сравнение_ДПН_факт_06-07"/>
      <sheetName val="НМ_расчеты"/>
      <sheetName val="КП_к_снег_Рыбинская1"/>
      <sheetName val="Коэф_КВ"/>
      <sheetName val="Смета_терзем"/>
      <sheetName val="Кал_план_Жукова_даты_-_не_надо"/>
      <sheetName val="матер_"/>
      <sheetName val="КП_Прим_(3)"/>
      <sheetName val="кп_(3)"/>
      <sheetName val="фонтан_разбитый2"/>
      <sheetName val="Баланс_(Ф1)"/>
      <sheetName val="Смета_3_Гидролог"/>
      <sheetName val="Записка_СЦБ"/>
      <sheetName val="РС_"/>
      <sheetName val="Source_lists"/>
      <sheetName val="Общая_часть"/>
      <sheetName val="Табл_51"/>
      <sheetName val="Табл_21"/>
      <sheetName val="См_№3_ОПР"/>
      <sheetName val="см_№6_АВЗУ_и_ГПЗУ"/>
      <sheetName val="Input_Assumptions"/>
      <sheetName val="см_№1_1_Геодезические_работы_"/>
      <sheetName val="см_№1_4_Экология_"/>
      <sheetName val="АСУ_ТП_1_этап_ПД"/>
      <sheetName val="Расчет_курса"/>
      <sheetName val="Курс_доллара"/>
      <sheetName val="Календарь_новый"/>
      <sheetName val="Смета_№_1_ИИ_линия"/>
      <sheetName val="Дополнительные_параметры"/>
      <sheetName val="Свод_объем"/>
      <sheetName val="Дог_цена"/>
      <sheetName val="выборка_на22_июня"/>
      <sheetName val="3труба_(П)"/>
      <sheetName val="Объемы_работ_по_ПВ"/>
      <sheetName val="Таблица_5"/>
      <sheetName val="Таблица_3"/>
      <sheetName val="1_401_2"/>
      <sheetName val="PO_Data"/>
      <sheetName val="Раб_АУ"/>
      <sheetName val="р_Нева1"/>
      <sheetName val="р_Молога1"/>
      <sheetName val="18_рек_Ю-Х1"/>
      <sheetName val="нпс_Палкино1"/>
      <sheetName val="Россия_-_Китай1"/>
      <sheetName val="КМ_210-2381"/>
      <sheetName val="БТС-2_км_405-4591"/>
      <sheetName val="БТС-2_км_405-4531"/>
      <sheetName val="БТС-2_км_313-3521"/>
      <sheetName val="БТС-2_км326-3521"/>
      <sheetName val="Улейма_И1"/>
      <sheetName val="Белая_УБКА1"/>
      <sheetName val="км_72-75р_Левоннька1"/>
      <sheetName val="киенгоп-н_Челны_км_104-2061"/>
      <sheetName val="ВЛ_Урдома1"/>
      <sheetName val="Вл_Микунь_Урдома1"/>
      <sheetName val="ВЛ_Синдор-Микунь1"/>
      <sheetName val="Тон_Чермасан1"/>
      <sheetName val="Трасса_км_16-1471"/>
      <sheetName val="трасса_0-761"/>
      <sheetName val="Колва_781"/>
      <sheetName val="Гидрология__р_Колва_км_381"/>
      <sheetName val="ПСП_1"/>
      <sheetName val="Новая_сводка_(до_бюджета)_(2)2"/>
      <sheetName val="Что_пришло2"/>
      <sheetName val="влад-таблица_(2)2"/>
      <sheetName val="Новая_сводка_(до_бюджета)2"/>
      <sheetName val="Новая_сводка2"/>
      <sheetName val="Общие_расходы2"/>
      <sheetName val="Новая_сводка_(по_бюджету)2"/>
      <sheetName val="Íîâàÿ_ñâîäêà_(äî_áþäæåòà)_(2)2"/>
      <sheetName val="×òî_ïðèøëî2"/>
      <sheetName val="âëàä-òàáëèöà_(2)2"/>
      <sheetName val="Íîâàÿ_ñâîäêà_(äî_áþäæåòà)2"/>
      <sheetName val="Íîâàÿ_ñâîäêà2"/>
      <sheetName val="Îáùèå_ðàñõîäû2"/>
      <sheetName val="Íîâàÿ_ñâîäêà_(ïî_áþäæåòó)2"/>
      <sheetName val="6_10_12"/>
      <sheetName val="6_7_3_ТН2"/>
      <sheetName val="6_12"/>
      <sheetName val="6_52-свод1"/>
      <sheetName val="ДДС_(Форма_№3)"/>
      <sheetName val="Сводная_"/>
      <sheetName val="7_ТХ_Сети_(кор)"/>
      <sheetName val="Tier_311208"/>
      <sheetName val="Акт_выбора"/>
      <sheetName val="См_№7_Эл_"/>
      <sheetName val="См_№8_Пож_"/>
      <sheetName val="См_№3_ВиК"/>
      <sheetName val="Сметы_за_сопровождение"/>
      <sheetName val="ПС"/>
      <sheetName val="См_3_АСУ"/>
      <sheetName val="Полигон_-_ИЭИ_"/>
      <sheetName val="Смета_ТЗ_АСУ-16"/>
      <sheetName val="База_Геодезия"/>
      <sheetName val="База_Геология"/>
      <sheetName val="База_Геофизика"/>
      <sheetName val="4_1_1"/>
      <sheetName val="исп_1_1_1"/>
      <sheetName val="База_Гидро"/>
      <sheetName val="4_2_1"/>
      <sheetName val="исп_1_1_2"/>
      <sheetName val="Исп__смета_этап_1_1,_1_2"/>
      <sheetName val="Исх. данные"/>
      <sheetName val="Main list"/>
      <sheetName val="Исх1"/>
      <sheetName val="Пра"/>
      <sheetName val="Промер глуб"/>
      <sheetName val="Расчет №1.1"/>
      <sheetName val="Расчет №2.1"/>
      <sheetName val="ИД ПНР"/>
      <sheetName val="Технический лист"/>
      <sheetName val="анализ 2003_2004исполнение МТО"/>
      <sheetName val="Тестовый"/>
      <sheetName val="Panduit"/>
      <sheetName val=" Свод"/>
      <sheetName val="исключ ЭХЗ"/>
      <sheetName val="БДР"/>
      <sheetName val="геол"/>
      <sheetName val="аванс по ОС"/>
      <sheetName val="Авансы выданные"/>
      <sheetName val="Кред"/>
      <sheetName val="ДЗ"/>
      <sheetName val="Кред. задолж."/>
      <sheetName val="Прочие"/>
      <sheetName val="ГАЗ_камаз"/>
      <sheetName val="41"/>
      <sheetName val="Договорная цена"/>
      <sheetName val="№2Гидромет."/>
      <sheetName val="№2Геолог"/>
      <sheetName val="№2Геолог с.п."/>
      <sheetName val="№3Экологи (2этап)"/>
      <sheetName val="Исходная"/>
      <sheetName val="3 Сл.-структура затрат"/>
      <sheetName val="const"/>
      <sheetName val="расчеты"/>
      <sheetName val="ПС 110 кВ (доп)"/>
      <sheetName val="ПД-2.1"/>
      <sheetName val="Смета 7"/>
      <sheetName val="Бл_электр_"/>
      <sheetName val="Прил.5 СС"/>
      <sheetName val="расчет вязкости"/>
      <sheetName val="Сравнение с Finder - ДНС-5"/>
      <sheetName val="1-1"/>
      <sheetName val="1-2"/>
      <sheetName val="1-4"/>
      <sheetName val="изм2-1"/>
      <sheetName val="2-2"/>
      <sheetName val="2-3"/>
      <sheetName val="изм7-1"/>
      <sheetName val="изм9-1"/>
      <sheetName val="См_2 Шатурс сети  проект работы"/>
      <sheetName val="W28"/>
      <sheetName val="Ref"/>
      <sheetName val="выборка "/>
      <sheetName val="выборка раб"/>
      <sheetName val="см 5 ОДД "/>
      <sheetName val="Коэффициенты"/>
      <sheetName val="Акт-Смета_30"/>
      <sheetName val="Смета 2 эл.монтаж"/>
      <sheetName val="Смета 1 общестроит"/>
      <sheetName val="ДЦ"/>
      <sheetName val=" Оборудование  end"/>
      <sheetName val="автоматизация РД"/>
      <sheetName val="РабПр"/>
      <sheetName val="Восстановл_Лис礊め_x0005_"/>
      <sheetName val="Смета _4ПР ЭХЗ"/>
      <sheetName val="ЖД 3.1"/>
      <sheetName val="УСР"/>
      <sheetName val="Объемы"/>
      <sheetName val="Акт выполненных работ 46"/>
      <sheetName val="SMW_Служебная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 refreshError="1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/>
      <sheetData sheetId="1051" refreshError="1"/>
      <sheetData sheetId="1052" refreshError="1"/>
      <sheetData sheetId="1053" refreshError="1"/>
      <sheetData sheetId="1054"/>
      <sheetData sheetId="1055"/>
      <sheetData sheetId="1056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/>
      <sheetData sheetId="1071" refreshError="1"/>
      <sheetData sheetId="1072"/>
      <sheetData sheetId="1073" refreshError="1"/>
      <sheetData sheetId="1074" refreshError="1"/>
      <sheetData sheetId="1075">
        <row r="1">
          <cell r="B1">
            <v>0</v>
          </cell>
        </row>
      </sheetData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/>
      <sheetData sheetId="1103"/>
      <sheetData sheetId="1104"/>
      <sheetData sheetId="1105" refreshError="1"/>
      <sheetData sheetId="110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  <sheetName val="Main list"/>
      <sheetName val="эл_химз_3"/>
      <sheetName val="геология_3"/>
      <sheetName val="6_143"/>
      <sheetName val="6_3_13"/>
      <sheetName val="6_203"/>
      <sheetName val="6_4_13"/>
      <sheetName val="6_11_1__сторонние3"/>
      <sheetName val="8_14_КР_(списание)ОПСТИКР3"/>
      <sheetName val="Данные_для_расчёта_сметы2"/>
      <sheetName val="6_14_КР2"/>
      <sheetName val="Пример_расчета2"/>
      <sheetName val="свод_22"/>
      <sheetName val="Зап-3-_СЦБ2"/>
      <sheetName val="СметаСводная_Рыб2"/>
      <sheetName val="13_11"/>
      <sheetName val="Текущие_цены2"/>
      <sheetName val="отчет_эл_эн__20002"/>
      <sheetName val="к_84-к_832"/>
      <sheetName val="Коэфф1_2"/>
      <sheetName val="КП_(2)1"/>
      <sheetName val="6_31"/>
      <sheetName val="6_71"/>
      <sheetName val="6_3_1_31"/>
      <sheetName val="свод_31"/>
      <sheetName val="Смета2_проект__раб_2"/>
      <sheetName val="Смета_12"/>
      <sheetName val="СМЕТА_проект1"/>
      <sheetName val="Production_and_Spend1"/>
      <sheetName val="Прайс_лист2"/>
      <sheetName val="1_31"/>
      <sheetName val="К_рын1"/>
      <sheetName val="Сводная_смета1"/>
      <sheetName val="См_1_наруж_водопровод2"/>
      <sheetName val="Разработка_проекта2"/>
      <sheetName val="КП_НовоКов2"/>
      <sheetName val="СметаСводная_1_оч2"/>
      <sheetName val="Переменные_и_константы1"/>
      <sheetName val="свод_(2)1"/>
      <sheetName val="Калплан_ОИ2_Макм_крестики1"/>
      <sheetName val="СметаСводная_павильон1"/>
      <sheetName val="Св__смета1"/>
      <sheetName val="РБС_ИЗМ11"/>
      <sheetName val="СметаСводная_снег1"/>
      <sheetName val="Лист_опроса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Смета_1свод1"/>
      <sheetName val="таблица_руководству1"/>
      <sheetName val="Суточная_добыча_за_неделю1"/>
      <sheetName val="Прибыль_опл1"/>
      <sheetName val="№5_СУБ_Инж_защ1"/>
      <sheetName val="HP_и_оргтехника1"/>
      <sheetName val="Таблица_21"/>
      <sheetName val="Таблица_4_АСУТП1"/>
      <sheetName val="ст_ГТМ1"/>
      <sheetName val="ПДР_ООО_&quot;Юкос_ФБЦ&quot;1"/>
      <sheetName val="исходные_данные1"/>
      <sheetName val="расчетные_таблицы1"/>
      <sheetName val="Амур_ДОН1"/>
      <sheetName val="кп_ГК1"/>
      <sheetName val="Справочные_данные1"/>
      <sheetName val="Б_Сатка1"/>
      <sheetName val="справ_2"/>
      <sheetName val="Перечень_ИУ1"/>
      <sheetName val="3_1_ТХ1"/>
      <sheetName val="СметаСводная_Колпино1"/>
      <sheetName val="3_51"/>
      <sheetName val="суб_подряд2"/>
      <sheetName val="ПСБ_-_ОЭ2"/>
      <sheetName val="Смета_21"/>
      <sheetName val="Ачинский_НПЗ1"/>
      <sheetName val="См3_СЦБ-зап1"/>
      <sheetName val="Хаттон_90_90_Femco1"/>
      <sheetName val="свод_общ1"/>
      <sheetName val="Смета_5_2__Кусты25,29,31,651"/>
      <sheetName val="смета_СИД1"/>
      <sheetName val="ресурсная_вед_1"/>
      <sheetName val="р_Волхов1"/>
      <sheetName val="КП_к_ГК1"/>
      <sheetName val="изыскания_21"/>
      <sheetName val="Калплан_Кра1"/>
      <sheetName val="6_11_новый1"/>
      <sheetName val="Opex_personnel_(Term_facs)1"/>
      <sheetName val="Капитальные_затраты1"/>
      <sheetName val="Пояснение_"/>
      <sheetName val="3_11"/>
      <sheetName val="Коммерческие_расходы1"/>
      <sheetName val="смета_2_проект__работы"/>
      <sheetName val="СС_замеч_с_ответами1"/>
      <sheetName val="УП__20041"/>
      <sheetName val="в_работу1"/>
      <sheetName val="3_21"/>
      <sheetName val="3_31"/>
      <sheetName val="Р2_11"/>
      <sheetName val="Р2_21"/>
      <sheetName val="Удельные(проф_)1"/>
      <sheetName val="Константы_и_результаты1"/>
      <sheetName val="расчет_№31"/>
      <sheetName val="20_Кредиты_краткосрочные1"/>
      <sheetName val="Перечень_Заказчиков1"/>
      <sheetName val="2_2_1"/>
      <sheetName val="СтрЗапасов_(2)"/>
      <sheetName val="PwC_Copies_from_old_models_--&gt;&gt;"/>
      <sheetName val="Сравнение_ДПН_факт_06-07"/>
      <sheetName val="НМ_расчеты"/>
      <sheetName val="КП_к_снег_Рыбинская1"/>
      <sheetName val="Коэф_КВ"/>
      <sheetName val="Смета_терзем"/>
      <sheetName val="Кал_план_Жукова_даты_-_не_надо"/>
      <sheetName val="матер_"/>
      <sheetName val="КП_Прим_(3)"/>
      <sheetName val="кп_(3)"/>
      <sheetName val="фонтан_разбитый2"/>
      <sheetName val="Баланс_(Ф1)"/>
      <sheetName val="Смета_3_Гидролог"/>
      <sheetName val="Записка_СЦБ"/>
      <sheetName val="РС_"/>
      <sheetName val="Source_lists"/>
      <sheetName val="Общая_часть"/>
      <sheetName val="Табл_51"/>
      <sheetName val="Табл_21"/>
      <sheetName val="См_№3_ОПР"/>
      <sheetName val="см_№6_АВЗУ_и_ГПЗУ"/>
      <sheetName val="Input_Assumptions"/>
      <sheetName val="см_№1_1_Геодезические_работы_"/>
      <sheetName val="см_№1_4_Экология_"/>
      <sheetName val="АСУ_ТП_1_этап_ПД"/>
      <sheetName val="Расчет_курса"/>
      <sheetName val="Курс_доллара"/>
      <sheetName val="Календарь_новый"/>
      <sheetName val="Смета_№_1_ИИ_линия"/>
      <sheetName val="Дополнительные_параметры"/>
      <sheetName val="Свод_объем"/>
      <sheetName val="Дог_цена"/>
      <sheetName val="выборка_на22_июня"/>
      <sheetName val="3труба_(П)"/>
      <sheetName val="Объемы_работ_по_ПВ"/>
      <sheetName val="Таблица_5"/>
      <sheetName val="Таблица_3"/>
      <sheetName val="1_401_2"/>
      <sheetName val="PO_Data"/>
      <sheetName val="Раб_АУ"/>
      <sheetName val="р_Нева1"/>
      <sheetName val="р_Молога1"/>
      <sheetName val="18_рек_Ю-Х1"/>
      <sheetName val="нпс_Палкино1"/>
      <sheetName val="Россия_-_Китай1"/>
      <sheetName val="КМ_210-2381"/>
      <sheetName val="БТС-2_км_405-4591"/>
      <sheetName val="БТС-2_км_405-4531"/>
      <sheetName val="БТС-2_км_313-3521"/>
      <sheetName val="БТС-2_км326-3521"/>
      <sheetName val="Улейма_И1"/>
      <sheetName val="Белая_УБКА1"/>
      <sheetName val="км_72-75р_Левоннька1"/>
      <sheetName val="киенгоп-н_Челны_км_104-2061"/>
      <sheetName val="ВЛ_Урдома1"/>
      <sheetName val="Вл_Микунь_Урдома1"/>
      <sheetName val="ВЛ_Синдор-Микунь1"/>
      <sheetName val="Тон_Чермасан1"/>
      <sheetName val="Трасса_км_16-1471"/>
      <sheetName val="трасса_0-761"/>
      <sheetName val="Колва_781"/>
      <sheetName val="Гидрология__р_Колва_км_381"/>
      <sheetName val="ПСП_1"/>
      <sheetName val="Новая_сводка_(до_бюджета)_(2)2"/>
      <sheetName val="Что_пришло2"/>
      <sheetName val="влад-таблица_(2)2"/>
      <sheetName val="Новая_сводка_(до_бюджета)2"/>
      <sheetName val="Новая_сводка2"/>
      <sheetName val="Общие_расходы2"/>
      <sheetName val="Новая_сводка_(по_бюджету)2"/>
      <sheetName val="Íîâàÿ_ñâîäêà_(äî_áþäæåòà)_(2)2"/>
      <sheetName val="×òî_ïðèøëî2"/>
      <sheetName val="âëàä-òàáëèöà_(2)2"/>
      <sheetName val="Íîâàÿ_ñâîäêà_(äî_áþäæåòà)2"/>
      <sheetName val="Íîâàÿ_ñâîäêà2"/>
      <sheetName val="Îáùèå_ðàñõîäû2"/>
      <sheetName val="Íîâàÿ_ñâîäêà_(ïî_áþäæåòó)2"/>
      <sheetName val="6_10_12"/>
      <sheetName val="6_7_3_ТН2"/>
      <sheetName val="6_12"/>
      <sheetName val="6_52-свод1"/>
      <sheetName val="ДДС_(Форма_№3)"/>
      <sheetName val="Сводная_"/>
      <sheetName val="7_ТХ_Сети_(кор)"/>
      <sheetName val="Tier_311208"/>
      <sheetName val="Акт_выбора"/>
      <sheetName val="См_№7_Эл_"/>
      <sheetName val="См_№8_Пож_"/>
      <sheetName val="См_№3_ВиК"/>
      <sheetName val="Сметы_за_сопровождение"/>
      <sheetName val="См_3_АСУ"/>
      <sheetName val="Полигон_-_ИЭИ_"/>
      <sheetName val="Смета_ТЗ_АСУ-16"/>
      <sheetName val="База_Геодезия"/>
      <sheetName val="База_Геология"/>
      <sheetName val="База_Геофизика"/>
      <sheetName val="4_1_1"/>
      <sheetName val="исп_1_1_1"/>
      <sheetName val="База_Гидро"/>
      <sheetName val="4_2_1"/>
      <sheetName val="исп_1_1_2"/>
      <sheetName val="Исп__смета_этап_1_1,_1_2"/>
      <sheetName val="Исх. данные"/>
      <sheetName val="Промер глуб"/>
      <sheetName val="Расчет №1.1"/>
      <sheetName val="Расчет №2.1"/>
      <sheetName val="Пра"/>
      <sheetName val="ИД ПНР"/>
      <sheetName val="Технический лист"/>
      <sheetName val="анализ 2003_2004исполнение МТО"/>
      <sheetName val="Тестовый"/>
      <sheetName val="Panduit"/>
      <sheetName val=" Свод"/>
      <sheetName val="исключ ЭХЗ"/>
      <sheetName val="БДР"/>
      <sheetName val="геол"/>
      <sheetName val="аванс по ОС"/>
      <sheetName val="Авансы выданные"/>
      <sheetName val="Кред"/>
      <sheetName val="ДЗ"/>
      <sheetName val="Кред. задолж."/>
      <sheetName val="Прочие"/>
      <sheetName val="ГАЗ_камаз"/>
      <sheetName val="41"/>
      <sheetName val="Договорная цена"/>
      <sheetName val="№2Гидромет."/>
      <sheetName val="№2Геолог"/>
      <sheetName val="№2Геолог с.п."/>
      <sheetName val="№3Экологи (2этап)"/>
      <sheetName val="Исходная"/>
      <sheetName val="3 Сл.-структура затрат"/>
      <sheetName val="const"/>
      <sheetName val="расчеты"/>
      <sheetName val="ПС 110 кВ (доп)"/>
      <sheetName val="ПД-2.1"/>
      <sheetName val="Смета 7"/>
      <sheetName val="Бл_электр_"/>
      <sheetName val="Прил.5 СС"/>
      <sheetName val="расчет вязкости"/>
      <sheetName val="Сравнение с Finder - ДНС-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/>
      <sheetData sheetId="825" refreshError="1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/>
      <sheetData sheetId="1051" refreshError="1"/>
      <sheetData sheetId="1052" refreshError="1"/>
      <sheetData sheetId="1053" refreshError="1"/>
      <sheetData sheetId="1054"/>
      <sheetData sheetId="1055"/>
      <sheetData sheetId="1056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/>
      <sheetData sheetId="1071" refreshError="1"/>
      <sheetData sheetId="1072"/>
      <sheetData sheetId="1073" refreshError="1"/>
      <sheetData sheetId="1074" refreshError="1"/>
      <sheetData sheetId="1075">
        <row r="1">
          <cell r="B1">
            <v>0</v>
          </cell>
        </row>
      </sheetData>
      <sheetData sheetId="1076" refreshError="1"/>
      <sheetData sheetId="107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  <sheetName val="РС"/>
      <sheetName val="Norm"/>
      <sheetName val="ПДР"/>
      <sheetName val="Лист1"/>
      <sheetName val="Обновление"/>
      <sheetName val="Цена"/>
      <sheetName val="Prod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  <sheetName val="эл_химз_"/>
      <sheetName val="геология_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"/>
      <sheetName val="Баланс"/>
      <sheetName val="Production and Spend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Списки"/>
      <sheetName val="6.14_КР"/>
      <sheetName val="Прилож"/>
      <sheetName val="DATA"/>
      <sheetName val="см8"/>
      <sheetName val="Пример расчета"/>
      <sheetName val="все"/>
      <sheetName val="информация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к.84-к.83"/>
      <sheetName val="Коэфф1.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sapactivexlhiddensheet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Смета_1"/>
      <sheetName val="свод 3"/>
      <sheetName val="шаблон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  <sheetName val="Спецификация"/>
      <sheetName val="Шатура 16,04"/>
      <sheetName val="Р 01-12 оф.прав"/>
      <sheetName val="Договорная цена"/>
      <sheetName val="Spec ИВЦ(16.08)"/>
      <sheetName val="топография"/>
      <sheetName val="Panduit_old"/>
      <sheetName val="Spec_ИВЦ"/>
      <sheetName val="Panduit_(new)"/>
      <sheetName val="Оборуд_в_шкафах"/>
      <sheetName val="Выборка_Заказчик"/>
      <sheetName val="Сводная_смета"/>
      <sheetName val="Свод_объем"/>
      <sheetName val="Р_01-12_оф_прав"/>
      <sheetName val="Spec_ИВЦ(16_08)"/>
      <sheetName val="Шатура_16,04"/>
      <sheetName val="обновление"/>
      <sheetName val="цена"/>
      <sheetName val="product"/>
      <sheetName val="лист1"/>
      <sheetName val="график"/>
      <sheetName val="Main list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  <sheetName val="смета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 расчета"/>
      <sheetName val="Структура АСУ УПН"/>
      <sheetName val="Структура АРМ"/>
      <sheetName val="Сигналы контроллера"/>
      <sheetName val="Сигналы контроллера + верхн уро"/>
      <sheetName val="У1500"/>
      <sheetName val="Смета 1 разд с коэф"/>
      <sheetName val="Смета (3 кат) ГЭСНп"/>
      <sheetName val="Трудозатраты (3кат) ГЭСНп"/>
      <sheetName val="Таблица 9 ГЭСНп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  <sheetName val="Проект"/>
      <sheetName val="Текущие показатели"/>
      <sheetName val="З_П1"/>
      <sheetName val="СМЕТА_проект1"/>
      <sheetName val="СВОД_ПИР1"/>
      <sheetName val="13_11"/>
      <sheetName val="Пример_расчета1"/>
      <sheetName val="Коэфф1_1"/>
      <sheetName val="Прайс_лист1"/>
      <sheetName val="Сводная_смета1"/>
      <sheetName val="Сводная_газопровод1"/>
      <sheetName val="к_84-к_831"/>
      <sheetName val="См_1_наруж_водопровод"/>
      <sheetName val="КП_(2)"/>
      <sheetName val="в_работу"/>
      <sheetName val="Данные_для_расчёта_сметы"/>
      <sheetName val="СтрЗапасов_(2)"/>
      <sheetName val="Прибыль_опл"/>
      <sheetName val="ИД_СМР"/>
      <sheetName val="ИД_ПНР"/>
      <sheetName val="Выборка Заказчик"/>
      <sheetName val="Хаттон 90.90 Femco"/>
      <sheetName val="Общ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13.1"/>
      <sheetName val="ЭХЗ"/>
      <sheetName val="Лист1"/>
      <sheetName val="Обновление"/>
      <sheetName val="Цена"/>
      <sheetName val="Product"/>
      <sheetName val="Шкафы_end"/>
      <sheetName val="СМЕТА проект"/>
      <sheetName val="топография"/>
      <sheetName val="Calc"/>
      <sheetName val="ПДР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93-110"/>
      <sheetName val="Смета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топография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  <sheetName val="лист1"/>
      <sheetName val="обнов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  <sheetName val="УКП"/>
      <sheetName val="топография"/>
      <sheetName val="Сводка затрат"/>
      <sheetName val="база"/>
      <sheetName val="Коэффициенты"/>
      <sheetName val="Дополнительные параметры"/>
      <sheetName val="list"/>
      <sheetName val="Брянск"/>
      <sheetName val="св_см_мон_(2)"/>
      <sheetName val="св_см_Бр_нов_(2)"/>
      <sheetName val="См_Б"/>
      <sheetName val="Cпец_Б"/>
      <sheetName val="св_см_Суз_нов"/>
      <sheetName val="См_Суз"/>
      <sheetName val="св_см_Поч_н___"/>
      <sheetName val="См_Поч"/>
      <sheetName val="св_см_Лок_н__"/>
      <sheetName val="См_Локоть"/>
      <sheetName val="св_см_Тр"/>
      <sheetName val="См_Труб"/>
      <sheetName val="св_см_Уне"/>
      <sheetName val="См_Ун"/>
      <sheetName val="св_см_Дуб_н__(2)"/>
      <sheetName val="св_Дуб"/>
      <sheetName val="См_Дуб"/>
      <sheetName val="св_см_Кл_н"/>
      <sheetName val="См_Клет"/>
      <sheetName val="CпецКлет_"/>
      <sheetName val="св_см_Кл_им_н_"/>
      <sheetName val="См_Клим"/>
      <sheetName val="св_см_жук"/>
      <sheetName val="См_жук"/>
      <sheetName val="св_см_Дят__(2)"/>
      <sheetName val="См_Дят"/>
      <sheetName val="св_см_Клинц_н_"/>
      <sheetName val="См_Клинц"/>
      <sheetName val="Cпец_Клинц"/>
      <sheetName val="св_см_Сур_нов"/>
      <sheetName val="См_Сураж"/>
      <sheetName val="Cпец_Сураж"/>
      <sheetName val="ССМ_(2)"/>
      <sheetName val="Пуско-нал_(2)"/>
      <sheetName val="ЛЧ_Р"/>
      <sheetName val="План_Газпрома"/>
      <sheetName val="ПЛАН_07-10"/>
      <sheetName val="Смета_1_инж_изыск"/>
      <sheetName val="свод_2"/>
      <sheetName val="Дополнительные_параметры"/>
      <sheetName val="Сводка_затрат"/>
      <sheetName val="Шкаф"/>
      <sheetName val="Коэфф1."/>
      <sheetName val="Прайс лист"/>
      <sheetName val="смета"/>
      <sheetName val="Зап-3- СЦБ"/>
      <sheetName val="Командировочные"/>
      <sheetName val="обновление"/>
      <sheetName val="цена"/>
      <sheetName val="product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Таблица 4 АСУТП"/>
      <sheetName val="Таблица 5 АСУТП"/>
      <sheetName val="Таблица 6 АСУТП"/>
      <sheetName val="исх.данные"/>
      <sheetName val="СВОД 2001 "/>
    </sheetNames>
    <sheetDataSet>
      <sheetData sheetId="0"/>
      <sheetData sheetId="1">
        <row r="8">
          <cell r="B8" t="str">
            <v>1.1. Непрерывный (с длительным поддержанием режимов, близких к установившимся, и практически безостановочной подачей сырья и реагентов)</v>
          </cell>
        </row>
        <row r="9">
          <cell r="B9" t="str">
            <v>1.2. Полунепрерывный (непрерывный, с существенными для управления переходными режимами, вызванными добавками (заменами) сырья или реагентов либо выдачей продукции)</v>
          </cell>
        </row>
        <row r="10">
          <cell r="B10" t="str">
            <v>1.3. Непрерывно-дискретный - I (сочетающий непрерывные и прерывистые режимы на различных стадиях процесса)</v>
          </cell>
        </row>
        <row r="11">
          <cell r="B11" t="str">
            <v>1.4. Непрерывно-дискретный - II (сочетающий непрерывные и прерывистые режимы с малой длительностью непрерывных режимов в аварийных условиях)</v>
          </cell>
        </row>
        <row r="12">
          <cell r="B12" t="str">
            <v>1.5. Циклический (прерывистый, с существенной для управления длительностью интервалов непрерывного функционирования и циклическим следованием интервалов с различными режимами)</v>
          </cell>
        </row>
        <row r="13">
          <cell r="B13" t="str">
            <v>1.6. Дискретный (прерывистый, с малой, несущественной для управления длительностью непрерывных технологических операций)</v>
          </cell>
        </row>
        <row r="14">
          <cell r="B14" t="str">
            <v/>
          </cell>
        </row>
        <row r="16">
          <cell r="B16" t="str">
            <v>2.1. до 5</v>
          </cell>
        </row>
        <row r="17">
          <cell r="B17" t="str">
            <v>2.2. св. 5 до 10</v>
          </cell>
        </row>
        <row r="18">
          <cell r="B18" t="str">
            <v>2.3. св. 10 до 20</v>
          </cell>
        </row>
        <row r="19">
          <cell r="B19" t="str">
            <v>2.4. св. 20 до 35</v>
          </cell>
        </row>
        <row r="20">
          <cell r="B20" t="str">
            <v>2.5. св. 35 до 50</v>
          </cell>
        </row>
        <row r="21">
          <cell r="B21" t="str">
            <v>2.6. св. 50 до 70</v>
          </cell>
        </row>
        <row r="22">
          <cell r="B22" t="str">
            <v>2.7. св.70 до 100</v>
          </cell>
        </row>
        <row r="23">
          <cell r="B23" t="str">
            <v/>
          </cell>
        </row>
        <row r="24">
          <cell r="B24" t="str">
            <v>2.8. За каждые 50 свыше 100                                                              n =</v>
          </cell>
        </row>
        <row r="25">
          <cell r="B25" t="str">
            <v/>
          </cell>
        </row>
        <row r="27">
          <cell r="B27" t="str">
            <v>3.1. I степень - параллельные контроль и измерение параметров состояния ТОУ</v>
          </cell>
        </row>
        <row r="28">
          <cell r="B28" t="str">
            <v>3.2. II степень - централизованный контроль и измерение параметров состояния ТОУ</v>
          </cell>
        </row>
        <row r="29">
          <cell r="B29" t="str">
            <v>3.3. III степень - косвенное измерение (вычисление) отдельных комплексных показателей функционирования ТОУ</v>
          </cell>
        </row>
        <row r="30">
          <cell r="B30" t="str">
            <v>3.4. IV степень - анализ и обобщенная оценка состояния процесса в целом по его модели (распознавание ситуаций, диагностика аварийных состояний, поиск "узкого места", прогноз хода процесса)</v>
          </cell>
        </row>
        <row r="31">
          <cell r="B31" t="str">
            <v/>
          </cell>
        </row>
        <row r="33">
          <cell r="B33" t="str">
            <v>4.1. I степень - одноконтурное автоматическое регулирование или автоматическое однотактное логическое управление (переключения, блокировки и т. п.)</v>
          </cell>
        </row>
        <row r="34">
          <cell r="B34" t="str">
            <v>4.2. II степень - каскадное и (или) программное автоматическое регулирование или автоматическое программное логическое управление по "жесткому" циклу</v>
          </cell>
        </row>
        <row r="35">
          <cell r="B35" t="str">
            <v>4.3. III степень - многосвязное автоматическое регулирование или автоматическое программное логическое управление по циклу с разветвлениями</v>
          </cell>
        </row>
        <row r="36">
          <cell r="B36" t="str">
            <v>4.4. IV степень - оптимальное управление установившимися режимами (в статике)</v>
          </cell>
        </row>
        <row r="37">
          <cell r="B37" t="str">
            <v>4.5. V степень - оптимальное управление переходными процессами или процессом в целом (оптимизация в динамике)</v>
          </cell>
        </row>
        <row r="38">
          <cell r="B38" t="str">
            <v>4.6. VI степень - оптимальное управление быстропротекающими переходными процессами в аварийных условиях</v>
          </cell>
        </row>
        <row r="39">
          <cell r="B39" t="str">
            <v>4.7. VII степень - оптимальное управление с адаптацией (самообучением и изменением алгоритмов и параметров системы)</v>
          </cell>
        </row>
        <row r="40">
          <cell r="B40" t="str">
            <v/>
          </cell>
        </row>
        <row r="42">
          <cell r="B42" t="str">
            <v>5.1. Автоматизированный "ручной" режим</v>
          </cell>
        </row>
        <row r="43">
          <cell r="B43" t="str">
            <v>5.2. Автоматизированный режим "советчика"</v>
          </cell>
        </row>
        <row r="44">
          <cell r="B44" t="str">
            <v>5.3. Автоматизированный диалоговый режим</v>
          </cell>
        </row>
        <row r="45">
          <cell r="B45" t="str">
            <v>5.4. Автоматический режим косвенного управления</v>
          </cell>
        </row>
        <row r="46">
          <cell r="B46" t="str">
            <v>5.5. Автоматический режим прямого (непосредственного) цифрового (или аналого-цифрового) управления</v>
          </cell>
        </row>
        <row r="47">
          <cell r="B47" t="str">
            <v/>
          </cell>
        </row>
        <row r="49">
          <cell r="B49" t="str">
            <v>6.1. до 20</v>
          </cell>
        </row>
        <row r="50">
          <cell r="B50" t="str">
            <v>6.2. св. 20 до 50</v>
          </cell>
        </row>
        <row r="51">
          <cell r="B51" t="str">
            <v>6.3. св. 50 до 100</v>
          </cell>
        </row>
        <row r="52">
          <cell r="B52" t="str">
            <v>6.4. св. 100 до 170</v>
          </cell>
        </row>
        <row r="53">
          <cell r="B53" t="str">
            <v>6.5. св. 170 до 250</v>
          </cell>
        </row>
        <row r="54">
          <cell r="B54" t="str">
            <v>6.6. св. 250 до 350</v>
          </cell>
        </row>
        <row r="55">
          <cell r="B55" t="str">
            <v>6.7. св. 350 до 470</v>
          </cell>
        </row>
        <row r="56">
          <cell r="B56" t="str">
            <v>6.8. св. 470 до 600</v>
          </cell>
        </row>
        <row r="57">
          <cell r="B57" t="str">
            <v>6.9. св. 600 до 800</v>
          </cell>
        </row>
        <row r="58">
          <cell r="B58" t="str">
            <v>6.10. св. 800 до 1000</v>
          </cell>
        </row>
        <row r="59">
          <cell r="B59" t="str">
            <v>6.11. св. 1000 до 1300</v>
          </cell>
        </row>
        <row r="60">
          <cell r="B60" t="str">
            <v>6.12. св. 1300 до 1600</v>
          </cell>
        </row>
        <row r="61">
          <cell r="B61" t="str">
            <v>6.13. св. 1600 до 2000</v>
          </cell>
        </row>
        <row r="62">
          <cell r="B62" t="str">
            <v/>
          </cell>
        </row>
        <row r="63">
          <cell r="B63" t="str">
            <v>6.14. за каждые 500 свыше 2000                                                         n=</v>
          </cell>
        </row>
        <row r="64">
          <cell r="B64" t="str">
            <v/>
          </cell>
        </row>
        <row r="66">
          <cell r="B66" t="str">
            <v>7.1. до 5</v>
          </cell>
        </row>
        <row r="67">
          <cell r="B67" t="str">
            <v>7.2. св. 5 до 10</v>
          </cell>
        </row>
        <row r="68">
          <cell r="B68" t="str">
            <v>7.3. св. 10 до 20</v>
          </cell>
        </row>
        <row r="69">
          <cell r="B69" t="str">
            <v>7.4. св. 20 до 40</v>
          </cell>
        </row>
        <row r="70">
          <cell r="B70" t="str">
            <v>7.5. св. 40 до 60</v>
          </cell>
        </row>
        <row r="71">
          <cell r="B71" t="str">
            <v>7.6. св. 60 до 90</v>
          </cell>
        </row>
        <row r="72">
          <cell r="B72" t="str">
            <v>7.7. св. 90 до 120</v>
          </cell>
        </row>
        <row r="73">
          <cell r="B73" t="str">
            <v>7.8. св. 120 до 160</v>
          </cell>
        </row>
        <row r="74">
          <cell r="B74" t="str">
            <v>7.9. св. 160 до 200</v>
          </cell>
        </row>
        <row r="75">
          <cell r="B75" t="str">
            <v>7.10. св. 200 до 250</v>
          </cell>
        </row>
        <row r="76">
          <cell r="B76" t="str">
            <v>7.11. св. 250 до 300</v>
          </cell>
        </row>
        <row r="77">
          <cell r="B77" t="str">
            <v>7.12. св. 300 до 350</v>
          </cell>
        </row>
        <row r="78">
          <cell r="B78" t="str">
            <v>7.13. св. 350 до 400</v>
          </cell>
        </row>
        <row r="79">
          <cell r="B79" t="str">
            <v/>
          </cell>
        </row>
        <row r="80">
          <cell r="B80" t="str">
            <v>7.14 за каждые 70 свыше 400                                                              n=</v>
          </cell>
        </row>
        <row r="81">
          <cell r="B81" t="str">
            <v/>
          </cell>
        </row>
        <row r="84">
          <cell r="B84" t="str">
            <v>Проект</v>
          </cell>
        </row>
        <row r="85">
          <cell r="B85" t="str">
            <v>Рабочая документация</v>
          </cell>
        </row>
        <row r="86">
          <cell r="B86" t="str">
            <v>Рабочий проект</v>
          </cell>
        </row>
        <row r="90">
          <cell r="B90" t="str">
            <v>п</v>
          </cell>
        </row>
        <row r="91">
          <cell r="B91" t="str">
            <v>рд</v>
          </cell>
        </row>
        <row r="92">
          <cell r="B92" t="str">
            <v>рп</v>
          </cell>
        </row>
        <row r="106">
          <cell r="B106" t="str">
            <v>С. В. Красавин</v>
          </cell>
        </row>
        <row r="107">
          <cell r="B107" t="str">
            <v>Н. И. Юнов</v>
          </cell>
        </row>
      </sheetData>
      <sheetData sheetId="2">
        <row r="6">
          <cell r="B6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  <sheetName val="lucent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  <sheetName val="спецификация"/>
      <sheetName val="Panduit"/>
      <sheetName val="свод 3"/>
      <sheetName val="топография"/>
      <sheetName val="№1"/>
      <sheetName val="Коэфф"/>
      <sheetName val="Смета_5_2005_Карьеры-Б"/>
      <sheetName val="геодез"/>
      <sheetName val="геоф"/>
      <sheetName val="свод 2"/>
      <sheetName val="Справочные данные"/>
      <sheetName val="3.1.6"/>
      <sheetName val="09-10-02"/>
      <sheetName val="ОПС"/>
      <sheetName val="база"/>
      <sheetName val="коэффициенты"/>
      <sheetName val="data"/>
      <sheetName val="Труд"/>
      <sheetName val="геод"/>
      <sheetName val="Смета 7"/>
      <sheetName val="Смета"/>
      <sheetName val="ид смр"/>
      <sheetName val="ид пнр"/>
      <sheetName val="исх_данные"/>
      <sheetName val="Данные для расчёта сметы"/>
      <sheetName val="шаблон"/>
      <sheetName val="БД"/>
      <sheetName val="график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РасчетКомандир1"/>
      <sheetName val="РасчетКомандир2"/>
      <sheetName val="Смета"/>
      <sheetName val="свод 2"/>
      <sheetName val="свод 3"/>
      <sheetName val="топо"/>
      <sheetName val="Зап-3- СЦБ"/>
      <sheetName val="Данные для расчёта сметы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Шкаф"/>
      <sheetName val="Коэфф1."/>
      <sheetName val="Прайс лист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исходные данные"/>
      <sheetName val="расчетные таблицы"/>
      <sheetName val="УП _2004"/>
      <sheetName val="См3 СЦБ-зап"/>
      <sheetName val="СметаСводная Рыб"/>
      <sheetName val="Справка"/>
      <sheetName val="свод_2"/>
      <sheetName val="свод_3"/>
      <sheetName val="Зап-3-_СЦБ"/>
      <sheetName val="Данные_для_расчёта_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  <sheetName val="БДР"/>
      <sheetName val="мобдемоб"/>
      <sheetName val="Командировочные"/>
      <sheetName val="Исходные"/>
      <sheetName val=""/>
      <sheetName val="темп"/>
      <sheetName val="Настройка"/>
      <sheetName val="3.1"/>
      <sheetName val="Настройки"/>
      <sheetName val="Тестовый"/>
      <sheetName val="кап.ремонт"/>
      <sheetName val="Расчет 2"/>
      <sheetName val="Смета №1"/>
      <sheetName val="Смета 2"/>
      <sheetName val="№5 СУБ Инж защ"/>
      <sheetName val="Дополнительные пар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  <sheetName val="топография"/>
      <sheetName val="ОПС"/>
      <sheetName val="проектные роли"/>
      <sheetName val="База Геодезия"/>
      <sheetName val="База Геология"/>
      <sheetName val="Сводная смета"/>
      <sheetName val="Настройка"/>
      <sheetName val="ССМ_(2)"/>
      <sheetName val="Пуско-нал_(2)"/>
      <sheetName val="СметаСводная_Рыб"/>
      <sheetName val="База_Геодезия"/>
      <sheetName val="База_Геология"/>
      <sheetName val="Сводная_смета"/>
      <sheetName val="№1"/>
      <sheetName val="счет-фактура"/>
      <sheetName val="Общие"/>
      <sheetName val="пд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расходы"/>
      <sheetName val="Накладные расходы"/>
      <sheetName val="Смета - стадия РД"/>
    </sheetNames>
    <sheetDataSet>
      <sheetData sheetId="0">
        <row r="9">
          <cell r="C9" t="str">
            <v>Должность</v>
          </cell>
        </row>
        <row r="10">
          <cell r="C10" t="str">
            <v>Начальник департамента</v>
          </cell>
        </row>
        <row r="11">
          <cell r="C11" t="str">
            <v>ГИП</v>
          </cell>
        </row>
        <row r="12">
          <cell r="C12" t="str">
            <v>Заместитель ГИПа</v>
          </cell>
        </row>
        <row r="13">
          <cell r="C13" t="str">
            <v>Помощник ГИПа</v>
          </cell>
        </row>
        <row r="14">
          <cell r="C14" t="str">
            <v>Начальник отдела</v>
          </cell>
        </row>
        <row r="15">
          <cell r="C15" t="str">
            <v>Начальник сектора</v>
          </cell>
        </row>
        <row r="16">
          <cell r="C16" t="str">
            <v>Заместитель начальника отдела</v>
          </cell>
        </row>
        <row r="17">
          <cell r="C17" t="str">
            <v>Начальник группы</v>
          </cell>
        </row>
        <row r="18">
          <cell r="C18" t="str">
            <v>Главный специалист</v>
          </cell>
        </row>
        <row r="19">
          <cell r="C19" t="str">
            <v>Ведущий специалист</v>
          </cell>
        </row>
        <row r="20">
          <cell r="C20" t="str">
            <v>Ведущий инженер-проектировщик</v>
          </cell>
        </row>
        <row r="21">
          <cell r="C21" t="str">
            <v>инженер-проектировщик 1-й категории</v>
          </cell>
        </row>
        <row r="22">
          <cell r="C22" t="str">
            <v>инженер-проектировщик 2-й категории</v>
          </cell>
        </row>
        <row r="23">
          <cell r="C23" t="str">
            <v>инженер-проектировщик 3-й категории</v>
          </cell>
        </row>
        <row r="24">
          <cell r="C24" t="str">
            <v>Специалист 1-й категории</v>
          </cell>
        </row>
        <row r="25">
          <cell r="C25" t="str">
            <v>Специалист 2-й категории</v>
          </cell>
        </row>
        <row r="26">
          <cell r="C26" t="str">
            <v>Специалист 3-й категории</v>
          </cell>
        </row>
        <row r="27">
          <cell r="C27" t="str">
            <v>Техник 2-й категории</v>
          </cell>
        </row>
      </sheetData>
      <sheetData sheetId="1">
        <row r="36">
          <cell r="D36">
            <v>0.92058430320218054</v>
          </cell>
        </row>
      </sheetData>
      <sheetData sheetId="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sapactivexlhiddensheet"/>
      <sheetName val="График"/>
      <sheetName val="ц_199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Св табл стоим"/>
      <sheetName val="Календарный план дог"/>
      <sheetName val="СМР"/>
      <sheetName val="Поставка"/>
      <sheetName val="Расче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H13">
            <v>46.5</v>
          </cell>
        </row>
      </sheetData>
      <sheetData sheetId="5" refreshError="1">
        <row r="2">
          <cell r="G2">
            <v>6300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1 (смр)"/>
      <sheetName val="2 См 1 (смр)"/>
      <sheetName val="Переменные и константы"/>
    </sheetNames>
    <sheetDataSet>
      <sheetData sheetId="0"/>
      <sheetData sheetId="1"/>
      <sheetData sheetId="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  <sheetName val="Переменные и константы"/>
      <sheetName val="Дог цена"/>
      <sheetName val="топография"/>
      <sheetName val="свод 2"/>
      <sheetName val="Смета"/>
      <sheetName val="Переменные_и_константы"/>
      <sheetName val="См3 СЦБ-зап"/>
      <sheetName val="БД"/>
      <sheetName val="Общ"/>
      <sheetName val="СметаСводная Колпино"/>
      <sheetName val="автоматизация РД"/>
      <sheetName val="Новый справочник БДР"/>
      <sheetName val="РС "/>
      <sheetName val="con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естр"/>
      <sheetName val="Отчет"/>
    </sheetNames>
    <sheetDataSet>
      <sheetData sheetId="0" refreshError="1"/>
      <sheetData sheetId="1" refreshError="1">
        <row r="4">
          <cell r="X4" t="str">
            <v>Начало периода</v>
          </cell>
          <cell r="Y4" t="str">
            <v>Конец периода</v>
          </cell>
        </row>
        <row r="5">
          <cell r="X5">
            <v>39448</v>
          </cell>
          <cell r="Y5">
            <v>39478</v>
          </cell>
        </row>
        <row r="6">
          <cell r="X6">
            <v>39479</v>
          </cell>
          <cell r="Y6">
            <v>39507</v>
          </cell>
        </row>
        <row r="7">
          <cell r="X7">
            <v>39508</v>
          </cell>
          <cell r="Y7">
            <v>39538</v>
          </cell>
        </row>
        <row r="8">
          <cell r="X8">
            <v>39539</v>
          </cell>
          <cell r="Y8">
            <v>39568</v>
          </cell>
        </row>
        <row r="9">
          <cell r="X9">
            <v>39569</v>
          </cell>
          <cell r="Y9">
            <v>39599</v>
          </cell>
        </row>
        <row r="10">
          <cell r="X10">
            <v>39600</v>
          </cell>
          <cell r="Y10">
            <v>39629</v>
          </cell>
        </row>
        <row r="11">
          <cell r="X11">
            <v>39630</v>
          </cell>
          <cell r="Y11">
            <v>39660</v>
          </cell>
        </row>
        <row r="12">
          <cell r="X12">
            <v>39661</v>
          </cell>
          <cell r="Y12">
            <v>39691</v>
          </cell>
        </row>
        <row r="13">
          <cell r="X13">
            <v>39692</v>
          </cell>
          <cell r="Y13">
            <v>39721</v>
          </cell>
        </row>
        <row r="14">
          <cell r="X14">
            <v>39722</v>
          </cell>
          <cell r="Y14">
            <v>39752</v>
          </cell>
        </row>
        <row r="15">
          <cell r="X15">
            <v>39753</v>
          </cell>
          <cell r="Y15">
            <v>39782</v>
          </cell>
        </row>
        <row r="16">
          <cell r="X16">
            <v>39783</v>
          </cell>
          <cell r="Y16">
            <v>39813</v>
          </cell>
        </row>
      </sheetData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  <sheetName val="Курс $"/>
      <sheetName val="Сводный СР"/>
      <sheetName val="ИМЯ"/>
      <sheetName val="Имя2"/>
      <sheetName val="консолидация"/>
      <sheetName val="к-ты"/>
      <sheetName val="Справка"/>
      <sheetName val="СметаСводная Рыб"/>
      <sheetName val="хар_"/>
      <sheetName val="с1_"/>
      <sheetName val="выборка на22 июня"/>
      <sheetName val="Новый справочник БДР"/>
      <sheetName val="Курсы"/>
      <sheetName val="Payments 2006"/>
      <sheetName val="счет-фактура"/>
      <sheetName val="Сводная смета"/>
      <sheetName val="Курс_доллара1"/>
      <sheetName val="ПО_1-7"/>
      <sheetName val="Данные_для_расчёта_сметы"/>
      <sheetName val="Коэфф1_"/>
      <sheetName val="свод_2"/>
      <sheetName val="СметаСводная_Колпино"/>
      <sheetName val="Дог_цена"/>
      <sheetName val="Курс_$"/>
      <sheetName val="Сводный_СР"/>
      <sheetName val="выборка_на22_июня"/>
      <sheetName val="ид смр"/>
      <sheetName val="12"/>
      <sheetName val="выборка заказчик"/>
      <sheetName val="спр1"/>
      <sheetName val="DATA"/>
      <sheetName val="Общ"/>
      <sheetName val="ЛЧ Р"/>
      <sheetName val="шаблон"/>
      <sheetName val="смета проект"/>
      <sheetName val="терм.обез"/>
      <sheetName val="химреаг."/>
      <sheetName val="Ресурсы"/>
      <sheetName val="Объекты"/>
      <sheetName val="ИД"/>
      <sheetName val="спецификация"/>
      <sheetName val="оборуд_1"/>
      <sheetName val="Расчет_ССР"/>
      <sheetName val="(свод)"/>
      <sheetName val="Списки"/>
      <sheetName val="Лист опроса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A2">
            <v>25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A2">
            <v>25</v>
          </cell>
        </row>
      </sheetData>
      <sheetData sheetId="35">
        <row r="2">
          <cell r="A2">
            <v>25</v>
          </cell>
        </row>
      </sheetData>
      <sheetData sheetId="36">
        <row r="2">
          <cell r="A2">
            <v>25</v>
          </cell>
        </row>
      </sheetData>
      <sheetData sheetId="37">
        <row r="2">
          <cell r="A2">
            <v>25</v>
          </cell>
        </row>
      </sheetData>
      <sheetData sheetId="38">
        <row r="2">
          <cell r="A2">
            <v>25</v>
          </cell>
        </row>
      </sheetData>
      <sheetData sheetId="39">
        <row r="2">
          <cell r="A2">
            <v>25</v>
          </cell>
        </row>
      </sheetData>
      <sheetData sheetId="40">
        <row r="2">
          <cell r="A2">
            <v>25</v>
          </cell>
        </row>
      </sheetData>
      <sheetData sheetId="41">
        <row r="2">
          <cell r="A2">
            <v>25</v>
          </cell>
        </row>
      </sheetData>
      <sheetData sheetId="42" refreshError="1"/>
      <sheetData sheetId="43">
        <row r="2">
          <cell r="A2">
            <v>25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  <sheetName val="шкаф"/>
      <sheetName val="Вспомогательный"/>
      <sheetName val="коэфф1."/>
      <sheetName val="прайс лист"/>
      <sheetName val="топография"/>
      <sheetName val="лист1"/>
      <sheetName val="обновление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Коэфф"/>
    </sheetNames>
    <sheetDataSet>
      <sheetData sheetId="0" refreshError="1"/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РучБур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РасчетКомандир1"/>
      <sheetName val="РасчетКоманди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  <sheetName val="геолог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Коэффициенты"/>
      <sheetName val="СВОДКА развязка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  <sheetName val="Лист2"/>
      <sheetName val="СметаСводная снег"/>
      <sheetName val="Лист опроса"/>
      <sheetName val="к.84-к.83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вариант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2002(v2)"/>
      <sheetName val="справ."/>
      <sheetName val="справ_"/>
      <sheetName val="2002_v2_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свод"/>
      <sheetName val="СметаСводная снег"/>
      <sheetName val="93-110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аванс по ОС"/>
      <sheetName val="Авансы выданные"/>
      <sheetName val="Кред"/>
      <sheetName val="ДЗ"/>
      <sheetName val="Кред. задолж."/>
      <sheetName val="Прочие"/>
      <sheetName val="ПС 110 кВ (доп)"/>
      <sheetName val="1-1"/>
      <sheetName val="1-2"/>
      <sheetName val="1-4"/>
      <sheetName val="изм2-1"/>
      <sheetName val="2-2"/>
      <sheetName val="2-3"/>
      <sheetName val="изм7-1"/>
      <sheetName val="изм9-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/>
      <sheetData sheetId="833" refreshError="1"/>
      <sheetData sheetId="834" refreshError="1"/>
      <sheetData sheetId="835" refreshError="1"/>
      <sheetData sheetId="83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смета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 опроса"/>
      <sheetName val="СметаСводная снег"/>
      <sheetName val="к.84-к.83"/>
      <sheetName val="Лист2"/>
      <sheetName val="93-110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вод 2"/>
      <sheetName val="Прибыль опл"/>
      <sheetName val="СМЕТА проект"/>
      <sheetName val="таблица руководству"/>
      <sheetName val="Суточная добыча за неделю"/>
      <sheetName val="РП"/>
      <sheetName val="list"/>
      <sheetName val="Вспомогательный"/>
      <sheetName val="Смета 1"/>
      <sheetName val="Табл38-7"/>
      <sheetName val="вариант"/>
      <sheetName val="Обновление"/>
      <sheetName val="Лист1"/>
      <sheetName val="Цена"/>
      <sheetName val="Product"/>
      <sheetName val="Разработка проекта"/>
      <sheetName val="сводная"/>
      <sheetName val="См 1 наруж.водопровод"/>
      <sheetName val="График"/>
      <sheetName val="топо"/>
      <sheetName val="Суточная"/>
      <sheetName val="5ОборРабМест(HP)"/>
      <sheetName val="ПДР"/>
      <sheetName val="1"/>
      <sheetName val="СметаСводная Рыб"/>
      <sheetName val="СметаСводная Колпино"/>
      <sheetName val="СметаСводная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Прилож"/>
      <sheetName val="DATA"/>
      <sheetName val="Summary"/>
      <sheetName val="Пример расчета"/>
      <sheetName val="все"/>
      <sheetName val="информация"/>
      <sheetName val="Кредиты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С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Пояснение 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КП НовоКов"/>
      <sheetName val="ПДР ООО &quot;Юкос ФБЦ&quot;"/>
      <sheetName val="сохранить"/>
      <sheetName val="3.1"/>
      <sheetName val="Коммерческие расходы"/>
      <sheetName val="исходные данные"/>
      <sheetName val="расчетные таблицы"/>
      <sheetName val="HP и оргтехника"/>
      <sheetName val="оборудован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Данные для расчёта сметы"/>
      <sheetName val="СметаСводная снег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2002_v2_"/>
      <sheetName val="см8"/>
      <sheetName val="РН-ПНГ"/>
      <sheetName val="свод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Перечень ИУ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  <sheetName val="Смета _4ПР ЭХЗ"/>
      <sheetName val="ГАЗ_камаз"/>
      <sheetName val="ИД ПНР"/>
      <sheetName val="Технический лист"/>
      <sheetName val="анализ 2003_2004исполнение МТО"/>
      <sheetName val="аванс по ОС"/>
      <sheetName val="Авансы выданные"/>
      <sheetName val="Кред"/>
      <sheetName val="ДЗ"/>
      <sheetName val="Кред. задолж."/>
      <sheetName val="Прочие"/>
      <sheetName val="Main list"/>
      <sheetName val="Тестовый"/>
      <sheetName val="41"/>
      <sheetName val="ЖД 3.1"/>
      <sheetName val="УСР"/>
      <sheetName val="Объемы"/>
      <sheetName val=" Свод"/>
      <sheetName val="Договорная цена"/>
      <sheetName val="Pandui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/>
      <sheetData sheetId="840"/>
      <sheetData sheetId="841"/>
      <sheetData sheetId="842" refreshError="1"/>
      <sheetData sheetId="843" refreshError="1"/>
      <sheetData sheetId="84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Вспомогательный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ЛАТА (образец)"/>
      <sheetName val="Списки"/>
      <sheetName val="для Бухг."/>
      <sheetName val="договоры"/>
      <sheetName val="Сводная оплата"/>
      <sheetName val="Ал(РД)"/>
      <sheetName val="Мант(ПР)"/>
      <sheetName val="мант(ПР`)"/>
      <sheetName val="Калин(РД)"/>
      <sheetName val="Калин(авт.над)"/>
      <sheetName val="Калгр(РД)1"/>
      <sheetName val="Советск"/>
      <sheetName val="Княж(РД)1"/>
      <sheetName val="Княж`(РД)1"/>
      <sheetName val="Княж РД4"/>
      <sheetName val="Фрол-Рост"/>
      <sheetName val="Ржевская"/>
      <sheetName val="Ржевская (конк.док.)"/>
      <sheetName val="Калгр(авт.надз)1"/>
      <sheetName val="Княж(РД)2"/>
      <sheetName val="Княж РД3"/>
      <sheetName val="Княж(конк.)"/>
      <sheetName val="ИССС"/>
      <sheetName val="Калгр(ПР)"/>
      <sheetName val="Выборг"/>
      <sheetName val="МЧС"/>
      <sheetName val="Восточная ПР"/>
      <sheetName val="Центральная"/>
      <sheetName val="Ал(авт.надз)"/>
      <sheetName val="Абак(ПР)"/>
      <sheetName val="Б-Т(РД)"/>
      <sheetName val="Б-Т(кор)"/>
      <sheetName val="Б-Т(конк.)"/>
      <sheetName val="З-Б(РД)"/>
      <sheetName val="З-Б(конк.)"/>
      <sheetName val="Итат1(РД)"/>
      <sheetName val="Итат2(РД)"/>
      <sheetName val="Барнаульск(конк)"/>
      <sheetName val="Барнаул(РД1)"/>
      <sheetName val="Барнаул(РД2)"/>
      <sheetName val="Гусиноозерская (конк)"/>
      <sheetName val="Гусинооз(коррРД)"/>
      <sheetName val="Казах-Р(ПР1)"/>
      <sheetName val="Казах-Р(ПР2)"/>
      <sheetName val="Кузбасская"/>
      <sheetName val="Ул-У(РП)"/>
      <sheetName val="Камала(ПР)"/>
      <sheetName val="Крсноярск"/>
      <sheetName val="Машук(РД)"/>
      <sheetName val="Машук(корр)"/>
      <sheetName val="Фрунзенская"/>
      <sheetName val="Белый Раст"/>
      <sheetName val="Белый Р"/>
      <sheetName val="Радуга РД3"/>
      <sheetName val="Радуга ПР"/>
      <sheetName val="МантРД"/>
      <sheetName val="МантРД`"/>
      <sheetName val="Мант(авт.надз.)"/>
      <sheetName val="Калгр(РД)2"/>
      <sheetName val="Калгр(РД)3"/>
      <sheetName val="Калгр(авт.надз)3"/>
      <sheetName val="Калгр(авт.надз)2"/>
      <sheetName val="Златоуст"/>
      <sheetName val="Шагол(конк)"/>
      <sheetName val="Тюмень"/>
      <sheetName val="Вятка (конк)"/>
      <sheetName val="Емелино ПР"/>
      <sheetName val="Бологое РД"/>
      <sheetName val="Бологое (авт.надз)"/>
      <sheetName val="Радуга(РД2)"/>
      <sheetName val="Радуга(агент.дог)"/>
      <sheetName val="Радуга (РД1)"/>
      <sheetName val="Радуга(авт.надз)"/>
      <sheetName val="Ростов(ПР)"/>
      <sheetName val="Куйбышев"/>
      <sheetName val="Самара (ПР)"/>
      <sheetName val="Сангтуда"/>
      <sheetName val="Рек.Мант."/>
      <sheetName val="Лист4"/>
      <sheetName val="Лист5"/>
      <sheetName val="Лист6"/>
      <sheetName val="Лист1"/>
      <sheetName val="Лист2"/>
      <sheetName val="Лист3"/>
      <sheetName val="АЛ(ПР)"/>
      <sheetName val="Лист7"/>
      <sheetName val="пусто"/>
      <sheetName val="пусто2"/>
      <sheetName val=""/>
    </sheetNames>
    <sheetDataSet>
      <sheetData sheetId="0" refreshError="1"/>
      <sheetData sheetId="1" refreshError="1">
        <row r="1">
          <cell r="A1" t="str">
            <v>список</v>
          </cell>
        </row>
        <row r="2">
          <cell r="A2" t="str">
            <v>ГУП "Трест ГРИИ"</v>
          </cell>
        </row>
        <row r="3">
          <cell r="A3" t="str">
            <v>ЗАО "ИК ЭНИКО-МИФИ"</v>
          </cell>
        </row>
        <row r="4">
          <cell r="A4" t="str">
            <v>ЗАО "Институт автоматизации энергетических систем"</v>
          </cell>
        </row>
        <row r="5">
          <cell r="A5" t="str">
            <v>ЗАО "Институт энергетических сетей" г. Каунас</v>
          </cell>
        </row>
        <row r="6">
          <cell r="A6" t="str">
            <v>ЗАО "СПЕЦЭЛЕКТРОМОНТАЖ"</v>
          </cell>
        </row>
        <row r="7">
          <cell r="A7" t="str">
            <v>ЗАО "Стройинвестпроект ЛТД"</v>
          </cell>
        </row>
        <row r="8">
          <cell r="A8" t="str">
            <v>ЗАО "Электросетьпроект"</v>
          </cell>
        </row>
        <row r="9">
          <cell r="A9" t="str">
            <v>ЗАО НПП "Инмажпроект"</v>
          </cell>
        </row>
        <row r="10">
          <cell r="A10" t="str">
            <v>Измайлова Л.И.</v>
          </cell>
        </row>
        <row r="11">
          <cell r="A11" t="str">
            <v>Инновационный геологический центр ФГУГП "Волгагеология"</v>
          </cell>
        </row>
        <row r="12">
          <cell r="A12" t="str">
            <v>МЧС</v>
          </cell>
        </row>
        <row r="13">
          <cell r="A13" t="str">
            <v>ОАО "Гипросвязь-4"</v>
          </cell>
        </row>
        <row r="14">
          <cell r="A14" t="str">
            <v>ОАО "Ивэлектроналадка"</v>
          </cell>
        </row>
        <row r="15">
          <cell r="A15" t="str">
            <v>ОАО "Институт Энергосетьпроект"</v>
          </cell>
        </row>
        <row r="16">
          <cell r="A16" t="str">
            <v>ОАО "Калининградская ТЭЦ-2"</v>
          </cell>
        </row>
        <row r="17">
          <cell r="A17" t="str">
            <v>ОАО "Отделение Дальних Передач"</v>
          </cell>
        </row>
        <row r="18">
          <cell r="A18" t="str">
            <v>ОАО "Сангтудинская ГЭС-1"</v>
          </cell>
        </row>
        <row r="19">
          <cell r="A19" t="str">
            <v>ОАО "СевЗап НТЦ"</v>
          </cell>
        </row>
        <row r="20">
          <cell r="A20" t="str">
            <v>ОАО "Севзапэлектросетьстрой"</v>
          </cell>
        </row>
        <row r="21">
          <cell r="A21" t="str">
            <v>ОАО "СОЮЗТЕХЭНЕРГО"</v>
          </cell>
        </row>
        <row r="22">
          <cell r="A22" t="str">
            <v>ОАО "Спецсетьстрой"</v>
          </cell>
        </row>
        <row r="23">
          <cell r="A23" t="str">
            <v>ОАО "ФСК ЕЭС" МЭС Волги</v>
          </cell>
        </row>
        <row r="24">
          <cell r="A24" t="str">
            <v>ОАО "ФСК ЕЭС" МЭС Северо-Запада</v>
          </cell>
        </row>
        <row r="25">
          <cell r="A25" t="str">
            <v>ОАО "ФСК ЕЭС" МЭС Сибири</v>
          </cell>
        </row>
        <row r="26">
          <cell r="A26" t="str">
            <v>ОАО "ФСК ЕЭС" МЭС Урала</v>
          </cell>
        </row>
        <row r="27">
          <cell r="A27" t="str">
            <v>ОАО "ФСК ЕЭС" МЭС Центра</v>
          </cell>
        </row>
        <row r="28">
          <cell r="A28" t="str">
            <v>ОАО "ФСК ЕЭС" МЭС Юга</v>
          </cell>
        </row>
        <row r="29">
          <cell r="A29" t="str">
            <v>ОАО "ФСК ЕЭС" филиал Валдайское ПМЭС</v>
          </cell>
        </row>
        <row r="30">
          <cell r="A30" t="str">
            <v>ОАО "ФСК ЕЭС" филиал Волго-Окское ПМЭС</v>
          </cell>
        </row>
        <row r="31">
          <cell r="A31" t="str">
            <v>ОАО "Южное ИЦЭ"</v>
          </cell>
        </row>
        <row r="32">
          <cell r="A32" t="str">
            <v>ОАО "Янтарьэнерго"</v>
          </cell>
        </row>
        <row r="33">
          <cell r="A33" t="str">
            <v>ООО  "ЭЛКО Технологии СПб"</v>
          </cell>
        </row>
        <row r="34">
          <cell r="A34" t="str">
            <v>ООО "АрхиГАП"</v>
          </cell>
        </row>
        <row r="35">
          <cell r="A35" t="str">
            <v xml:space="preserve">ООО "Витасвязь" </v>
          </cell>
        </row>
        <row r="36">
          <cell r="A36" t="str">
            <v>ООО "ИКЦ "Экспертриск"</v>
          </cell>
        </row>
        <row r="37">
          <cell r="A37" t="str">
            <v>ООО "Инжиниринговый центр Энерго"</v>
          </cell>
        </row>
        <row r="38">
          <cell r="A38" t="str">
            <v>ООО "ИнтерЭСП"</v>
          </cell>
        </row>
        <row r="39">
          <cell r="A39" t="str">
            <v>ООО "ОМК-Сталь"</v>
          </cell>
        </row>
        <row r="40">
          <cell r="A40" t="str">
            <v>ООО "ПРОЕКТИНВЕСТ"</v>
          </cell>
        </row>
        <row r="41">
          <cell r="A41" t="str">
            <v>ООО "Сибэнергосетьпроект"</v>
          </cell>
        </row>
        <row r="42">
          <cell r="A42" t="str">
            <v>ООО "СМУ в г. Калининграде. ДО ОАО "Союзтелефонстрой"</v>
          </cell>
        </row>
        <row r="43">
          <cell r="A43" t="str">
            <v>ООО "Спецмонтажсервис"</v>
          </cell>
        </row>
        <row r="44">
          <cell r="A44" t="str">
            <v>ООО "СУНЭТО"</v>
          </cell>
        </row>
        <row r="45">
          <cell r="A45" t="str">
            <v>ООО "Энергоинжиниринг"</v>
          </cell>
        </row>
        <row r="46">
          <cell r="A46" t="str">
            <v>ООО "Энергокомплект-Сервис"</v>
          </cell>
        </row>
        <row r="47">
          <cell r="A47" t="str">
            <v>ООО "Энергосетьпроект-НН"</v>
          </cell>
        </row>
        <row r="48">
          <cell r="A48" t="str">
            <v>ООО "Энерго-Юг"</v>
          </cell>
        </row>
        <row r="49">
          <cell r="A49" t="str">
            <v>ООО НПФ "ЭЛНАП"</v>
          </cell>
        </row>
        <row r="50">
          <cell r="A50" t="str">
            <v>ООО НПЦ "ЭСиС"</v>
          </cell>
        </row>
        <row r="51">
          <cell r="A51" t="str">
            <v>ОРЗАУМ</v>
          </cell>
        </row>
        <row r="52">
          <cell r="A52" t="str">
            <v>транспорт</v>
          </cell>
        </row>
        <row r="53">
          <cell r="A53" t="str">
            <v>Филиал "Институт Тулаэнергосетьпроект" ОАО "СевЗап НТЦ"</v>
          </cell>
        </row>
        <row r="54">
          <cell r="A54" t="str">
            <v>Филиал ОАО "Инженерный центр ЕЭС" - "Фирма ОРГРЭС"</v>
          </cell>
        </row>
        <row r="55">
          <cell r="A55" t="str">
            <v>ХЗ</v>
          </cell>
        </row>
        <row r="56">
          <cell r="A56" t="str">
            <v>ХЗ1</v>
          </cell>
        </row>
        <row r="57">
          <cell r="A57" t="str">
            <v>ХЗ2</v>
          </cell>
        </row>
        <row r="58">
          <cell r="A58" t="str">
            <v>ОАО "ВНИИГ им. Б.Е.Веденеева</v>
          </cell>
        </row>
        <row r="59">
          <cell r="A59" t="str">
            <v>ООО СП "Строймеханизация"</v>
          </cell>
        </row>
        <row r="60">
          <cell r="A60" t="str">
            <v>ЗАО "ПЕНТАКОН"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3"/>
      <sheetName val="4"/>
      <sheetName val="4.1"/>
      <sheetName val="6"/>
      <sheetName val="6.1"/>
      <sheetName val="6.2"/>
      <sheetName val="8"/>
      <sheetName val="8.1"/>
      <sheetName val="9"/>
      <sheetName val="9.1"/>
      <sheetName val="9.2"/>
      <sheetName val="10"/>
      <sheetName val="11"/>
      <sheetName val="12"/>
      <sheetName val="13"/>
      <sheetName val="14"/>
      <sheetName val="14.1"/>
      <sheetName val="14.2"/>
      <sheetName val="14.3"/>
      <sheetName val="14.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Этапы"/>
      <sheetName val="Лист6"/>
      <sheetName val="Лист7"/>
      <sheetName val="Лист4"/>
    </sheetNames>
    <sheetDataSet>
      <sheetData sheetId="0" refreshError="1">
        <row r="1">
          <cell r="A1" t="str">
            <v>список</v>
          </cell>
        </row>
        <row r="2">
          <cell r="A2" t="str">
            <v>ВСЕ СУБЧИКИ</v>
          </cell>
        </row>
        <row r="3">
          <cell r="A3" t="str">
            <v>ГУП "Трест ГРИИ"</v>
          </cell>
        </row>
        <row r="4">
          <cell r="A4" t="str">
            <v>ЗАО "ИК ЭНИКО-МИФИ"</v>
          </cell>
        </row>
        <row r="5">
          <cell r="A5" t="str">
            <v>ЗАО "Институт автоматизации энергетических систем"</v>
          </cell>
        </row>
        <row r="6">
          <cell r="A6" t="str">
            <v>ЗАО "Институт энергетических сетей" г. Каунас</v>
          </cell>
        </row>
        <row r="7">
          <cell r="A7" t="str">
            <v>ЗАО "СПЕЦЭЛЕКТРОМОНТАЖ"</v>
          </cell>
        </row>
        <row r="8">
          <cell r="A8" t="str">
            <v>ЗАО "Стройинвестпроект ЛТД"</v>
          </cell>
        </row>
        <row r="9">
          <cell r="A9" t="str">
            <v>ЗАО "Электросетьпроект"</v>
          </cell>
        </row>
        <row r="10">
          <cell r="A10" t="str">
            <v>ЗАО НПП "Инмажпроект"</v>
          </cell>
        </row>
        <row r="11">
          <cell r="A11" t="str">
            <v>Измайлова Л.И.</v>
          </cell>
        </row>
        <row r="12">
          <cell r="A12" t="str">
            <v>Инновационный геологический центр ФГУГП "Волгагеология"</v>
          </cell>
        </row>
        <row r="13">
          <cell r="A13" t="str">
            <v>МЧС</v>
          </cell>
        </row>
        <row r="14">
          <cell r="A14" t="str">
            <v>СибНИИЭ</v>
          </cell>
        </row>
        <row r="15">
          <cell r="A15" t="str">
            <v>ОАО "Гипросвязь-4"</v>
          </cell>
        </row>
        <row r="16">
          <cell r="A16" t="str">
            <v>ОАО "Ивэлектроналадка"</v>
          </cell>
        </row>
        <row r="17">
          <cell r="A17" t="str">
            <v>ОАО "Институт Энергосетьпроект"</v>
          </cell>
        </row>
        <row r="18">
          <cell r="A18" t="str">
            <v>ОАО "Калининградская ТЭЦ-2"</v>
          </cell>
        </row>
        <row r="19">
          <cell r="A19" t="str">
            <v>ОАО "Отделение Дальних Передач"</v>
          </cell>
        </row>
        <row r="20">
          <cell r="A20" t="str">
            <v>ОАО "Отделение Дальних Передач"</v>
          </cell>
        </row>
        <row r="21">
          <cell r="A21" t="str">
            <v>ОАО "Сангтудинская ГЭС-1"</v>
          </cell>
        </row>
        <row r="22">
          <cell r="A22" t="str">
            <v>ПЦ Энерго</v>
          </cell>
        </row>
        <row r="23">
          <cell r="A23" t="str">
            <v>ОАО "Отделение Дальних Передач"</v>
          </cell>
        </row>
        <row r="24">
          <cell r="A24" t="str">
            <v>ОАО "Сангтудинская ГЭС-1"</v>
          </cell>
        </row>
        <row r="25">
          <cell r="A25" t="str">
            <v>ОАО "СевЗап НТЦ"</v>
          </cell>
        </row>
        <row r="26">
          <cell r="A26" t="str">
            <v>ОАО "Севзапэлектросетьстрой"</v>
          </cell>
        </row>
        <row r="27">
          <cell r="A27" t="str">
            <v>ОАО "СОЮЗТЕХЭНЕРГО"</v>
          </cell>
        </row>
        <row r="28">
          <cell r="A28" t="str">
            <v>ОАО "Спецсетьстрой"</v>
          </cell>
        </row>
        <row r="29">
          <cell r="A29" t="str">
            <v>ОАО "ФСК ЕЭС" МЭС Волги</v>
          </cell>
        </row>
        <row r="30">
          <cell r="A30" t="str">
            <v>ОАО "ФСК ЕЭС" МЭС Северо-Запада</v>
          </cell>
        </row>
        <row r="31">
          <cell r="A31" t="str">
            <v>ОАО "ФСК ЕЭС" МЭС Сибири</v>
          </cell>
        </row>
        <row r="32">
          <cell r="A32" t="str">
            <v>ОАО "ФСК ЕЭС" МЭС Урала</v>
          </cell>
        </row>
        <row r="33">
          <cell r="A33" t="str">
            <v>ОАО "ФСК ЕЭС" МЭС Центра</v>
          </cell>
        </row>
        <row r="34">
          <cell r="A34" t="str">
            <v>ОАО "ФСК ЕЭС" МЭС Юга</v>
          </cell>
        </row>
        <row r="35">
          <cell r="A35" t="str">
            <v>ОАО "ФСК ЕЭС" филиал Валдайское ПМЭС</v>
          </cell>
        </row>
        <row r="36">
          <cell r="A36" t="str">
            <v>ОАО "ФСК ЕЭС" филиал Волго-Окское ПМЭС</v>
          </cell>
        </row>
        <row r="37">
          <cell r="A37" t="str">
            <v>ОАО "Южное ИЦЭ"</v>
          </cell>
        </row>
        <row r="38">
          <cell r="A38" t="str">
            <v>ОАО "Янтарьэнерго"</v>
          </cell>
        </row>
        <row r="39">
          <cell r="A39" t="str">
            <v>ООО  "ЭЛКО Технологии СПб"</v>
          </cell>
        </row>
        <row r="40">
          <cell r="A40" t="str">
            <v>ООО "АрхиГАП"</v>
          </cell>
        </row>
        <row r="41">
          <cell r="A41" t="str">
            <v xml:space="preserve">ООО "Витасвязь" </v>
          </cell>
        </row>
        <row r="42">
          <cell r="A42" t="str">
            <v>ООО "ИКЦ "Экспертриск"</v>
          </cell>
        </row>
        <row r="43">
          <cell r="A43" t="str">
            <v>ООО "Инжиниринговый центр Энерго"</v>
          </cell>
        </row>
        <row r="44">
          <cell r="A44" t="str">
            <v>ООО "ИнтерЭСП"</v>
          </cell>
        </row>
        <row r="45">
          <cell r="A45" t="str">
            <v>ООО "ОМК-Сталь"</v>
          </cell>
        </row>
        <row r="46">
          <cell r="A46" t="str">
            <v>ООО "ПРОЕКТИНВЕСТ"</v>
          </cell>
        </row>
        <row r="47">
          <cell r="A47" t="str">
            <v>ООО "Сибэнергосетьпроект"</v>
          </cell>
        </row>
        <row r="48">
          <cell r="A48" t="str">
            <v>ООО "СМУ в г. Калининграде. ДО ОАО "Союзтелефонстрой"</v>
          </cell>
        </row>
        <row r="49">
          <cell r="A49" t="str">
            <v>ООО "Спецмонтажсервис"</v>
          </cell>
        </row>
        <row r="50">
          <cell r="A50" t="str">
            <v>ООО "СУНЭТО"</v>
          </cell>
        </row>
        <row r="51">
          <cell r="A51" t="str">
            <v>ООО "Энергоинжиниринг"</v>
          </cell>
        </row>
        <row r="52">
          <cell r="A52" t="str">
            <v>ООО "Энергокомплект-Сервис"</v>
          </cell>
        </row>
        <row r="53">
          <cell r="A53" t="str">
            <v>ООО "Энергосетьпроект-НН"</v>
          </cell>
        </row>
        <row r="54">
          <cell r="A54" t="str">
            <v>ООО "Энерго-Юг"</v>
          </cell>
        </row>
        <row r="55">
          <cell r="A55" t="str">
            <v>ООО НПФ "ЭЛНАП"</v>
          </cell>
        </row>
        <row r="56">
          <cell r="A56" t="str">
            <v>ООО НПЦ "ЭСиС"</v>
          </cell>
        </row>
        <row r="57">
          <cell r="A57" t="str">
            <v>ОРЗАУМ</v>
          </cell>
        </row>
        <row r="58">
          <cell r="A58" t="str">
            <v>ООО СП Строймеханизация</v>
          </cell>
        </row>
        <row r="59">
          <cell r="A59" t="str">
            <v>Субподрядчик</v>
          </cell>
        </row>
        <row r="60">
          <cell r="A60" t="str">
            <v>транспорт</v>
          </cell>
        </row>
        <row r="61">
          <cell r="A61" t="str">
            <v>Филиал "Институт Тулаэнергосетьпроект" ОАО "СевЗап НТЦ"</v>
          </cell>
        </row>
        <row r="62">
          <cell r="A62" t="str">
            <v>Филиал ОАО "Инженерный центр ЕЭС" - "Фирма ОРГРЭС"</v>
          </cell>
        </row>
        <row r="63">
          <cell r="A63" t="str">
            <v>ХЗ</v>
          </cell>
        </row>
        <row r="64">
          <cell r="A64" t="str">
            <v>ХЗ1</v>
          </cell>
        </row>
        <row r="65">
          <cell r="A65" t="str">
            <v>ХЗ2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Суточная"/>
      <sheetName val="Коэфф1.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РП"/>
      <sheetName val="К.рын"/>
      <sheetName val="Титул1"/>
      <sheetName val="Титул2"/>
      <sheetName val="Титул3"/>
      <sheetName val="Упр"/>
      <sheetName val="свод"/>
      <sheetName val="Таблица 3"/>
      <sheetName val="СС"/>
      <sheetName val="информация"/>
      <sheetName val="Summary"/>
      <sheetName val="Tabelle3"/>
      <sheetName val="Данные для расчёта сметы"/>
      <sheetName val="ПОДПИСИ"/>
      <sheetName val="медведицкая_(2)"/>
      <sheetName val="Сумма_прописью"/>
      <sheetName val="сводная_рд"/>
      <sheetName val="нпс3рд_"/>
      <sheetName val="нпс_кириши_рд"/>
      <sheetName val="НПС-3_"/>
      <sheetName val="Список прогонов за месяц"/>
      <sheetName val="1.1"/>
      <sheetName val="93-110"/>
      <sheetName val="Сводная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20"/>
      <sheetName val="Восстановл_Лист49"/>
      <sheetName val="Восстановл_Лист21"/>
      <sheetName val="Расчет зарплаты"/>
      <sheetName val="Табл38-7"/>
      <sheetName val="ЭХЗ"/>
      <sheetName val="№5 СУБ Инж защ"/>
      <sheetName val="13.1"/>
      <sheetName val="Харьяга-индига(ПР-Трасса+реки)"/>
      <sheetName val="к.84-к.83"/>
      <sheetName val="свод 2"/>
      <sheetName val="HP и оргтехника"/>
      <sheetName val="свод 3"/>
      <sheetName val="СметаСводная Колпино"/>
      <sheetName val="СметаСводная"/>
      <sheetName val="См3 СЦБ-зап"/>
      <sheetName val="ИГ1"/>
      <sheetName val="СметаСводная снег"/>
      <sheetName val="см8"/>
      <sheetName val="Смета 7"/>
      <sheetName val="Смета 1свод"/>
      <sheetName val="шаблон"/>
      <sheetName val="Ф-1"/>
      <sheetName val="Справочники"/>
      <sheetName val="Разработка проекта"/>
      <sheetName val="RSOILBAL"/>
      <sheetName val="Итог Лена"/>
      <sheetName val="Итого М. (2)"/>
      <sheetName val="условия"/>
      <sheetName val="Итог Антиснег11.01"/>
      <sheetName val="Входные параметрыВНГДУ"/>
      <sheetName val="1"/>
      <sheetName val="Прил 6.51-Упр рас"/>
      <sheetName val=""/>
      <sheetName val="Материалы"/>
      <sheetName val="6_11_1  сторонние"/>
      <sheetName val="Восстановл_Лист12"/>
      <sheetName val="Восстановл_Лист18"/>
      <sheetName val="Восстановл_Лист14"/>
      <sheetName val="Восстановл_Лист16"/>
      <sheetName val="Восстановл_Лист5"/>
      <sheetName val="Восстановл_Лист13"/>
      <sheetName val="Восстановл_Лист19"/>
      <sheetName val="Восстановл_Лист7"/>
      <sheetName val="Восстановл_Лист15"/>
      <sheetName val="Восстановл_Лист17"/>
      <sheetName val="Ли啁䉓C"/>
      <sheetName val="БАЛАНС"/>
      <sheetName val="Documents and Settings\Halilova"/>
      <sheetName val="ТИТУЛ"/>
      <sheetName val="ОБЩЕСТВА"/>
      <sheetName val="Приморск БДС"/>
      <sheetName val="ААС М.Вешак (259,8)_x0000__x0000_İŹ_x0000__x0004__x0000__x0000__x0000__x0000__x0000__x0000_"/>
      <sheetName val="ААС М.Вешак (259,8)??İŹ?_x0004_??????"/>
      <sheetName val="Проверка и настройка параметров"/>
      <sheetName val="AccountingQtyTotal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SakhNIPI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смета"/>
      <sheetName val="Прямые расход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  <sheetName val="шаблон"/>
      <sheetName val="Поставка"/>
      <sheetName val="Расче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  <sheetName val="ОбмОбслЗемОд"/>
      <sheetName val="СмРучБу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  <sheetName val="Итог"/>
      <sheetName val="Смета 5.2. Кусты25,29,31,65"/>
      <sheetName val="НМА"/>
      <sheetName val="list"/>
      <sheetName val="Подрядчики"/>
      <sheetName val="Обновление"/>
      <sheetName val="Цена"/>
      <sheetName val="Product"/>
      <sheetName val=""/>
      <sheetName val="сохранить"/>
      <sheetName val="См 1 наруж.водопровод"/>
      <sheetName val="2002(v2)"/>
      <sheetName val="2002_v2_"/>
      <sheetName val="информация"/>
      <sheetName val="смета СИД"/>
      <sheetName val="часы"/>
      <sheetName val="ресурсная вед."/>
      <sheetName val="ИДвалка"/>
      <sheetName val="Лист2"/>
      <sheetName val="Лист опроса"/>
      <sheetName val="к.84-к.83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Summary"/>
      <sheetName val="Пример расчета"/>
      <sheetName val="Табл38-7"/>
      <sheetName val="все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справ."/>
      <sheetName val="справ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1"/>
      <sheetName val="Пояснение 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Перечень ИУ"/>
      <sheetName val="Упр"/>
      <sheetName val="оператор"/>
      <sheetName val="исх_данные"/>
      <sheetName val="ст ГТМ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_x0000__x0000_"/>
      <sheetName val="Виды работ АСО"/>
      <sheetName val="таблица_руко_x0019__x0015__x0009__x0003__x000c__x0011__x0011_"/>
      <sheetName val="таблица_руко_x0019__x0015_ _x0003__x000c__x0011__x0011_"/>
      <sheetName val="Смета 7"/>
      <sheetName val="ПРОЦЕНТЫ"/>
      <sheetName val="Акт выполненных работ 46"/>
      <sheetName val="SMW_Служебная"/>
      <sheetName val="Должности"/>
      <sheetName val="Исходная"/>
      <sheetName val="3_гидромет"/>
      <sheetName val="3 Сл.-структура затрат"/>
      <sheetName val="const"/>
      <sheetName val="Объем работ"/>
      <sheetName val="6"/>
      <sheetName val="1.14"/>
      <sheetName val="1.7"/>
      <sheetName val="ЛС_РЕС"/>
      <sheetName val="MararashAA"/>
      <sheetName val="Бл.электр."/>
      <sheetName val="8"/>
      <sheetName val="ПД-2.2"/>
      <sheetName val="ФОТ для смет"/>
      <sheetName val="2 Геология"/>
      <sheetName val="Лист"/>
      <sheetName val="Исх"/>
      <sheetName val="СМ"/>
      <sheetName val="СМИС"/>
      <sheetName val="База"/>
      <sheetName val="basa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кап.ремонт"/>
      <sheetName val="Обор"/>
      <sheetName val="Исх."/>
      <sheetName val="#ССЫЛКА"/>
      <sheetName val="исх-данные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ИД ПНР"/>
      <sheetName val="анализ 2003_2004исполнение МТО"/>
      <sheetName val="Main list"/>
      <sheetName val="Технический лист"/>
      <sheetName val="Тестовый"/>
      <sheetName val="Panduit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ПС_x0000__x0000__x0000__x0000__x0000__x0000_"/>
      <sheetName val="Пра_x0000_с_лист"/>
      <sheetName val="КБК ДПК"/>
      <sheetName val="Сводный"/>
      <sheetName val="Имя"/>
      <sheetName val="Приложение 2"/>
      <sheetName val="Пра"/>
      <sheetName val="ПС"/>
      <sheetName val="ЕТС (ф)"/>
      <sheetName val="Исх1"/>
      <sheetName val="эл_химз_3"/>
      <sheetName val="геология_3"/>
      <sheetName val="6_143"/>
      <sheetName val="6_3_13"/>
      <sheetName val="6_203"/>
      <sheetName val="6_4_13"/>
      <sheetName val="6_11_1__сторонние3"/>
      <sheetName val="8_14_КР_(списание)ОПСТИКР3"/>
      <sheetName val="Данные_для_расчёта_сметы2"/>
      <sheetName val="6_14_КР2"/>
      <sheetName val="Пример_расчета2"/>
      <sheetName val="свод_22"/>
      <sheetName val="Зап-3-_СЦБ2"/>
      <sheetName val="СметаСводная_Рыб2"/>
      <sheetName val="13_11"/>
      <sheetName val="Текущие_цены2"/>
      <sheetName val="отчет_эл_эн__20002"/>
      <sheetName val="к_84-к_832"/>
      <sheetName val="Коэфф1_2"/>
      <sheetName val="КП_(2)1"/>
      <sheetName val="6_31"/>
      <sheetName val="6_71"/>
      <sheetName val="6_3_1_31"/>
      <sheetName val="свод_31"/>
      <sheetName val="Смета2_проект__раб_2"/>
      <sheetName val="Смета_12"/>
      <sheetName val="СМЕТА_проект1"/>
      <sheetName val="Production_and_Spend1"/>
      <sheetName val="Прайс_лист2"/>
      <sheetName val="1_31"/>
      <sheetName val="К_рын1"/>
      <sheetName val="Сводная_смета1"/>
      <sheetName val="См_1_наруж_водопровод2"/>
      <sheetName val="Разработка_проекта2"/>
      <sheetName val="КП_НовоКов2"/>
      <sheetName val="СметаСводная_1_оч2"/>
      <sheetName val="Переменные_и_константы1"/>
      <sheetName val="свод_(2)1"/>
      <sheetName val="Калплан_ОИ2_Макм_крестики1"/>
      <sheetName val="СметаСводная_павильон1"/>
      <sheetName val="Св__смета1"/>
      <sheetName val="РБС_ИЗМ11"/>
      <sheetName val="СметаСводная_снег1"/>
      <sheetName val="Лист_опроса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Смета_1свод1"/>
      <sheetName val="таблица_руководству1"/>
      <sheetName val="Суточная_добыча_за_неделю1"/>
      <sheetName val="Прибыль_опл1"/>
      <sheetName val="№5_СУБ_Инж_защ1"/>
      <sheetName val="HP_и_оргтехника1"/>
      <sheetName val="Таблица_21"/>
      <sheetName val="Таблица_4_АСУТП1"/>
      <sheetName val="ст_ГТМ1"/>
      <sheetName val="ПДР_ООО_&quot;Юкос_ФБЦ&quot;1"/>
      <sheetName val="исходные_данные1"/>
      <sheetName val="расчетные_таблицы1"/>
      <sheetName val="Амур_ДОН1"/>
      <sheetName val="кп_ГК1"/>
      <sheetName val="Справочные_данные1"/>
      <sheetName val="Б_Сатка1"/>
      <sheetName val="справ_2"/>
      <sheetName val="Перечень_ИУ1"/>
      <sheetName val="3_1_ТХ1"/>
      <sheetName val="СметаСводная_Колпино1"/>
      <sheetName val="3_51"/>
      <sheetName val="суб_подряд2"/>
      <sheetName val="ПСБ_-_ОЭ2"/>
      <sheetName val="Смета_21"/>
      <sheetName val="Ачинский_НПЗ1"/>
      <sheetName val="См3_СЦБ-зап1"/>
      <sheetName val="Хаттон_90_90_Femco1"/>
      <sheetName val="свод_общ1"/>
      <sheetName val="Смета_5_2__Кусты25,29,31,651"/>
      <sheetName val="смета_СИД1"/>
      <sheetName val="ресурсная_вед_1"/>
      <sheetName val="р_Волхов1"/>
      <sheetName val="КП_к_ГК1"/>
      <sheetName val="изыскания_21"/>
      <sheetName val="Калплан_Кра1"/>
      <sheetName val="6_11_новый1"/>
      <sheetName val="Opex_personnel_(Term_facs)1"/>
      <sheetName val="Капитальные_затраты1"/>
      <sheetName val="Пояснение_"/>
      <sheetName val="3_11"/>
      <sheetName val="Коммерческие_расходы1"/>
      <sheetName val="смета_2_проект__работы"/>
      <sheetName val="СС_замеч_с_ответами1"/>
      <sheetName val="УП__20041"/>
      <sheetName val="в_работу1"/>
      <sheetName val="3_21"/>
      <sheetName val="3_31"/>
      <sheetName val="Р2_11"/>
      <sheetName val="Р2_21"/>
      <sheetName val="Удельные(проф_)1"/>
      <sheetName val="Константы_и_результаты1"/>
      <sheetName val="расчет_№31"/>
      <sheetName val="20_Кредиты_краткосрочные1"/>
      <sheetName val="Перечень_Заказчиков1"/>
      <sheetName val="2_2_1"/>
      <sheetName val="СтрЗапасов_(2)"/>
      <sheetName val="PwC_Copies_from_old_models_--&gt;&gt;"/>
      <sheetName val="Сравнение_ДПН_факт_06-07"/>
      <sheetName val="НМ_расчеты"/>
      <sheetName val="КП_к_снег_Рыбинская1"/>
      <sheetName val="Коэф_КВ"/>
      <sheetName val="Смета_терзем"/>
      <sheetName val="Кал_план_Жукова_даты_-_не_надо"/>
      <sheetName val="матер_"/>
      <sheetName val="КП_Прим_(3)"/>
      <sheetName val="кп_(3)"/>
      <sheetName val="фонтан_разбитый2"/>
      <sheetName val="Баланс_(Ф1)"/>
      <sheetName val="Смета_3_Гидролог"/>
      <sheetName val="Записка_СЦБ"/>
      <sheetName val="РС_"/>
      <sheetName val="Source_lists"/>
      <sheetName val="Общая_часть"/>
      <sheetName val="Табл_51"/>
      <sheetName val="Табл_21"/>
      <sheetName val="См_№3_ОПР"/>
      <sheetName val="см_№6_АВЗУ_и_ГПЗУ"/>
      <sheetName val="Input_Assumptions"/>
      <sheetName val="см_№1_1_Геодезические_работы_"/>
      <sheetName val="см_№1_4_Экология_"/>
      <sheetName val="АСУ_ТП_1_этап_ПД"/>
      <sheetName val="Расчет_курса"/>
      <sheetName val="Курс_доллара"/>
      <sheetName val="Календарь_новый"/>
      <sheetName val="Смета_№_1_ИИ_линия"/>
      <sheetName val="Дополнительные_параметры"/>
      <sheetName val="Свод_объем"/>
      <sheetName val="Дог_цена"/>
      <sheetName val="выборка_на22_июня"/>
      <sheetName val="3труба_(П)"/>
      <sheetName val="Объемы_работ_по_ПВ"/>
      <sheetName val="Таблица_5"/>
      <sheetName val="Таблица_3"/>
      <sheetName val="1_401_2"/>
      <sheetName val="PO_Data"/>
      <sheetName val="Раб_АУ"/>
      <sheetName val="р_Нева1"/>
      <sheetName val="р_Молога1"/>
      <sheetName val="18_рек_Ю-Х1"/>
      <sheetName val="нпс_Палкино1"/>
      <sheetName val="Россия_-_Китай1"/>
      <sheetName val="КМ_210-2381"/>
      <sheetName val="БТС-2_км_405-4591"/>
      <sheetName val="БТС-2_км_405-4531"/>
      <sheetName val="БТС-2_км_313-3521"/>
      <sheetName val="БТС-2_км326-3521"/>
      <sheetName val="Улейма_И1"/>
      <sheetName val="Белая_УБКА1"/>
      <sheetName val="км_72-75р_Левоннька1"/>
      <sheetName val="киенгоп-н_Челны_км_104-2061"/>
      <sheetName val="ВЛ_Урдома1"/>
      <sheetName val="Вл_Микунь_Урдома1"/>
      <sheetName val="ВЛ_Синдор-Микунь1"/>
      <sheetName val="Тон_Чермасан1"/>
      <sheetName val="Трасса_км_16-1471"/>
      <sheetName val="трасса_0-761"/>
      <sheetName val="Колва_781"/>
      <sheetName val="Гидрология__р_Колва_км_381"/>
      <sheetName val="ПСП_1"/>
      <sheetName val="Новая_сводка_(до_бюджета)_(2)2"/>
      <sheetName val="Что_пришло2"/>
      <sheetName val="влад-таблица_(2)2"/>
      <sheetName val="Новая_сводка_(до_бюджета)2"/>
      <sheetName val="Новая_сводка2"/>
      <sheetName val="Общие_расходы2"/>
      <sheetName val="Новая_сводка_(по_бюджету)2"/>
      <sheetName val="Íîâàÿ_ñâîäêà_(äî_áþäæåòà)_(2)2"/>
      <sheetName val="×òî_ïðèøëî2"/>
      <sheetName val="âëàä-òàáëèöà_(2)2"/>
      <sheetName val="Íîâàÿ_ñâîäêà_(äî_áþäæåòà)2"/>
      <sheetName val="Íîâàÿ_ñâîäêà2"/>
      <sheetName val="Îáùèå_ðàñõîäû2"/>
      <sheetName val="Íîâàÿ_ñâîäêà_(ïî_áþäæåòó)2"/>
      <sheetName val="6_10_12"/>
      <sheetName val="6_7_3_ТН2"/>
      <sheetName val="6_12"/>
      <sheetName val="6_52-свод1"/>
      <sheetName val="ДДС_(Форма_№3)"/>
      <sheetName val="Сводная_"/>
      <sheetName val="7_ТХ_Сети_(кор)"/>
      <sheetName val="Tier_311208"/>
      <sheetName val="Акт_выбора"/>
      <sheetName val="См_№7_Эл_"/>
      <sheetName val="См_№8_Пож_"/>
      <sheetName val="См_№3_ВиК"/>
      <sheetName val="Сметы_за_сопровождение"/>
      <sheetName val="См_3_АСУ"/>
      <sheetName val="Полигон_-_ИЭИ_"/>
      <sheetName val="Смета_ТЗ_АСУ-16"/>
      <sheetName val="База_Геодезия"/>
      <sheetName val="База_Геология"/>
      <sheetName val="База_Геофизика"/>
      <sheetName val="4_1_1"/>
      <sheetName val="исп_1_1_1"/>
      <sheetName val="База_Гидро"/>
      <sheetName val="4_2_1"/>
      <sheetName val="исп_1_1_2"/>
      <sheetName val="Исп__смета_этап_1_1,_1_2"/>
      <sheetName val="Исх. данные"/>
      <sheetName val="Промер глуб"/>
      <sheetName val="Расчет №1.1"/>
      <sheetName val="Расчет №2.1"/>
      <sheetName val=" Свод"/>
      <sheetName val="исключ ЭХЗ"/>
      <sheetName val="БДР"/>
      <sheetName val="геол"/>
      <sheetName val="аванс по ОС"/>
      <sheetName val="Авансы выданные"/>
      <sheetName val="Кред"/>
      <sheetName val="ДЗ"/>
      <sheetName val="Кред. задолж."/>
      <sheetName val="Прочие"/>
      <sheetName val="ГАЗ_камаз"/>
      <sheetName val="41"/>
      <sheetName val="Договорная цена"/>
      <sheetName val="№2Гидромет."/>
      <sheetName val="№2Геолог"/>
      <sheetName val="№2Геолог с.п."/>
      <sheetName val="№3Экологи (2этап)"/>
      <sheetName val="расчеты"/>
      <sheetName val="ПС 110 кВ (доп)"/>
      <sheetName val="ПД-2.1"/>
      <sheetName val="Бл_электр_"/>
      <sheetName val="Прил.5 СС"/>
      <sheetName val="расчет вязкости"/>
      <sheetName val="Сравнение с Finder - ДНС-5"/>
      <sheetName val="1-1"/>
      <sheetName val="1-2"/>
      <sheetName val="1-4"/>
      <sheetName val="изм2-1"/>
      <sheetName val="2-2"/>
      <sheetName val="2-3"/>
      <sheetName val="изм7-1"/>
      <sheetName val="изм9-1"/>
      <sheetName val="См_2 Шатурс сети  проект работы"/>
      <sheetName val="W28"/>
      <sheetName val="Ref"/>
      <sheetName val="выборка "/>
      <sheetName val="выборка раб"/>
      <sheetName val="см 5 ОДД "/>
      <sheetName val="Коэффициенты"/>
      <sheetName val="Акт-Смета_30"/>
      <sheetName val="Смета 2 эл.монтаж"/>
      <sheetName val="Смета 1 общестроит"/>
      <sheetName val="ДЦ"/>
      <sheetName val=" Оборудование  end"/>
      <sheetName val="автоматизация РД"/>
      <sheetName val="РабПр"/>
      <sheetName val="Восстановл_Лис礊め_x0005_"/>
      <sheetName val="Смета _4ПР ЭХЗ"/>
      <sheetName val="ЖД 3.1"/>
      <sheetName val="УСР"/>
      <sheetName val="Объем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/>
      <sheetData sheetId="1057" refreshError="1"/>
      <sheetData sheetId="1058" refreshError="1"/>
      <sheetData sheetId="1059" refreshError="1"/>
      <sheetData sheetId="1060"/>
      <sheetData sheetId="1061"/>
      <sheetData sheetId="1062"/>
      <sheetData sheetId="1063"/>
      <sheetData sheetId="1064"/>
      <sheetData sheetId="1065"/>
      <sheetData sheetId="1066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/>
      <sheetData sheetId="1074" refreshError="1"/>
      <sheetData sheetId="1075"/>
      <sheetData sheetId="1076" refreshError="1"/>
      <sheetData sheetId="1077">
        <row r="1">
          <cell r="B1">
            <v>0</v>
          </cell>
        </row>
      </sheetData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/>
      <sheetData sheetId="1105"/>
      <sheetData sheetId="1106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Пример расчета"/>
      <sheetName val="СметаСводная"/>
      <sheetName val="Итог"/>
      <sheetName val="СметаСводная снег"/>
      <sheetName val="sapactivexlhiddensheet"/>
      <sheetName val="Сервис_x0000__x0000__x0000__x0000__x0000__x0000__x0000__x0000__x0000__x0009__x0000_✈ʷ_x0000__x0004__x0000__x0000__x0000__x0000__x0000__x0000_ᩀʷ_x0000__x0000_"/>
      <sheetName val="Сервис?????????_x0009_?✈ʷ?_x0004_??????ᩀʷ??"/>
      <sheetName val="ПДР"/>
      <sheetName val="таблица руководству"/>
      <sheetName val="Суточная добыча за неделю"/>
      <sheetName val="Лист1"/>
      <sheetName val="Обновление"/>
      <sheetName val="Цена"/>
      <sheetName val="Product"/>
      <sheetName val="янв."/>
      <sheetName val="Сервис_x0000__x0000__x0000__x0000__x0000__x0000__x0000__x0000__x0000_ _x0000_✈ʷ_x0000__x0004__x0000__x0000__x0000__x0000__x0000__x0000_ᩀʷ_x0000__x0000_"/>
      <sheetName val="Спр_общий"/>
      <sheetName val="Ярково"/>
      <sheetName val="Таблица 4 АСУТП"/>
      <sheetName val="шаблон"/>
      <sheetName val="list"/>
      <sheetName val="часы"/>
      <sheetName val="ИГ1"/>
      <sheetName val="Объемы работ по ПВ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umprop"/>
    </sheetNames>
    <definedNames>
      <definedName name="СуммаПрописью"/>
    </definedNames>
    <sheetDataSet>
      <sheetData sheetId="0"/>
      <sheetData sheetId="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дрология"/>
      <sheetName val="Пояснительная"/>
      <sheetName val="Протокол"/>
      <sheetName val="НМЦ"/>
      <sheetName val="НМЦК"/>
      <sheetName val="Cводная смета ПИР"/>
      <sheetName val="БЭО, СТУ"/>
      <sheetName val="ПД "/>
      <sheetName val="Экспертиза ПД и ИЗ"/>
      <sheetName val="Геодезия"/>
      <sheetName val="ИГИ "/>
      <sheetName val="Геофизика"/>
      <sheetName val="Гидромет"/>
      <sheetName val="Экология"/>
      <sheetName val="Сели Лавины"/>
    </sheetNames>
    <sheetDataSet>
      <sheetData sheetId="0"/>
      <sheetData sheetId="1"/>
      <sheetData sheetId="2"/>
      <sheetData sheetId="3">
        <row r="3">
          <cell r="A3" t="str">
            <v>«Альпинистский комплекс «Городок», ВТРК «Эльбрус»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901561.ru/produkcija/ognetushiteli_i_komplektujushhie/vozdushno-pennye/?id=217" TargetMode="External"/><Relationship Id="rId2" Type="http://schemas.openxmlformats.org/officeDocument/2006/relationships/hyperlink" Target="https://www.verta-tara.com/catalog/musornye-konteynery-i-urny/razdelnyy-sbor-musora/urna-dlya-razdelnogo-sbora-musora-alternativa-3-s-nakleykami-art-alternativa-3-s-nakleykami/" TargetMode="External"/><Relationship Id="rId1" Type="http://schemas.openxmlformats.org/officeDocument/2006/relationships/hyperlink" Target="https://a-ipower.shop/generatori/benzinovyj-generator-a-ipower-a8500ea-8-kvt-20113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31" sqref="B31"/>
    </sheetView>
  </sheetViews>
  <sheetFormatPr defaultRowHeight="15" x14ac:dyDescent="0.25"/>
  <cols>
    <col min="1" max="1" width="16" customWidth="1"/>
    <col min="2" max="2" width="64.7109375" customWidth="1"/>
    <col min="3" max="4" width="16" customWidth="1"/>
  </cols>
  <sheetData>
    <row r="1" spans="1:5" ht="15.75" x14ac:dyDescent="0.25">
      <c r="A1" s="472" t="s">
        <v>1315</v>
      </c>
    </row>
    <row r="2" spans="1:5" ht="15.75" x14ac:dyDescent="0.25">
      <c r="D2" s="472" t="s">
        <v>1316</v>
      </c>
    </row>
    <row r="3" spans="1:5" ht="15.75" x14ac:dyDescent="0.25">
      <c r="A3" s="472"/>
    </row>
    <row r="4" spans="1:5" ht="15.75" x14ac:dyDescent="0.25">
      <c r="A4" s="472"/>
    </row>
    <row r="5" spans="1:5" ht="15.75" x14ac:dyDescent="0.25">
      <c r="A5" s="826" t="s">
        <v>1317</v>
      </c>
      <c r="B5" s="826"/>
      <c r="C5" s="826"/>
      <c r="D5" s="826"/>
    </row>
    <row r="6" spans="1:5" ht="15.75" x14ac:dyDescent="0.25">
      <c r="A6" s="826" t="s">
        <v>1318</v>
      </c>
      <c r="B6" s="826"/>
      <c r="C6" s="826"/>
      <c r="D6" s="826"/>
    </row>
    <row r="7" spans="1:5" ht="15.75" x14ac:dyDescent="0.25">
      <c r="A7" s="826" t="s">
        <v>260</v>
      </c>
      <c r="B7" s="826"/>
      <c r="C7" s="826"/>
      <c r="D7" s="826"/>
    </row>
    <row r="8" spans="1:5" ht="16.5" thickBot="1" x14ac:dyDescent="0.3">
      <c r="A8" s="472"/>
    </row>
    <row r="9" spans="1:5" x14ac:dyDescent="0.25">
      <c r="A9" s="827" t="s">
        <v>12</v>
      </c>
      <c r="B9" s="830" t="s">
        <v>274</v>
      </c>
      <c r="C9" s="833" t="s">
        <v>1319</v>
      </c>
      <c r="D9" s="834"/>
      <c r="E9" s="473"/>
    </row>
    <row r="10" spans="1:5" ht="15.75" thickBot="1" x14ac:dyDescent="0.3">
      <c r="A10" s="828"/>
      <c r="B10" s="831"/>
      <c r="C10" s="835"/>
      <c r="D10" s="836"/>
      <c r="E10" s="473"/>
    </row>
    <row r="11" spans="1:5" ht="32.25" thickBot="1" x14ac:dyDescent="0.3">
      <c r="A11" s="829"/>
      <c r="B11" s="832"/>
      <c r="C11" s="474" t="s">
        <v>1320</v>
      </c>
      <c r="D11" s="474" t="s">
        <v>1321</v>
      </c>
      <c r="E11" s="473"/>
    </row>
    <row r="12" spans="1:5" ht="16.5" thickBot="1" x14ac:dyDescent="0.3">
      <c r="A12" s="475">
        <v>1</v>
      </c>
      <c r="B12" s="474">
        <v>2</v>
      </c>
      <c r="C12" s="474">
        <v>3</v>
      </c>
      <c r="D12" s="474">
        <v>4</v>
      </c>
      <c r="E12" s="473"/>
    </row>
    <row r="13" spans="1:5" ht="31.5" x14ac:dyDescent="0.25">
      <c r="A13" s="837">
        <v>1</v>
      </c>
      <c r="B13" s="476" t="s">
        <v>1322</v>
      </c>
      <c r="C13" s="840">
        <v>45158</v>
      </c>
      <c r="D13" s="840">
        <v>45184</v>
      </c>
      <c r="E13" s="825"/>
    </row>
    <row r="14" spans="1:5" ht="31.5" x14ac:dyDescent="0.25">
      <c r="A14" s="838"/>
      <c r="B14" s="476" t="s">
        <v>1323</v>
      </c>
      <c r="C14" s="838"/>
      <c r="D14" s="841"/>
      <c r="E14" s="825"/>
    </row>
    <row r="15" spans="1:5" ht="15.75" x14ac:dyDescent="0.25">
      <c r="A15" s="838"/>
      <c r="B15" s="476" t="s">
        <v>1324</v>
      </c>
      <c r="C15" s="838"/>
      <c r="D15" s="841"/>
      <c r="E15" s="825"/>
    </row>
    <row r="16" spans="1:5" ht="63" x14ac:dyDescent="0.25">
      <c r="A16" s="838"/>
      <c r="B16" s="476" t="s">
        <v>1325</v>
      </c>
      <c r="C16" s="838"/>
      <c r="D16" s="841"/>
      <c r="E16" s="825"/>
    </row>
    <row r="17" spans="1:5" ht="32.25" thickBot="1" x14ac:dyDescent="0.3">
      <c r="A17" s="839"/>
      <c r="B17" s="477" t="s">
        <v>1326</v>
      </c>
      <c r="C17" s="839"/>
      <c r="D17" s="842"/>
      <c r="E17" s="825"/>
    </row>
    <row r="18" spans="1:5" ht="32.25" thickBot="1" x14ac:dyDescent="0.3">
      <c r="A18" s="478">
        <v>2</v>
      </c>
      <c r="B18" s="477" t="s">
        <v>1327</v>
      </c>
      <c r="C18" s="479">
        <v>45158</v>
      </c>
      <c r="D18" s="479">
        <v>45214</v>
      </c>
      <c r="E18" s="473"/>
    </row>
    <row r="19" spans="1:5" ht="16.5" thickBot="1" x14ac:dyDescent="0.3">
      <c r="A19" s="478">
        <v>3</v>
      </c>
      <c r="B19" s="477" t="s">
        <v>385</v>
      </c>
      <c r="C19" s="479">
        <v>45184</v>
      </c>
      <c r="D19" s="479">
        <v>45260</v>
      </c>
      <c r="E19" s="473"/>
    </row>
    <row r="20" spans="1:5" ht="16.5" thickBot="1" x14ac:dyDescent="0.3">
      <c r="A20" s="478">
        <v>4</v>
      </c>
      <c r="B20" s="477" t="s">
        <v>1328</v>
      </c>
      <c r="C20" s="479">
        <v>45214</v>
      </c>
      <c r="D20" s="479">
        <v>45290</v>
      </c>
      <c r="E20" s="473"/>
    </row>
    <row r="21" spans="1:5" ht="16.5" thickBot="1" x14ac:dyDescent="0.3">
      <c r="A21" s="484" t="s">
        <v>1339</v>
      </c>
      <c r="B21" s="477" t="s">
        <v>1329</v>
      </c>
      <c r="C21" s="479">
        <v>45214</v>
      </c>
      <c r="D21" s="479">
        <v>45245</v>
      </c>
      <c r="E21" s="473"/>
    </row>
    <row r="22" spans="1:5" ht="32.25" thickBot="1" x14ac:dyDescent="0.3">
      <c r="A22" s="484" t="s">
        <v>1340</v>
      </c>
      <c r="B22" s="477" t="s">
        <v>1330</v>
      </c>
      <c r="C22" s="479">
        <v>45184</v>
      </c>
      <c r="D22" s="479">
        <v>45230</v>
      </c>
      <c r="E22" s="473"/>
    </row>
    <row r="23" spans="1:5" ht="16.5" thickBot="1" x14ac:dyDescent="0.3">
      <c r="A23" s="484" t="s">
        <v>1341</v>
      </c>
      <c r="B23" s="477" t="s">
        <v>1331</v>
      </c>
      <c r="C23" s="479">
        <v>45245</v>
      </c>
      <c r="D23" s="479">
        <v>45350</v>
      </c>
      <c r="E23" s="473"/>
    </row>
    <row r="24" spans="1:5" ht="16.5" thickBot="1" x14ac:dyDescent="0.3">
      <c r="A24" s="484" t="s">
        <v>1342</v>
      </c>
      <c r="B24" s="477" t="s">
        <v>1332</v>
      </c>
      <c r="C24" s="479">
        <v>45184</v>
      </c>
      <c r="D24" s="479">
        <v>45322</v>
      </c>
      <c r="E24" s="473"/>
    </row>
    <row r="25" spans="1:5" ht="32.25" thickBot="1" x14ac:dyDescent="0.3">
      <c r="A25" s="484" t="s">
        <v>1343</v>
      </c>
      <c r="B25" s="477" t="s">
        <v>1333</v>
      </c>
      <c r="C25" s="479">
        <v>45352</v>
      </c>
      <c r="D25" s="479">
        <v>45412</v>
      </c>
      <c r="E25" s="473"/>
    </row>
    <row r="26" spans="1:5" ht="16.5" thickBot="1" x14ac:dyDescent="0.3">
      <c r="A26" s="484" t="s">
        <v>1344</v>
      </c>
      <c r="B26" s="477" t="s">
        <v>1334</v>
      </c>
      <c r="C26" s="479">
        <v>45413</v>
      </c>
      <c r="D26" s="479">
        <v>45474</v>
      </c>
      <c r="E26" s="473"/>
    </row>
    <row r="27" spans="1:5" ht="16.5" thickBot="1" x14ac:dyDescent="0.3">
      <c r="A27" s="478">
        <v>5</v>
      </c>
      <c r="B27" s="477" t="s">
        <v>1336</v>
      </c>
      <c r="C27" s="479">
        <v>45458</v>
      </c>
      <c r="D27" s="479">
        <v>45493</v>
      </c>
      <c r="E27" s="473"/>
    </row>
    <row r="28" spans="1:5" ht="16.5" thickBot="1" x14ac:dyDescent="0.3">
      <c r="A28" s="478">
        <v>6</v>
      </c>
      <c r="B28" s="477" t="s">
        <v>1338</v>
      </c>
      <c r="C28" s="479">
        <v>45483</v>
      </c>
      <c r="D28" s="479">
        <v>45503</v>
      </c>
      <c r="E28" s="473"/>
    </row>
    <row r="29" spans="1:5" x14ac:dyDescent="0.25">
      <c r="A29" s="480"/>
    </row>
    <row r="30" spans="1:5" x14ac:dyDescent="0.25">
      <c r="A30" s="480"/>
    </row>
    <row r="31" spans="1:5" ht="15.75" x14ac:dyDescent="0.25">
      <c r="A31" s="481"/>
      <c r="B31" s="481"/>
    </row>
    <row r="32" spans="1:5" ht="15.75" x14ac:dyDescent="0.25">
      <c r="A32" s="482"/>
      <c r="B32" s="482"/>
    </row>
    <row r="33" spans="1:2" ht="15.75" x14ac:dyDescent="0.25">
      <c r="A33" s="482"/>
      <c r="B33" s="482"/>
    </row>
    <row r="34" spans="1:2" ht="15.75" x14ac:dyDescent="0.25">
      <c r="A34" s="482"/>
      <c r="B34" s="483"/>
    </row>
    <row r="35" spans="1:2" ht="15.75" x14ac:dyDescent="0.25">
      <c r="A35" s="481"/>
      <c r="B35" s="481"/>
    </row>
    <row r="36" spans="1:2" ht="15.75" x14ac:dyDescent="0.25">
      <c r="A36" s="482"/>
      <c r="B36" s="482"/>
    </row>
  </sheetData>
  <mergeCells count="10">
    <mergeCell ref="E13:E17"/>
    <mergeCell ref="A7:D7"/>
    <mergeCell ref="A6:D6"/>
    <mergeCell ref="A5:D5"/>
    <mergeCell ref="A9:A11"/>
    <mergeCell ref="B9:B11"/>
    <mergeCell ref="C9:D10"/>
    <mergeCell ref="A13:A17"/>
    <mergeCell ref="C13:C17"/>
    <mergeCell ref="D13:D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topLeftCell="A53" zoomScale="85" zoomScaleNormal="85" workbookViewId="0">
      <selection activeCell="R67" sqref="R67"/>
    </sheetView>
  </sheetViews>
  <sheetFormatPr defaultColWidth="8.85546875" defaultRowHeight="15" customHeight="1" x14ac:dyDescent="0.25"/>
  <cols>
    <col min="1" max="1" width="4" style="718" customWidth="1"/>
    <col min="2" max="2" width="26.85546875" style="718" customWidth="1"/>
    <col min="3" max="3" width="10" style="718" customWidth="1"/>
    <col min="4" max="4" width="26.85546875" style="718" customWidth="1"/>
    <col min="5" max="5" width="4.85546875" style="718" customWidth="1"/>
    <col min="6" max="6" width="6.5703125" style="718" customWidth="1"/>
    <col min="7" max="8" width="13.85546875" style="718" customWidth="1"/>
    <col min="9" max="9" width="10.28515625" style="718" customWidth="1"/>
    <col min="10" max="11" width="5.85546875" style="718" customWidth="1"/>
    <col min="12" max="12" width="13.85546875" style="718" customWidth="1"/>
    <col min="13" max="13" width="5.5703125" style="718" customWidth="1"/>
    <col min="14" max="14" width="3.28515625" style="718" customWidth="1"/>
    <col min="15" max="15" width="26.85546875" style="718" customWidth="1"/>
    <col min="16" max="16" width="4.85546875" style="718" customWidth="1"/>
    <col min="17" max="17" width="5.140625" style="718" customWidth="1"/>
    <col min="18" max="18" width="26.85546875" style="718" customWidth="1"/>
    <col min="19" max="19" width="13.85546875" style="718" customWidth="1"/>
    <col min="20" max="20" width="6.7109375" style="718" customWidth="1"/>
    <col min="21" max="23" width="8.85546875" style="718"/>
    <col min="24" max="25" width="235.85546875" style="663" hidden="1" customWidth="1"/>
    <col min="26" max="16384" width="8.85546875" style="718"/>
  </cols>
  <sheetData>
    <row r="1" spans="1:25" s="655" customFormat="1" x14ac:dyDescent="0.25">
      <c r="O1" s="656"/>
      <c r="P1" s="657"/>
      <c r="Q1" s="657"/>
      <c r="R1" s="657"/>
      <c r="S1" s="658"/>
      <c r="T1" s="659" t="s">
        <v>1423</v>
      </c>
    </row>
    <row r="2" spans="1:25" s="655" customFormat="1" x14ac:dyDescent="0.25">
      <c r="O2" s="656"/>
      <c r="P2" s="656"/>
      <c r="Q2" s="656"/>
      <c r="R2" s="656"/>
      <c r="S2" s="660"/>
      <c r="T2" s="661" t="s">
        <v>1424</v>
      </c>
    </row>
    <row r="3" spans="1:25" s="655" customFormat="1" x14ac:dyDescent="0.25">
      <c r="O3" s="656"/>
      <c r="P3" s="656"/>
      <c r="Q3" s="656"/>
      <c r="R3" s="656"/>
      <c r="S3" s="660"/>
      <c r="T3" s="661"/>
    </row>
    <row r="4" spans="1:25" s="655" customFormat="1" ht="26.25" customHeight="1" x14ac:dyDescent="0.3">
      <c r="A4" s="912" t="s">
        <v>1425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</row>
    <row r="6" spans="1:25" s="655" customFormat="1" x14ac:dyDescent="0.25">
      <c r="A6" s="913" t="s">
        <v>260</v>
      </c>
      <c r="B6" s="913"/>
      <c r="C6" s="913"/>
      <c r="D6" s="913"/>
      <c r="E6" s="913"/>
      <c r="F6" s="913"/>
      <c r="G6" s="913"/>
      <c r="H6" s="913"/>
      <c r="I6" s="913"/>
      <c r="J6" s="913"/>
      <c r="K6" s="913"/>
      <c r="L6" s="913"/>
      <c r="M6" s="913"/>
      <c r="N6" s="913"/>
      <c r="O6" s="913"/>
      <c r="P6" s="913"/>
      <c r="Q6" s="913"/>
      <c r="R6" s="913"/>
      <c r="S6" s="913"/>
      <c r="T6" s="913"/>
      <c r="X6" s="657" t="s">
        <v>260</v>
      </c>
    </row>
    <row r="7" spans="1:25" s="655" customFormat="1" x14ac:dyDescent="0.25">
      <c r="A7" s="914" t="s">
        <v>1426</v>
      </c>
      <c r="B7" s="914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</row>
    <row r="8" spans="1:25" s="655" customFormat="1" ht="13.5" customHeight="1" x14ac:dyDescent="0.25">
      <c r="A8" s="660"/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0"/>
      <c r="T8" s="660"/>
    </row>
    <row r="9" spans="1:25" s="663" customFormat="1" ht="126.75" customHeight="1" x14ac:dyDescent="0.25">
      <c r="A9" s="915" t="s">
        <v>465</v>
      </c>
      <c r="B9" s="915" t="s">
        <v>1427</v>
      </c>
      <c r="C9" s="909" t="s">
        <v>1428</v>
      </c>
      <c r="D9" s="909" t="s">
        <v>1429</v>
      </c>
      <c r="E9" s="909" t="s">
        <v>147</v>
      </c>
      <c r="F9" s="909" t="s">
        <v>1430</v>
      </c>
      <c r="G9" s="909" t="s">
        <v>1431</v>
      </c>
      <c r="H9" s="909" t="s">
        <v>1432</v>
      </c>
      <c r="I9" s="909" t="s">
        <v>1433</v>
      </c>
      <c r="J9" s="909" t="s">
        <v>1434</v>
      </c>
      <c r="K9" s="909"/>
      <c r="L9" s="909" t="s">
        <v>1435</v>
      </c>
      <c r="M9" s="909" t="s">
        <v>1436</v>
      </c>
      <c r="N9" s="909" t="s">
        <v>1437</v>
      </c>
      <c r="O9" s="909" t="s">
        <v>1438</v>
      </c>
      <c r="P9" s="909" t="s">
        <v>1439</v>
      </c>
      <c r="Q9" s="909" t="s">
        <v>1440</v>
      </c>
      <c r="R9" s="909" t="s">
        <v>1441</v>
      </c>
      <c r="S9" s="909" t="s">
        <v>1442</v>
      </c>
      <c r="T9" s="909" t="s">
        <v>1443</v>
      </c>
      <c r="W9" s="664"/>
    </row>
    <row r="10" spans="1:25" s="663" customFormat="1" ht="36.75" customHeight="1" x14ac:dyDescent="0.25">
      <c r="A10" s="915"/>
      <c r="B10" s="915"/>
      <c r="C10" s="909"/>
      <c r="D10" s="909"/>
      <c r="E10" s="909"/>
      <c r="F10" s="909"/>
      <c r="G10" s="909"/>
      <c r="H10" s="909"/>
      <c r="I10" s="909"/>
      <c r="J10" s="665" t="s">
        <v>1444</v>
      </c>
      <c r="K10" s="665" t="s">
        <v>1445</v>
      </c>
      <c r="L10" s="909"/>
      <c r="M10" s="909"/>
      <c r="N10" s="909"/>
      <c r="O10" s="909"/>
      <c r="P10" s="909"/>
      <c r="Q10" s="909"/>
      <c r="R10" s="909"/>
      <c r="S10" s="909"/>
      <c r="T10" s="909"/>
      <c r="W10" s="664"/>
    </row>
    <row r="11" spans="1:25" s="655" customFormat="1" x14ac:dyDescent="0.25">
      <c r="A11" s="666">
        <v>1</v>
      </c>
      <c r="B11" s="666">
        <v>2</v>
      </c>
      <c r="C11" s="666">
        <v>3</v>
      </c>
      <c r="D11" s="666">
        <v>4</v>
      </c>
      <c r="E11" s="666">
        <v>5</v>
      </c>
      <c r="F11" s="666">
        <v>6</v>
      </c>
      <c r="G11" s="666">
        <v>7</v>
      </c>
      <c r="H11" s="666">
        <v>8</v>
      </c>
      <c r="I11" s="666">
        <v>9</v>
      </c>
      <c r="J11" s="666">
        <v>10</v>
      </c>
      <c r="K11" s="666">
        <v>11</v>
      </c>
      <c r="L11" s="666">
        <v>12</v>
      </c>
      <c r="M11" s="666">
        <v>13</v>
      </c>
      <c r="N11" s="666">
        <v>14</v>
      </c>
      <c r="O11" s="666">
        <v>15</v>
      </c>
      <c r="P11" s="666">
        <v>16</v>
      </c>
      <c r="Q11" s="666">
        <v>17</v>
      </c>
      <c r="R11" s="666">
        <v>18</v>
      </c>
      <c r="S11" s="666">
        <v>19</v>
      </c>
      <c r="T11" s="666">
        <v>20</v>
      </c>
    </row>
    <row r="12" spans="1:25" s="655" customFormat="1" x14ac:dyDescent="0.25">
      <c r="A12" s="911" t="s">
        <v>1446</v>
      </c>
      <c r="B12" s="911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1"/>
      <c r="T12" s="911"/>
      <c r="Y12" s="667" t="s">
        <v>1446</v>
      </c>
    </row>
    <row r="13" spans="1:25" s="655" customFormat="1" ht="60" x14ac:dyDescent="0.25">
      <c r="A13" s="668" t="s">
        <v>400</v>
      </c>
      <c r="B13" s="669" t="s">
        <v>1447</v>
      </c>
      <c r="C13" s="669" t="s">
        <v>1448</v>
      </c>
      <c r="D13" s="670" t="s">
        <v>1448</v>
      </c>
      <c r="E13" s="671" t="s">
        <v>261</v>
      </c>
      <c r="F13" s="672" t="s">
        <v>261</v>
      </c>
      <c r="G13" s="673">
        <v>124675.32</v>
      </c>
      <c r="H13" s="674">
        <v>103896.1</v>
      </c>
      <c r="I13" s="675" t="s">
        <v>1449</v>
      </c>
      <c r="J13" s="676" t="s">
        <v>1450</v>
      </c>
      <c r="K13" s="675">
        <v>2202.6</v>
      </c>
      <c r="L13" s="677">
        <v>112332.47</v>
      </c>
      <c r="M13" s="668">
        <v>2023</v>
      </c>
      <c r="N13" s="668">
        <v>2</v>
      </c>
      <c r="O13" s="672" t="s">
        <v>1451</v>
      </c>
      <c r="P13" s="678" t="s">
        <v>1452</v>
      </c>
      <c r="Q13" s="678" t="s">
        <v>1453</v>
      </c>
      <c r="R13" s="679" t="s">
        <v>1454</v>
      </c>
      <c r="S13" s="670"/>
      <c r="T13" s="668">
        <v>1</v>
      </c>
      <c r="U13" s="680"/>
      <c r="Y13" s="667"/>
    </row>
    <row r="14" spans="1:25" s="655" customFormat="1" ht="60" x14ac:dyDescent="0.25">
      <c r="A14" s="681" t="s">
        <v>401</v>
      </c>
      <c r="B14" s="682" t="s">
        <v>1455</v>
      </c>
      <c r="C14" s="682" t="s">
        <v>1448</v>
      </c>
      <c r="D14" s="683" t="s">
        <v>1456</v>
      </c>
      <c r="E14" s="684" t="s">
        <v>261</v>
      </c>
      <c r="F14" s="685" t="s">
        <v>261</v>
      </c>
      <c r="G14" s="686">
        <v>440000</v>
      </c>
      <c r="H14" s="686">
        <v>366666.67</v>
      </c>
      <c r="I14" s="687"/>
      <c r="J14" s="688" t="s">
        <v>1450</v>
      </c>
      <c r="K14" s="687">
        <v>7333.33</v>
      </c>
      <c r="L14" s="686">
        <v>374000</v>
      </c>
      <c r="M14" s="681">
        <v>2023</v>
      </c>
      <c r="N14" s="681">
        <v>2</v>
      </c>
      <c r="O14" s="685" t="s">
        <v>1457</v>
      </c>
      <c r="P14" s="689" t="s">
        <v>1458</v>
      </c>
      <c r="Q14" s="689" t="s">
        <v>1459</v>
      </c>
      <c r="R14" s="690" t="s">
        <v>1460</v>
      </c>
      <c r="S14" s="683"/>
      <c r="T14" s="681">
        <v>1</v>
      </c>
      <c r="Y14" s="667"/>
    </row>
    <row r="15" spans="1:25" s="655" customFormat="1" ht="60" x14ac:dyDescent="0.25">
      <c r="A15" s="681" t="s">
        <v>402</v>
      </c>
      <c r="B15" s="682" t="s">
        <v>1461</v>
      </c>
      <c r="C15" s="682" t="s">
        <v>1448</v>
      </c>
      <c r="D15" s="683" t="s">
        <v>1456</v>
      </c>
      <c r="E15" s="684" t="s">
        <v>261</v>
      </c>
      <c r="F15" s="685" t="s">
        <v>261</v>
      </c>
      <c r="G15" s="686">
        <v>418000</v>
      </c>
      <c r="H15" s="686">
        <v>348333.33</v>
      </c>
      <c r="I15" s="687" t="s">
        <v>1462</v>
      </c>
      <c r="J15" s="688" t="s">
        <v>1450</v>
      </c>
      <c r="K15" s="687">
        <v>7144.44</v>
      </c>
      <c r="L15" s="686">
        <v>364366.66</v>
      </c>
      <c r="M15" s="681">
        <v>2023</v>
      </c>
      <c r="N15" s="681">
        <v>2</v>
      </c>
      <c r="O15" s="685" t="s">
        <v>1463</v>
      </c>
      <c r="P15" s="689" t="s">
        <v>1464</v>
      </c>
      <c r="Q15" s="689" t="s">
        <v>1465</v>
      </c>
      <c r="R15" s="690"/>
      <c r="S15" s="683"/>
      <c r="T15" s="681">
        <v>1</v>
      </c>
      <c r="Y15" s="667"/>
    </row>
    <row r="16" spans="1:25" s="655" customFormat="1" ht="60" x14ac:dyDescent="0.25">
      <c r="A16" s="681" t="s">
        <v>403</v>
      </c>
      <c r="B16" s="682" t="s">
        <v>1466</v>
      </c>
      <c r="C16" s="682" t="s">
        <v>1448</v>
      </c>
      <c r="D16" s="683" t="s">
        <v>1456</v>
      </c>
      <c r="E16" s="684" t="s">
        <v>261</v>
      </c>
      <c r="F16" s="685" t="s">
        <v>261</v>
      </c>
      <c r="G16" s="686">
        <v>400066.67</v>
      </c>
      <c r="H16" s="686">
        <v>333388.89</v>
      </c>
      <c r="I16" s="687" t="s">
        <v>1467</v>
      </c>
      <c r="J16" s="688" t="s">
        <v>1450</v>
      </c>
      <c r="K16" s="687">
        <v>6809.44</v>
      </c>
      <c r="L16" s="686">
        <v>347281.66</v>
      </c>
      <c r="M16" s="681">
        <v>2023</v>
      </c>
      <c r="N16" s="681">
        <v>2</v>
      </c>
      <c r="O16" s="685" t="s">
        <v>1468</v>
      </c>
      <c r="P16" s="689" t="s">
        <v>1469</v>
      </c>
      <c r="Q16" s="689" t="s">
        <v>1470</v>
      </c>
      <c r="R16" s="690"/>
      <c r="S16" s="683"/>
      <c r="T16" s="681">
        <v>1</v>
      </c>
      <c r="Y16" s="667"/>
    </row>
    <row r="17" spans="1:25" s="655" customFormat="1" ht="60" x14ac:dyDescent="0.25">
      <c r="A17" s="681" t="s">
        <v>1471</v>
      </c>
      <c r="B17" s="682" t="s">
        <v>1472</v>
      </c>
      <c r="C17" s="682" t="s">
        <v>1448</v>
      </c>
      <c r="D17" s="683" t="s">
        <v>1456</v>
      </c>
      <c r="E17" s="684" t="s">
        <v>261</v>
      </c>
      <c r="F17" s="685" t="s">
        <v>261</v>
      </c>
      <c r="G17" s="686">
        <v>406666.67</v>
      </c>
      <c r="H17" s="686">
        <v>338888.89</v>
      </c>
      <c r="I17" s="687" t="s">
        <v>1473</v>
      </c>
      <c r="J17" s="688" t="s">
        <v>1450</v>
      </c>
      <c r="K17" s="687">
        <v>6927.78</v>
      </c>
      <c r="L17" s="686">
        <v>353316.67</v>
      </c>
      <c r="M17" s="681">
        <v>2023</v>
      </c>
      <c r="N17" s="681">
        <v>2</v>
      </c>
      <c r="O17" s="685" t="s">
        <v>1474</v>
      </c>
      <c r="P17" s="689" t="s">
        <v>1475</v>
      </c>
      <c r="Q17" s="689" t="s">
        <v>1476</v>
      </c>
      <c r="R17" s="690"/>
      <c r="S17" s="683"/>
      <c r="T17" s="681">
        <v>1</v>
      </c>
      <c r="Y17" s="667"/>
    </row>
    <row r="18" spans="1:25" s="655" customFormat="1" ht="60" x14ac:dyDescent="0.25">
      <c r="A18" s="681" t="s">
        <v>1477</v>
      </c>
      <c r="B18" s="682" t="s">
        <v>1478</v>
      </c>
      <c r="C18" s="682" t="s">
        <v>1448</v>
      </c>
      <c r="D18" s="683" t="s">
        <v>1479</v>
      </c>
      <c r="E18" s="684" t="s">
        <v>261</v>
      </c>
      <c r="F18" s="685" t="s">
        <v>261</v>
      </c>
      <c r="G18" s="686">
        <v>152078.17000000001</v>
      </c>
      <c r="H18" s="686">
        <v>126731.81</v>
      </c>
      <c r="I18" s="687"/>
      <c r="J18" s="688" t="s">
        <v>1450</v>
      </c>
      <c r="K18" s="687">
        <v>2534.64</v>
      </c>
      <c r="L18" s="686">
        <v>129266.45</v>
      </c>
      <c r="M18" s="681">
        <v>2023</v>
      </c>
      <c r="N18" s="681">
        <v>2</v>
      </c>
      <c r="O18" s="685" t="s">
        <v>1480</v>
      </c>
      <c r="P18" s="689" t="s">
        <v>1481</v>
      </c>
      <c r="Q18" s="689" t="s">
        <v>1482</v>
      </c>
      <c r="R18" s="690" t="s">
        <v>1483</v>
      </c>
      <c r="S18" s="683"/>
      <c r="T18" s="681">
        <v>1</v>
      </c>
      <c r="Y18" s="667"/>
    </row>
    <row r="19" spans="1:25" s="655" customFormat="1" ht="60" x14ac:dyDescent="0.25">
      <c r="A19" s="668" t="s">
        <v>404</v>
      </c>
      <c r="B19" s="669" t="s">
        <v>1447</v>
      </c>
      <c r="C19" s="669" t="s">
        <v>1484</v>
      </c>
      <c r="D19" s="670" t="s">
        <v>1484</v>
      </c>
      <c r="E19" s="671" t="s">
        <v>261</v>
      </c>
      <c r="F19" s="672" t="s">
        <v>261</v>
      </c>
      <c r="G19" s="673">
        <v>137662.34</v>
      </c>
      <c r="H19" s="674">
        <v>114718.62</v>
      </c>
      <c r="I19" s="675" t="s">
        <v>1485</v>
      </c>
      <c r="J19" s="676" t="s">
        <v>1450</v>
      </c>
      <c r="K19" s="675">
        <v>2432.0300000000002</v>
      </c>
      <c r="L19" s="677">
        <v>124033.77</v>
      </c>
      <c r="M19" s="668">
        <v>2023</v>
      </c>
      <c r="N19" s="668">
        <v>2</v>
      </c>
      <c r="O19" s="672" t="s">
        <v>1451</v>
      </c>
      <c r="P19" s="678" t="s">
        <v>1452</v>
      </c>
      <c r="Q19" s="678" t="s">
        <v>1453</v>
      </c>
      <c r="R19" s="679" t="s">
        <v>1454</v>
      </c>
      <c r="S19" s="670"/>
      <c r="T19" s="668">
        <v>1</v>
      </c>
      <c r="U19" s="680"/>
      <c r="Y19" s="667"/>
    </row>
    <row r="20" spans="1:25" s="655" customFormat="1" ht="60" x14ac:dyDescent="0.25">
      <c r="A20" s="681" t="s">
        <v>405</v>
      </c>
      <c r="B20" s="682" t="s">
        <v>1486</v>
      </c>
      <c r="C20" s="682" t="s">
        <v>1484</v>
      </c>
      <c r="D20" s="683" t="s">
        <v>1487</v>
      </c>
      <c r="E20" s="684" t="s">
        <v>261</v>
      </c>
      <c r="F20" s="685" t="s">
        <v>261</v>
      </c>
      <c r="G20" s="686">
        <v>441673.33</v>
      </c>
      <c r="H20" s="686">
        <v>368061.11</v>
      </c>
      <c r="I20" s="687" t="s">
        <v>1488</v>
      </c>
      <c r="J20" s="688" t="s">
        <v>1450</v>
      </c>
      <c r="K20" s="687">
        <v>7539</v>
      </c>
      <c r="L20" s="686">
        <v>384489</v>
      </c>
      <c r="M20" s="681">
        <v>2023</v>
      </c>
      <c r="N20" s="681">
        <v>2</v>
      </c>
      <c r="O20" s="685" t="s">
        <v>1457</v>
      </c>
      <c r="P20" s="689" t="s">
        <v>1458</v>
      </c>
      <c r="Q20" s="689" t="s">
        <v>1459</v>
      </c>
      <c r="R20" s="690" t="s">
        <v>1460</v>
      </c>
      <c r="S20" s="683"/>
      <c r="T20" s="681">
        <v>1</v>
      </c>
      <c r="Y20" s="667"/>
    </row>
    <row r="21" spans="1:25" s="655" customFormat="1" ht="60" x14ac:dyDescent="0.25">
      <c r="A21" s="681" t="s">
        <v>887</v>
      </c>
      <c r="B21" s="682" t="s">
        <v>1478</v>
      </c>
      <c r="C21" s="682" t="s">
        <v>1484</v>
      </c>
      <c r="D21" s="683" t="s">
        <v>1489</v>
      </c>
      <c r="E21" s="684" t="s">
        <v>261</v>
      </c>
      <c r="F21" s="685" t="s">
        <v>261</v>
      </c>
      <c r="G21" s="686">
        <v>188205.34</v>
      </c>
      <c r="H21" s="686">
        <v>156837.78</v>
      </c>
      <c r="I21" s="687"/>
      <c r="J21" s="688" t="s">
        <v>1450</v>
      </c>
      <c r="K21" s="687">
        <v>3136.76</v>
      </c>
      <c r="L21" s="686">
        <v>159974.54</v>
      </c>
      <c r="M21" s="681">
        <v>2023</v>
      </c>
      <c r="N21" s="681">
        <v>2</v>
      </c>
      <c r="O21" s="685" t="s">
        <v>1480</v>
      </c>
      <c r="P21" s="689" t="s">
        <v>1481</v>
      </c>
      <c r="Q21" s="689" t="s">
        <v>1482</v>
      </c>
      <c r="R21" s="690" t="s">
        <v>1483</v>
      </c>
      <c r="S21" s="683"/>
      <c r="T21" s="681">
        <v>1</v>
      </c>
      <c r="Y21" s="667"/>
    </row>
    <row r="22" spans="1:25" s="655" customFormat="1" ht="72" x14ac:dyDescent="0.25">
      <c r="A22" s="668" t="s">
        <v>406</v>
      </c>
      <c r="B22" s="669" t="s">
        <v>1447</v>
      </c>
      <c r="C22" s="669" t="s">
        <v>1490</v>
      </c>
      <c r="D22" s="670" t="s">
        <v>1490</v>
      </c>
      <c r="E22" s="671" t="s">
        <v>261</v>
      </c>
      <c r="F22" s="672" t="s">
        <v>261</v>
      </c>
      <c r="G22" s="673">
        <v>129870.13</v>
      </c>
      <c r="H22" s="674">
        <v>108225.11</v>
      </c>
      <c r="I22" s="675" t="s">
        <v>1491</v>
      </c>
      <c r="J22" s="676" t="s">
        <v>1450</v>
      </c>
      <c r="K22" s="675">
        <v>2294.37</v>
      </c>
      <c r="L22" s="677">
        <v>117012.99</v>
      </c>
      <c r="M22" s="668">
        <v>2023</v>
      </c>
      <c r="N22" s="668">
        <v>2</v>
      </c>
      <c r="O22" s="672" t="s">
        <v>1451</v>
      </c>
      <c r="P22" s="678" t="s">
        <v>1452</v>
      </c>
      <c r="Q22" s="678" t="s">
        <v>1453</v>
      </c>
      <c r="R22" s="679" t="s">
        <v>1454</v>
      </c>
      <c r="S22" s="670"/>
      <c r="T22" s="668">
        <v>1</v>
      </c>
      <c r="U22" s="680"/>
      <c r="Y22" s="667"/>
    </row>
    <row r="23" spans="1:25" s="655" customFormat="1" ht="72" x14ac:dyDescent="0.25">
      <c r="A23" s="681" t="s">
        <v>407</v>
      </c>
      <c r="B23" s="682" t="s">
        <v>1486</v>
      </c>
      <c r="C23" s="682" t="s">
        <v>1490</v>
      </c>
      <c r="D23" s="683" t="s">
        <v>1492</v>
      </c>
      <c r="E23" s="684" t="s">
        <v>261</v>
      </c>
      <c r="F23" s="685" t="s">
        <v>261</v>
      </c>
      <c r="G23" s="686">
        <v>418166.67</v>
      </c>
      <c r="H23" s="686">
        <v>348472.23</v>
      </c>
      <c r="I23" s="687" t="s">
        <v>1493</v>
      </c>
      <c r="J23" s="688" t="s">
        <v>1450</v>
      </c>
      <c r="K23" s="687">
        <v>7108.33</v>
      </c>
      <c r="L23" s="686">
        <v>362525</v>
      </c>
      <c r="M23" s="681">
        <v>2023</v>
      </c>
      <c r="N23" s="681">
        <v>2</v>
      </c>
      <c r="O23" s="685" t="s">
        <v>1457</v>
      </c>
      <c r="P23" s="689" t="s">
        <v>1458</v>
      </c>
      <c r="Q23" s="689" t="s">
        <v>1459</v>
      </c>
      <c r="R23" s="690" t="s">
        <v>1460</v>
      </c>
      <c r="S23" s="683"/>
      <c r="T23" s="681">
        <v>1</v>
      </c>
      <c r="Y23" s="667"/>
    </row>
    <row r="24" spans="1:25" s="655" customFormat="1" ht="72" x14ac:dyDescent="0.25">
      <c r="A24" s="681" t="s">
        <v>408</v>
      </c>
      <c r="B24" s="682" t="s">
        <v>1486</v>
      </c>
      <c r="C24" s="682" t="s">
        <v>1490</v>
      </c>
      <c r="D24" s="683" t="s">
        <v>1494</v>
      </c>
      <c r="E24" s="684" t="s">
        <v>261</v>
      </c>
      <c r="F24" s="685" t="s">
        <v>261</v>
      </c>
      <c r="G24" s="686">
        <v>413166.67</v>
      </c>
      <c r="H24" s="686">
        <v>344305.56</v>
      </c>
      <c r="I24" s="687" t="s">
        <v>1467</v>
      </c>
      <c r="J24" s="688" t="s">
        <v>1450</v>
      </c>
      <c r="K24" s="687">
        <v>7027.78</v>
      </c>
      <c r="L24" s="686">
        <v>358416.67</v>
      </c>
      <c r="M24" s="681">
        <v>2023</v>
      </c>
      <c r="N24" s="681">
        <v>2</v>
      </c>
      <c r="O24" s="685" t="s">
        <v>1457</v>
      </c>
      <c r="P24" s="689" t="s">
        <v>1458</v>
      </c>
      <c r="Q24" s="689" t="s">
        <v>1459</v>
      </c>
      <c r="R24" s="690" t="s">
        <v>1460</v>
      </c>
      <c r="S24" s="683"/>
      <c r="T24" s="681">
        <v>1</v>
      </c>
      <c r="Y24" s="667"/>
    </row>
    <row r="25" spans="1:25" s="655" customFormat="1" ht="72" x14ac:dyDescent="0.25">
      <c r="A25" s="681" t="s">
        <v>412</v>
      </c>
      <c r="B25" s="682" t="s">
        <v>1486</v>
      </c>
      <c r="C25" s="682" t="s">
        <v>1490</v>
      </c>
      <c r="D25" s="683" t="s">
        <v>1495</v>
      </c>
      <c r="E25" s="684" t="s">
        <v>261</v>
      </c>
      <c r="F25" s="685" t="s">
        <v>261</v>
      </c>
      <c r="G25" s="686">
        <v>419500</v>
      </c>
      <c r="H25" s="686">
        <v>349583.33</v>
      </c>
      <c r="I25" s="687" t="s">
        <v>1467</v>
      </c>
      <c r="J25" s="688" t="s">
        <v>1450</v>
      </c>
      <c r="K25" s="687">
        <v>7133.33</v>
      </c>
      <c r="L25" s="686">
        <v>363799.99</v>
      </c>
      <c r="M25" s="681">
        <v>2023</v>
      </c>
      <c r="N25" s="681">
        <v>2</v>
      </c>
      <c r="O25" s="685" t="s">
        <v>1457</v>
      </c>
      <c r="P25" s="689" t="s">
        <v>1458</v>
      </c>
      <c r="Q25" s="689" t="s">
        <v>1459</v>
      </c>
      <c r="R25" s="690" t="s">
        <v>1460</v>
      </c>
      <c r="S25" s="683"/>
      <c r="T25" s="681">
        <v>1</v>
      </c>
      <c r="Y25" s="667"/>
    </row>
    <row r="26" spans="1:25" s="655" customFormat="1" ht="72" x14ac:dyDescent="0.25">
      <c r="A26" s="681" t="s">
        <v>413</v>
      </c>
      <c r="B26" s="682" t="s">
        <v>1478</v>
      </c>
      <c r="C26" s="682" t="s">
        <v>1490</v>
      </c>
      <c r="D26" s="683" t="s">
        <v>1496</v>
      </c>
      <c r="E26" s="684" t="s">
        <v>261</v>
      </c>
      <c r="F26" s="685" t="s">
        <v>261</v>
      </c>
      <c r="G26" s="686">
        <v>190613.82</v>
      </c>
      <c r="H26" s="686">
        <v>158844.85</v>
      </c>
      <c r="I26" s="687"/>
      <c r="J26" s="688" t="s">
        <v>1450</v>
      </c>
      <c r="K26" s="687">
        <v>3176.9</v>
      </c>
      <c r="L26" s="686">
        <v>162021.75</v>
      </c>
      <c r="M26" s="681">
        <v>2023</v>
      </c>
      <c r="N26" s="681">
        <v>2</v>
      </c>
      <c r="O26" s="685" t="s">
        <v>1480</v>
      </c>
      <c r="P26" s="689" t="s">
        <v>1481</v>
      </c>
      <c r="Q26" s="689" t="s">
        <v>1482</v>
      </c>
      <c r="R26" s="690" t="s">
        <v>1483</v>
      </c>
      <c r="S26" s="683"/>
      <c r="T26" s="681">
        <v>1</v>
      </c>
      <c r="Y26" s="667"/>
    </row>
    <row r="27" spans="1:25" s="655" customFormat="1" ht="72" x14ac:dyDescent="0.25">
      <c r="A27" s="681" t="s">
        <v>1497</v>
      </c>
      <c r="B27" s="682" t="s">
        <v>1478</v>
      </c>
      <c r="C27" s="682" t="s">
        <v>1490</v>
      </c>
      <c r="D27" s="683" t="s">
        <v>1498</v>
      </c>
      <c r="E27" s="684" t="s">
        <v>261</v>
      </c>
      <c r="F27" s="685" t="s">
        <v>261</v>
      </c>
      <c r="G27" s="686">
        <v>102532.34</v>
      </c>
      <c r="H27" s="686">
        <v>85443.62</v>
      </c>
      <c r="I27" s="687"/>
      <c r="J27" s="688" t="s">
        <v>1450</v>
      </c>
      <c r="K27" s="687">
        <v>1708.87</v>
      </c>
      <c r="L27" s="686">
        <v>87152.49</v>
      </c>
      <c r="M27" s="681">
        <v>2023</v>
      </c>
      <c r="N27" s="681">
        <v>2</v>
      </c>
      <c r="O27" s="685" t="s">
        <v>1480</v>
      </c>
      <c r="P27" s="689" t="s">
        <v>1481</v>
      </c>
      <c r="Q27" s="689" t="s">
        <v>1482</v>
      </c>
      <c r="R27" s="690" t="s">
        <v>1483</v>
      </c>
      <c r="S27" s="683"/>
      <c r="T27" s="681">
        <v>1</v>
      </c>
      <c r="Y27" s="667"/>
    </row>
    <row r="28" spans="1:25" s="655" customFormat="1" ht="72" x14ac:dyDescent="0.25">
      <c r="A28" s="681" t="s">
        <v>1499</v>
      </c>
      <c r="B28" s="682" t="s">
        <v>1478</v>
      </c>
      <c r="C28" s="682" t="s">
        <v>1490</v>
      </c>
      <c r="D28" s="683" t="s">
        <v>1500</v>
      </c>
      <c r="E28" s="684" t="s">
        <v>261</v>
      </c>
      <c r="F28" s="685" t="s">
        <v>261</v>
      </c>
      <c r="G28" s="686">
        <v>163088.35999999999</v>
      </c>
      <c r="H28" s="686">
        <v>135906.97</v>
      </c>
      <c r="I28" s="687"/>
      <c r="J28" s="688" t="s">
        <v>1450</v>
      </c>
      <c r="K28" s="687">
        <v>2718.14</v>
      </c>
      <c r="L28" s="686">
        <v>138625.10999999999</v>
      </c>
      <c r="M28" s="681">
        <v>2023</v>
      </c>
      <c r="N28" s="681">
        <v>2</v>
      </c>
      <c r="O28" s="685" t="s">
        <v>1480</v>
      </c>
      <c r="P28" s="689" t="s">
        <v>1481</v>
      </c>
      <c r="Q28" s="689" t="s">
        <v>1482</v>
      </c>
      <c r="R28" s="690" t="s">
        <v>1483</v>
      </c>
      <c r="S28" s="683"/>
      <c r="T28" s="681">
        <v>1</v>
      </c>
      <c r="Y28" s="667"/>
    </row>
    <row r="29" spans="1:25" s="655" customFormat="1" x14ac:dyDescent="0.25">
      <c r="A29" s="911" t="s">
        <v>1501</v>
      </c>
      <c r="B29" s="911"/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  <c r="Q29" s="911"/>
      <c r="R29" s="911"/>
      <c r="S29" s="911"/>
      <c r="T29" s="911"/>
      <c r="Y29" s="667" t="s">
        <v>1501</v>
      </c>
    </row>
    <row r="30" spans="1:25" s="655" customFormat="1" ht="60" x14ac:dyDescent="0.25">
      <c r="A30" s="668" t="s">
        <v>1339</v>
      </c>
      <c r="B30" s="669" t="s">
        <v>1502</v>
      </c>
      <c r="C30" s="669" t="s">
        <v>500</v>
      </c>
      <c r="D30" s="670" t="s">
        <v>500</v>
      </c>
      <c r="E30" s="671" t="s">
        <v>205</v>
      </c>
      <c r="F30" s="672" t="s">
        <v>205</v>
      </c>
      <c r="G30" s="673">
        <v>1798200</v>
      </c>
      <c r="H30" s="674">
        <v>1498500</v>
      </c>
      <c r="I30" s="675"/>
      <c r="J30" s="676" t="s">
        <v>1503</v>
      </c>
      <c r="K30" s="675">
        <v>17982</v>
      </c>
      <c r="L30" s="677">
        <v>1516482</v>
      </c>
      <c r="M30" s="668">
        <v>2023</v>
      </c>
      <c r="N30" s="668">
        <v>2</v>
      </c>
      <c r="O30" s="672" t="s">
        <v>1504</v>
      </c>
      <c r="P30" s="678" t="s">
        <v>1505</v>
      </c>
      <c r="Q30" s="678" t="s">
        <v>1506</v>
      </c>
      <c r="R30" s="679" t="s">
        <v>1507</v>
      </c>
      <c r="S30" s="670"/>
      <c r="T30" s="668">
        <v>1</v>
      </c>
      <c r="U30" s="680"/>
      <c r="Y30" s="667"/>
    </row>
    <row r="31" spans="1:25" s="655" customFormat="1" ht="72" x14ac:dyDescent="0.25">
      <c r="A31" s="681" t="s">
        <v>1340</v>
      </c>
      <c r="B31" s="682" t="s">
        <v>1508</v>
      </c>
      <c r="C31" s="682" t="s">
        <v>500</v>
      </c>
      <c r="D31" s="683" t="s">
        <v>1509</v>
      </c>
      <c r="E31" s="684" t="s">
        <v>205</v>
      </c>
      <c r="F31" s="685" t="s">
        <v>205</v>
      </c>
      <c r="G31" s="686">
        <v>1990000</v>
      </c>
      <c r="H31" s="686">
        <v>1658333.33</v>
      </c>
      <c r="I31" s="687"/>
      <c r="J31" s="688" t="s">
        <v>1503</v>
      </c>
      <c r="K31" s="687">
        <v>19900</v>
      </c>
      <c r="L31" s="686">
        <v>1678233.33</v>
      </c>
      <c r="M31" s="681">
        <v>2023</v>
      </c>
      <c r="N31" s="681">
        <v>2</v>
      </c>
      <c r="O31" s="685" t="s">
        <v>1510</v>
      </c>
      <c r="P31" s="689" t="s">
        <v>1511</v>
      </c>
      <c r="Q31" s="689" t="s">
        <v>1512</v>
      </c>
      <c r="R31" s="690" t="s">
        <v>1513</v>
      </c>
      <c r="S31" s="683"/>
      <c r="T31" s="681">
        <v>1</v>
      </c>
      <c r="Y31" s="667"/>
    </row>
    <row r="32" spans="1:25" s="655" customFormat="1" ht="72" x14ac:dyDescent="0.25">
      <c r="A32" s="681" t="s">
        <v>1341</v>
      </c>
      <c r="B32" s="682" t="s">
        <v>1514</v>
      </c>
      <c r="C32" s="682" t="s">
        <v>500</v>
      </c>
      <c r="D32" s="683" t="s">
        <v>1515</v>
      </c>
      <c r="E32" s="684" t="s">
        <v>205</v>
      </c>
      <c r="F32" s="685" t="s">
        <v>205</v>
      </c>
      <c r="G32" s="686">
        <v>2150000</v>
      </c>
      <c r="H32" s="686">
        <v>1791666.67</v>
      </c>
      <c r="I32" s="687"/>
      <c r="J32" s="688" t="s">
        <v>1503</v>
      </c>
      <c r="K32" s="687">
        <v>21500</v>
      </c>
      <c r="L32" s="686">
        <v>1813166.67</v>
      </c>
      <c r="M32" s="681">
        <v>2023</v>
      </c>
      <c r="N32" s="681">
        <v>2</v>
      </c>
      <c r="O32" s="685" t="s">
        <v>1516</v>
      </c>
      <c r="P32" s="689" t="s">
        <v>1511</v>
      </c>
      <c r="Q32" s="689" t="s">
        <v>1517</v>
      </c>
      <c r="R32" s="690"/>
      <c r="S32" s="683"/>
      <c r="T32" s="681">
        <v>2</v>
      </c>
      <c r="Y32" s="667"/>
    </row>
    <row r="33" spans="1:25" s="655" customFormat="1" ht="120" x14ac:dyDescent="0.25">
      <c r="A33" s="668" t="s">
        <v>1518</v>
      </c>
      <c r="B33" s="669" t="s">
        <v>1519</v>
      </c>
      <c r="C33" s="669" t="s">
        <v>367</v>
      </c>
      <c r="D33" s="670" t="s">
        <v>1520</v>
      </c>
      <c r="E33" s="671" t="s">
        <v>205</v>
      </c>
      <c r="F33" s="672" t="s">
        <v>205</v>
      </c>
      <c r="G33" s="673">
        <v>449000</v>
      </c>
      <c r="H33" s="674">
        <v>374166.67</v>
      </c>
      <c r="I33" s="675"/>
      <c r="J33" s="676" t="s">
        <v>1503</v>
      </c>
      <c r="K33" s="675">
        <v>4490</v>
      </c>
      <c r="L33" s="677">
        <v>378656.67</v>
      </c>
      <c r="M33" s="668">
        <v>2023</v>
      </c>
      <c r="N33" s="668">
        <v>2</v>
      </c>
      <c r="O33" s="672" t="s">
        <v>1504</v>
      </c>
      <c r="P33" s="678" t="s">
        <v>1505</v>
      </c>
      <c r="Q33" s="678" t="s">
        <v>1506</v>
      </c>
      <c r="R33" s="679" t="s">
        <v>1507</v>
      </c>
      <c r="S33" s="670"/>
      <c r="T33" s="668">
        <v>1</v>
      </c>
      <c r="U33" s="680"/>
      <c r="Y33" s="667"/>
    </row>
    <row r="34" spans="1:25" s="655" customFormat="1" ht="120" x14ac:dyDescent="0.25">
      <c r="A34" s="681" t="s">
        <v>1521</v>
      </c>
      <c r="B34" s="682" t="s">
        <v>1522</v>
      </c>
      <c r="C34" s="682" t="s">
        <v>367</v>
      </c>
      <c r="D34" s="683" t="s">
        <v>1523</v>
      </c>
      <c r="E34" s="684" t="s">
        <v>205</v>
      </c>
      <c r="F34" s="685" t="s">
        <v>205</v>
      </c>
      <c r="G34" s="686">
        <v>538000</v>
      </c>
      <c r="H34" s="686">
        <v>448333.33</v>
      </c>
      <c r="I34" s="687"/>
      <c r="J34" s="688" t="s">
        <v>1503</v>
      </c>
      <c r="K34" s="687">
        <v>5380</v>
      </c>
      <c r="L34" s="686">
        <v>453713.33</v>
      </c>
      <c r="M34" s="681">
        <v>2023</v>
      </c>
      <c r="N34" s="681">
        <v>2</v>
      </c>
      <c r="O34" s="685" t="s">
        <v>1510</v>
      </c>
      <c r="P34" s="689" t="s">
        <v>1511</v>
      </c>
      <c r="Q34" s="689" t="s">
        <v>1512</v>
      </c>
      <c r="R34" s="690" t="s">
        <v>1513</v>
      </c>
      <c r="S34" s="683"/>
      <c r="T34" s="681">
        <v>1</v>
      </c>
      <c r="Y34" s="667"/>
    </row>
    <row r="35" spans="1:25" s="655" customFormat="1" ht="120" x14ac:dyDescent="0.25">
      <c r="A35" s="681" t="s">
        <v>1524</v>
      </c>
      <c r="B35" s="682" t="s">
        <v>1525</v>
      </c>
      <c r="C35" s="682" t="s">
        <v>367</v>
      </c>
      <c r="D35" s="683" t="s">
        <v>1526</v>
      </c>
      <c r="E35" s="684" t="s">
        <v>205</v>
      </c>
      <c r="F35" s="685" t="s">
        <v>205</v>
      </c>
      <c r="G35" s="686">
        <v>592000</v>
      </c>
      <c r="H35" s="686">
        <v>493333.33</v>
      </c>
      <c r="I35" s="687"/>
      <c r="J35" s="688" t="s">
        <v>1503</v>
      </c>
      <c r="K35" s="687">
        <v>5920</v>
      </c>
      <c r="L35" s="686">
        <v>499253.33</v>
      </c>
      <c r="M35" s="681">
        <v>2023</v>
      </c>
      <c r="N35" s="681">
        <v>2</v>
      </c>
      <c r="O35" s="685" t="s">
        <v>1516</v>
      </c>
      <c r="P35" s="689" t="s">
        <v>1511</v>
      </c>
      <c r="Q35" s="689" t="s">
        <v>1517</v>
      </c>
      <c r="R35" s="690"/>
      <c r="S35" s="683"/>
      <c r="T35" s="681">
        <v>2</v>
      </c>
      <c r="Y35" s="667"/>
    </row>
    <row r="36" spans="1:25" s="655" customFormat="1" ht="50.25" x14ac:dyDescent="0.25">
      <c r="A36" s="668" t="s">
        <v>1527</v>
      </c>
      <c r="B36" s="669" t="s">
        <v>1519</v>
      </c>
      <c r="C36" s="669" t="s">
        <v>368</v>
      </c>
      <c r="D36" s="670" t="s">
        <v>368</v>
      </c>
      <c r="E36" s="671" t="s">
        <v>205</v>
      </c>
      <c r="F36" s="672" t="s">
        <v>205</v>
      </c>
      <c r="G36" s="673">
        <v>471500</v>
      </c>
      <c r="H36" s="674">
        <v>392916.67</v>
      </c>
      <c r="I36" s="675"/>
      <c r="J36" s="676" t="s">
        <v>1503</v>
      </c>
      <c r="K36" s="675">
        <v>4715</v>
      </c>
      <c r="L36" s="677">
        <v>397631.67</v>
      </c>
      <c r="M36" s="668">
        <v>2023</v>
      </c>
      <c r="N36" s="668">
        <v>2</v>
      </c>
      <c r="O36" s="672" t="s">
        <v>1504</v>
      </c>
      <c r="P36" s="678" t="s">
        <v>1505</v>
      </c>
      <c r="Q36" s="678" t="s">
        <v>1506</v>
      </c>
      <c r="R36" s="679" t="s">
        <v>1507</v>
      </c>
      <c r="S36" s="670"/>
      <c r="T36" s="668">
        <v>1</v>
      </c>
      <c r="U36" s="680"/>
      <c r="Y36" s="667"/>
    </row>
    <row r="37" spans="1:25" s="655" customFormat="1" ht="50.25" x14ac:dyDescent="0.25">
      <c r="A37" s="681" t="s">
        <v>1528</v>
      </c>
      <c r="B37" s="682" t="s">
        <v>1522</v>
      </c>
      <c r="C37" s="682" t="s">
        <v>368</v>
      </c>
      <c r="D37" s="683" t="s">
        <v>1529</v>
      </c>
      <c r="E37" s="684" t="s">
        <v>205</v>
      </c>
      <c r="F37" s="685" t="s">
        <v>205</v>
      </c>
      <c r="G37" s="686">
        <v>554000</v>
      </c>
      <c r="H37" s="686">
        <v>461666.67</v>
      </c>
      <c r="I37" s="687"/>
      <c r="J37" s="688" t="s">
        <v>1503</v>
      </c>
      <c r="K37" s="687">
        <v>5540</v>
      </c>
      <c r="L37" s="686">
        <v>467206.67</v>
      </c>
      <c r="M37" s="681">
        <v>2023</v>
      </c>
      <c r="N37" s="681">
        <v>2</v>
      </c>
      <c r="O37" s="685" t="s">
        <v>1510</v>
      </c>
      <c r="P37" s="689" t="s">
        <v>1511</v>
      </c>
      <c r="Q37" s="689" t="s">
        <v>1512</v>
      </c>
      <c r="R37" s="690" t="s">
        <v>1513</v>
      </c>
      <c r="S37" s="683"/>
      <c r="T37" s="681">
        <v>1</v>
      </c>
      <c r="Y37" s="667"/>
    </row>
    <row r="38" spans="1:25" s="655" customFormat="1" ht="50.25" x14ac:dyDescent="0.25">
      <c r="A38" s="681" t="s">
        <v>1530</v>
      </c>
      <c r="B38" s="682" t="s">
        <v>1525</v>
      </c>
      <c r="C38" s="682" t="s">
        <v>368</v>
      </c>
      <c r="D38" s="683" t="s">
        <v>1531</v>
      </c>
      <c r="E38" s="684" t="s">
        <v>205</v>
      </c>
      <c r="F38" s="685" t="s">
        <v>205</v>
      </c>
      <c r="G38" s="686">
        <v>605000</v>
      </c>
      <c r="H38" s="686">
        <v>504166.67</v>
      </c>
      <c r="I38" s="687"/>
      <c r="J38" s="688" t="s">
        <v>1503</v>
      </c>
      <c r="K38" s="687">
        <v>6050</v>
      </c>
      <c r="L38" s="686">
        <v>510216.67</v>
      </c>
      <c r="M38" s="681">
        <v>2023</v>
      </c>
      <c r="N38" s="681">
        <v>2</v>
      </c>
      <c r="O38" s="685" t="s">
        <v>1516</v>
      </c>
      <c r="P38" s="689" t="s">
        <v>1511</v>
      </c>
      <c r="Q38" s="689" t="s">
        <v>1517</v>
      </c>
      <c r="R38" s="690"/>
      <c r="S38" s="683"/>
      <c r="T38" s="681">
        <v>2</v>
      </c>
      <c r="Y38" s="667"/>
    </row>
    <row r="39" spans="1:25" s="655" customFormat="1" ht="72" x14ac:dyDescent="0.25">
      <c r="A39" s="668" t="s">
        <v>1532</v>
      </c>
      <c r="B39" s="669" t="s">
        <v>1519</v>
      </c>
      <c r="C39" s="669" t="s">
        <v>498</v>
      </c>
      <c r="D39" s="670" t="s">
        <v>498</v>
      </c>
      <c r="E39" s="671" t="s">
        <v>205</v>
      </c>
      <c r="F39" s="672" t="s">
        <v>205</v>
      </c>
      <c r="G39" s="673">
        <v>2950000</v>
      </c>
      <c r="H39" s="674">
        <v>2458333.33</v>
      </c>
      <c r="I39" s="675"/>
      <c r="J39" s="676" t="s">
        <v>1503</v>
      </c>
      <c r="K39" s="675">
        <v>29500</v>
      </c>
      <c r="L39" s="677">
        <v>2487833.33</v>
      </c>
      <c r="M39" s="668">
        <v>2023</v>
      </c>
      <c r="N39" s="668">
        <v>2</v>
      </c>
      <c r="O39" s="672" t="s">
        <v>1504</v>
      </c>
      <c r="P39" s="678" t="s">
        <v>1505</v>
      </c>
      <c r="Q39" s="678" t="s">
        <v>1506</v>
      </c>
      <c r="R39" s="679" t="s">
        <v>1507</v>
      </c>
      <c r="S39" s="670"/>
      <c r="T39" s="668">
        <v>1</v>
      </c>
      <c r="U39" s="680"/>
      <c r="Y39" s="667"/>
    </row>
    <row r="40" spans="1:25" s="655" customFormat="1" ht="72" x14ac:dyDescent="0.25">
      <c r="A40" s="681" t="s">
        <v>1533</v>
      </c>
      <c r="B40" s="682" t="s">
        <v>1522</v>
      </c>
      <c r="C40" s="682" t="s">
        <v>498</v>
      </c>
      <c r="D40" s="683" t="s">
        <v>1534</v>
      </c>
      <c r="E40" s="684" t="s">
        <v>205</v>
      </c>
      <c r="F40" s="685" t="s">
        <v>205</v>
      </c>
      <c r="G40" s="686">
        <v>3300000</v>
      </c>
      <c r="H40" s="686">
        <v>2750000</v>
      </c>
      <c r="I40" s="687"/>
      <c r="J40" s="688" t="s">
        <v>1503</v>
      </c>
      <c r="K40" s="687">
        <v>33000</v>
      </c>
      <c r="L40" s="686">
        <v>2783000</v>
      </c>
      <c r="M40" s="681">
        <v>2023</v>
      </c>
      <c r="N40" s="681">
        <v>2</v>
      </c>
      <c r="O40" s="685" t="s">
        <v>1510</v>
      </c>
      <c r="P40" s="689" t="s">
        <v>1511</v>
      </c>
      <c r="Q40" s="689" t="s">
        <v>1512</v>
      </c>
      <c r="R40" s="690" t="s">
        <v>1513</v>
      </c>
      <c r="S40" s="683"/>
      <c r="T40" s="681">
        <v>1</v>
      </c>
      <c r="Y40" s="667"/>
    </row>
    <row r="41" spans="1:25" s="655" customFormat="1" ht="72" x14ac:dyDescent="0.25">
      <c r="A41" s="681" t="s">
        <v>1535</v>
      </c>
      <c r="B41" s="682" t="s">
        <v>1525</v>
      </c>
      <c r="C41" s="682" t="s">
        <v>498</v>
      </c>
      <c r="D41" s="683" t="s">
        <v>1536</v>
      </c>
      <c r="E41" s="684" t="s">
        <v>205</v>
      </c>
      <c r="F41" s="685" t="s">
        <v>205</v>
      </c>
      <c r="G41" s="686">
        <v>3470000</v>
      </c>
      <c r="H41" s="686">
        <v>2891666.67</v>
      </c>
      <c r="I41" s="687"/>
      <c r="J41" s="688" t="s">
        <v>1503</v>
      </c>
      <c r="K41" s="687">
        <v>34700</v>
      </c>
      <c r="L41" s="686">
        <v>2926366.67</v>
      </c>
      <c r="M41" s="681">
        <v>2023</v>
      </c>
      <c r="N41" s="681">
        <v>2</v>
      </c>
      <c r="O41" s="685" t="s">
        <v>1516</v>
      </c>
      <c r="P41" s="689" t="s">
        <v>1511</v>
      </c>
      <c r="Q41" s="689" t="s">
        <v>1517</v>
      </c>
      <c r="R41" s="690"/>
      <c r="S41" s="683"/>
      <c r="T41" s="681">
        <v>2</v>
      </c>
      <c r="Y41" s="667"/>
    </row>
    <row r="42" spans="1:25" s="655" customFormat="1" ht="72" x14ac:dyDescent="0.25">
      <c r="A42" s="668" t="s">
        <v>1537</v>
      </c>
      <c r="B42" s="669" t="s">
        <v>1519</v>
      </c>
      <c r="C42" s="669" t="s">
        <v>369</v>
      </c>
      <c r="D42" s="670" t="s">
        <v>369</v>
      </c>
      <c r="E42" s="671" t="s">
        <v>205</v>
      </c>
      <c r="F42" s="672" t="s">
        <v>205</v>
      </c>
      <c r="G42" s="673">
        <v>1449300</v>
      </c>
      <c r="H42" s="674">
        <v>1207750</v>
      </c>
      <c r="I42" s="675"/>
      <c r="J42" s="676" t="s">
        <v>1503</v>
      </c>
      <c r="K42" s="675">
        <v>14493</v>
      </c>
      <c r="L42" s="677">
        <v>1222243</v>
      </c>
      <c r="M42" s="668">
        <v>2023</v>
      </c>
      <c r="N42" s="668">
        <v>2</v>
      </c>
      <c r="O42" s="672" t="s">
        <v>1504</v>
      </c>
      <c r="P42" s="678" t="s">
        <v>1505</v>
      </c>
      <c r="Q42" s="678" t="s">
        <v>1506</v>
      </c>
      <c r="R42" s="679" t="s">
        <v>1507</v>
      </c>
      <c r="S42" s="670"/>
      <c r="T42" s="668">
        <v>1</v>
      </c>
      <c r="U42" s="680"/>
      <c r="Y42" s="667"/>
    </row>
    <row r="43" spans="1:25" s="655" customFormat="1" ht="72" x14ac:dyDescent="0.25">
      <c r="A43" s="681" t="s">
        <v>1538</v>
      </c>
      <c r="B43" s="682" t="s">
        <v>1522</v>
      </c>
      <c r="C43" s="682" t="s">
        <v>369</v>
      </c>
      <c r="D43" s="683" t="s">
        <v>1539</v>
      </c>
      <c r="E43" s="684" t="s">
        <v>205</v>
      </c>
      <c r="F43" s="685" t="s">
        <v>205</v>
      </c>
      <c r="G43" s="686">
        <v>1520800</v>
      </c>
      <c r="H43" s="686">
        <v>1267333.33</v>
      </c>
      <c r="I43" s="687"/>
      <c r="J43" s="688" t="s">
        <v>1503</v>
      </c>
      <c r="K43" s="687">
        <v>15208</v>
      </c>
      <c r="L43" s="686">
        <v>1282541.33</v>
      </c>
      <c r="M43" s="681">
        <v>2023</v>
      </c>
      <c r="N43" s="681">
        <v>2</v>
      </c>
      <c r="O43" s="685" t="s">
        <v>1510</v>
      </c>
      <c r="P43" s="689" t="s">
        <v>1511</v>
      </c>
      <c r="Q43" s="689" t="s">
        <v>1512</v>
      </c>
      <c r="R43" s="690" t="s">
        <v>1513</v>
      </c>
      <c r="S43" s="683"/>
      <c r="T43" s="681">
        <v>1</v>
      </c>
      <c r="Y43" s="667"/>
    </row>
    <row r="44" spans="1:25" s="655" customFormat="1" ht="72" x14ac:dyDescent="0.25">
      <c r="A44" s="681" t="s">
        <v>1540</v>
      </c>
      <c r="B44" s="682" t="s">
        <v>1525</v>
      </c>
      <c r="C44" s="682" t="s">
        <v>369</v>
      </c>
      <c r="D44" s="683" t="s">
        <v>1541</v>
      </c>
      <c r="E44" s="684" t="s">
        <v>205</v>
      </c>
      <c r="F44" s="685" t="s">
        <v>205</v>
      </c>
      <c r="G44" s="686">
        <v>1650000</v>
      </c>
      <c r="H44" s="686">
        <v>1375000</v>
      </c>
      <c r="I44" s="687"/>
      <c r="J44" s="688" t="s">
        <v>1503</v>
      </c>
      <c r="K44" s="687">
        <v>16500</v>
      </c>
      <c r="L44" s="686">
        <v>1391500</v>
      </c>
      <c r="M44" s="681">
        <v>2023</v>
      </c>
      <c r="N44" s="681">
        <v>2</v>
      </c>
      <c r="O44" s="685" t="s">
        <v>1516</v>
      </c>
      <c r="P44" s="689" t="s">
        <v>1511</v>
      </c>
      <c r="Q44" s="689" t="s">
        <v>1517</v>
      </c>
      <c r="R44" s="690"/>
      <c r="S44" s="683"/>
      <c r="T44" s="681">
        <v>2</v>
      </c>
      <c r="Y44" s="667"/>
    </row>
    <row r="45" spans="1:25" s="655" customFormat="1" ht="60" x14ac:dyDescent="0.25">
      <c r="A45" s="668" t="s">
        <v>1542</v>
      </c>
      <c r="B45" s="669" t="s">
        <v>1519</v>
      </c>
      <c r="C45" s="669" t="s">
        <v>499</v>
      </c>
      <c r="D45" s="670" t="s">
        <v>499</v>
      </c>
      <c r="E45" s="671" t="s">
        <v>205</v>
      </c>
      <c r="F45" s="672" t="s">
        <v>205</v>
      </c>
      <c r="G45" s="673">
        <v>500000</v>
      </c>
      <c r="H45" s="674">
        <v>416666.67</v>
      </c>
      <c r="I45" s="675"/>
      <c r="J45" s="676" t="s">
        <v>1503</v>
      </c>
      <c r="K45" s="675">
        <v>5000</v>
      </c>
      <c r="L45" s="677">
        <v>421666.67</v>
      </c>
      <c r="M45" s="668">
        <v>2023</v>
      </c>
      <c r="N45" s="668">
        <v>2</v>
      </c>
      <c r="O45" s="672" t="s">
        <v>1504</v>
      </c>
      <c r="P45" s="678" t="s">
        <v>1505</v>
      </c>
      <c r="Q45" s="678" t="s">
        <v>1506</v>
      </c>
      <c r="R45" s="679" t="s">
        <v>1507</v>
      </c>
      <c r="S45" s="670"/>
      <c r="T45" s="668">
        <v>1</v>
      </c>
      <c r="U45" s="680"/>
      <c r="Y45" s="667"/>
    </row>
    <row r="46" spans="1:25" s="655" customFormat="1" ht="60" x14ac:dyDescent="0.25">
      <c r="A46" s="681" t="s">
        <v>1543</v>
      </c>
      <c r="B46" s="682" t="s">
        <v>1522</v>
      </c>
      <c r="C46" s="682" t="s">
        <v>499</v>
      </c>
      <c r="D46" s="683" t="s">
        <v>1544</v>
      </c>
      <c r="E46" s="684" t="s">
        <v>205</v>
      </c>
      <c r="F46" s="685" t="s">
        <v>205</v>
      </c>
      <c r="G46" s="686">
        <v>548000</v>
      </c>
      <c r="H46" s="686">
        <v>456666.67</v>
      </c>
      <c r="I46" s="687"/>
      <c r="J46" s="688" t="s">
        <v>1503</v>
      </c>
      <c r="K46" s="687">
        <v>5480</v>
      </c>
      <c r="L46" s="686">
        <v>462146.67</v>
      </c>
      <c r="M46" s="681">
        <v>2023</v>
      </c>
      <c r="N46" s="681">
        <v>2</v>
      </c>
      <c r="O46" s="685" t="s">
        <v>1510</v>
      </c>
      <c r="P46" s="689" t="s">
        <v>1511</v>
      </c>
      <c r="Q46" s="689" t="s">
        <v>1512</v>
      </c>
      <c r="R46" s="690" t="s">
        <v>1513</v>
      </c>
      <c r="S46" s="683"/>
      <c r="T46" s="681">
        <v>1</v>
      </c>
      <c r="Y46" s="667"/>
    </row>
    <row r="47" spans="1:25" s="655" customFormat="1" ht="60" x14ac:dyDescent="0.25">
      <c r="A47" s="681" t="s">
        <v>1545</v>
      </c>
      <c r="B47" s="682" t="s">
        <v>1525</v>
      </c>
      <c r="C47" s="682" t="s">
        <v>499</v>
      </c>
      <c r="D47" s="683" t="s">
        <v>1546</v>
      </c>
      <c r="E47" s="684" t="s">
        <v>205</v>
      </c>
      <c r="F47" s="685" t="s">
        <v>205</v>
      </c>
      <c r="G47" s="686">
        <v>575000</v>
      </c>
      <c r="H47" s="686">
        <v>479166.67</v>
      </c>
      <c r="I47" s="687"/>
      <c r="J47" s="688" t="s">
        <v>1503</v>
      </c>
      <c r="K47" s="687">
        <v>5750</v>
      </c>
      <c r="L47" s="686">
        <v>484916.67</v>
      </c>
      <c r="M47" s="681">
        <v>2023</v>
      </c>
      <c r="N47" s="681">
        <v>2</v>
      </c>
      <c r="O47" s="685" t="s">
        <v>1516</v>
      </c>
      <c r="P47" s="689" t="s">
        <v>1511</v>
      </c>
      <c r="Q47" s="689" t="s">
        <v>1517</v>
      </c>
      <c r="R47" s="690"/>
      <c r="S47" s="683"/>
      <c r="T47" s="681">
        <v>2</v>
      </c>
      <c r="Y47" s="667"/>
    </row>
    <row r="48" spans="1:25" s="655" customFormat="1" x14ac:dyDescent="0.25">
      <c r="A48" s="911" t="s">
        <v>1547</v>
      </c>
      <c r="B48" s="911"/>
      <c r="C48" s="911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Y48" s="667" t="s">
        <v>1547</v>
      </c>
    </row>
    <row r="49" spans="1:25" s="655" customFormat="1" x14ac:dyDescent="0.25">
      <c r="A49" s="911" t="s">
        <v>1548</v>
      </c>
      <c r="B49" s="911"/>
      <c r="C49" s="911"/>
      <c r="D49" s="911"/>
      <c r="E49" s="911"/>
      <c r="F49" s="911"/>
      <c r="G49" s="911"/>
      <c r="H49" s="911"/>
      <c r="I49" s="911"/>
      <c r="J49" s="911"/>
      <c r="K49" s="911"/>
      <c r="L49" s="911"/>
      <c r="M49" s="911"/>
      <c r="N49" s="911"/>
      <c r="O49" s="911"/>
      <c r="P49" s="911"/>
      <c r="Q49" s="911"/>
      <c r="R49" s="911"/>
      <c r="S49" s="911"/>
      <c r="T49" s="911"/>
      <c r="Y49" s="667" t="s">
        <v>1548</v>
      </c>
    </row>
    <row r="50" spans="1:25" s="655" customFormat="1" ht="144" x14ac:dyDescent="0.25">
      <c r="A50" s="681" t="s">
        <v>1549</v>
      </c>
      <c r="B50" s="682" t="s">
        <v>1550</v>
      </c>
      <c r="C50" s="682" t="s">
        <v>1551</v>
      </c>
      <c r="D50" s="683" t="s">
        <v>1552</v>
      </c>
      <c r="E50" s="684" t="s">
        <v>205</v>
      </c>
      <c r="F50" s="685" t="s">
        <v>205</v>
      </c>
      <c r="G50" s="686">
        <v>14925</v>
      </c>
      <c r="H50" s="686">
        <v>12437.5</v>
      </c>
      <c r="I50" s="687" t="s">
        <v>1553</v>
      </c>
      <c r="J50" s="688" t="s">
        <v>1450</v>
      </c>
      <c r="K50" s="687">
        <v>263.68</v>
      </c>
      <c r="L50" s="686">
        <v>13447.43</v>
      </c>
      <c r="M50" s="681">
        <v>2023</v>
      </c>
      <c r="N50" s="681">
        <v>2</v>
      </c>
      <c r="O50" s="685" t="s">
        <v>1554</v>
      </c>
      <c r="P50" s="689" t="s">
        <v>1555</v>
      </c>
      <c r="Q50" s="689" t="s">
        <v>1556</v>
      </c>
      <c r="R50" s="690" t="s">
        <v>1557</v>
      </c>
      <c r="S50" s="683"/>
      <c r="T50" s="681">
        <v>2</v>
      </c>
      <c r="Y50" s="667"/>
    </row>
    <row r="51" spans="1:25" s="655" customFormat="1" ht="144" x14ac:dyDescent="0.25">
      <c r="A51" s="668" t="s">
        <v>1558</v>
      </c>
      <c r="B51" s="669" t="s">
        <v>1559</v>
      </c>
      <c r="C51" s="669" t="s">
        <v>1551</v>
      </c>
      <c r="D51" s="670" t="s">
        <v>1551</v>
      </c>
      <c r="E51" s="671" t="s">
        <v>205</v>
      </c>
      <c r="F51" s="672" t="s">
        <v>205</v>
      </c>
      <c r="G51" s="673">
        <v>14776</v>
      </c>
      <c r="H51" s="674">
        <v>12313.33</v>
      </c>
      <c r="I51" s="675" t="s">
        <v>1560</v>
      </c>
      <c r="J51" s="676" t="s">
        <v>1450</v>
      </c>
      <c r="K51" s="675">
        <v>261.04000000000002</v>
      </c>
      <c r="L51" s="677">
        <v>13313.17</v>
      </c>
      <c r="M51" s="668">
        <v>2023</v>
      </c>
      <c r="N51" s="668">
        <v>2</v>
      </c>
      <c r="O51" s="672" t="s">
        <v>1561</v>
      </c>
      <c r="P51" s="678" t="s">
        <v>1562</v>
      </c>
      <c r="Q51" s="678" t="s">
        <v>1563</v>
      </c>
      <c r="R51" s="679" t="s">
        <v>1418</v>
      </c>
      <c r="S51" s="670"/>
      <c r="T51" s="668">
        <v>2</v>
      </c>
      <c r="U51" s="680"/>
      <c r="Y51" s="667"/>
    </row>
    <row r="52" spans="1:25" s="655" customFormat="1" ht="144" x14ac:dyDescent="0.25">
      <c r="A52" s="681" t="s">
        <v>1564</v>
      </c>
      <c r="B52" s="682" t="s">
        <v>1565</v>
      </c>
      <c r="C52" s="682" t="s">
        <v>1551</v>
      </c>
      <c r="D52" s="683" t="s">
        <v>1566</v>
      </c>
      <c r="E52" s="684" t="s">
        <v>205</v>
      </c>
      <c r="F52" s="685" t="s">
        <v>205</v>
      </c>
      <c r="G52" s="686">
        <v>16517</v>
      </c>
      <c r="H52" s="686">
        <v>13764.17</v>
      </c>
      <c r="I52" s="687" t="s">
        <v>1567</v>
      </c>
      <c r="J52" s="688" t="s">
        <v>1450</v>
      </c>
      <c r="K52" s="687">
        <v>291.8</v>
      </c>
      <c r="L52" s="686">
        <v>14881.82</v>
      </c>
      <c r="M52" s="681">
        <v>2023</v>
      </c>
      <c r="N52" s="681">
        <v>2</v>
      </c>
      <c r="O52" s="685" t="s">
        <v>1568</v>
      </c>
      <c r="P52" s="689" t="s">
        <v>1569</v>
      </c>
      <c r="Q52" s="689" t="s">
        <v>1570</v>
      </c>
      <c r="R52" s="690" t="s">
        <v>1571</v>
      </c>
      <c r="S52" s="683"/>
      <c r="T52" s="681">
        <v>2</v>
      </c>
      <c r="Y52" s="667"/>
    </row>
    <row r="53" spans="1:25" s="655" customFormat="1" ht="132" x14ac:dyDescent="0.25">
      <c r="A53" s="681" t="s">
        <v>1572</v>
      </c>
      <c r="B53" s="682" t="s">
        <v>1573</v>
      </c>
      <c r="C53" s="682" t="s">
        <v>366</v>
      </c>
      <c r="D53" s="683" t="s">
        <v>1574</v>
      </c>
      <c r="E53" s="684" t="s">
        <v>205</v>
      </c>
      <c r="F53" s="685" t="s">
        <v>205</v>
      </c>
      <c r="G53" s="686">
        <v>48600</v>
      </c>
      <c r="H53" s="686">
        <v>40500</v>
      </c>
      <c r="I53" s="687" t="s">
        <v>1575</v>
      </c>
      <c r="J53" s="688" t="s">
        <v>1503</v>
      </c>
      <c r="K53" s="687">
        <v>515.16</v>
      </c>
      <c r="L53" s="686">
        <v>43445.16</v>
      </c>
      <c r="M53" s="681">
        <v>2023</v>
      </c>
      <c r="N53" s="681">
        <v>2</v>
      </c>
      <c r="O53" s="685" t="s">
        <v>1576</v>
      </c>
      <c r="P53" s="689" t="s">
        <v>1577</v>
      </c>
      <c r="Q53" s="689" t="s">
        <v>1578</v>
      </c>
      <c r="R53" s="690" t="s">
        <v>370</v>
      </c>
      <c r="S53" s="683"/>
      <c r="T53" s="681">
        <v>2</v>
      </c>
      <c r="Y53" s="667"/>
    </row>
    <row r="54" spans="1:25" s="655" customFormat="1" ht="132" x14ac:dyDescent="0.25">
      <c r="A54" s="668" t="s">
        <v>1579</v>
      </c>
      <c r="B54" s="669" t="s">
        <v>1580</v>
      </c>
      <c r="C54" s="669" t="s">
        <v>366</v>
      </c>
      <c r="D54" s="670" t="s">
        <v>1581</v>
      </c>
      <c r="E54" s="671" t="s">
        <v>205</v>
      </c>
      <c r="F54" s="672" t="s">
        <v>205</v>
      </c>
      <c r="G54" s="673">
        <v>47900</v>
      </c>
      <c r="H54" s="674">
        <v>39916.67</v>
      </c>
      <c r="I54" s="675" t="s">
        <v>1582</v>
      </c>
      <c r="J54" s="676" t="s">
        <v>1503</v>
      </c>
      <c r="K54" s="675">
        <v>507.74</v>
      </c>
      <c r="L54" s="677">
        <v>42819.41</v>
      </c>
      <c r="M54" s="668">
        <v>2023</v>
      </c>
      <c r="N54" s="668">
        <v>2</v>
      </c>
      <c r="O54" s="672" t="s">
        <v>1583</v>
      </c>
      <c r="P54" s="678" t="s">
        <v>1584</v>
      </c>
      <c r="Q54" s="678" t="s">
        <v>1585</v>
      </c>
      <c r="R54" s="679" t="s">
        <v>1419</v>
      </c>
      <c r="S54" s="670"/>
      <c r="T54" s="668">
        <v>2</v>
      </c>
      <c r="U54" s="680"/>
      <c r="Y54" s="667"/>
    </row>
    <row r="55" spans="1:25" s="655" customFormat="1" ht="132" x14ac:dyDescent="0.25">
      <c r="A55" s="681" t="s">
        <v>1586</v>
      </c>
      <c r="B55" s="682" t="s">
        <v>1587</v>
      </c>
      <c r="C55" s="682" t="s">
        <v>366</v>
      </c>
      <c r="D55" s="683" t="s">
        <v>1588</v>
      </c>
      <c r="E55" s="684" t="s">
        <v>205</v>
      </c>
      <c r="F55" s="685" t="s">
        <v>205</v>
      </c>
      <c r="G55" s="686">
        <v>59460</v>
      </c>
      <c r="H55" s="686">
        <v>49550</v>
      </c>
      <c r="I55" s="687" t="s">
        <v>1589</v>
      </c>
      <c r="J55" s="688" t="s">
        <v>1503</v>
      </c>
      <c r="K55" s="687">
        <v>630.28</v>
      </c>
      <c r="L55" s="686">
        <v>53153.279999999999</v>
      </c>
      <c r="M55" s="681">
        <v>2023</v>
      </c>
      <c r="N55" s="681">
        <v>2</v>
      </c>
      <c r="O55" s="685" t="s">
        <v>1590</v>
      </c>
      <c r="P55" s="689" t="s">
        <v>1591</v>
      </c>
      <c r="Q55" s="689" t="s">
        <v>1592</v>
      </c>
      <c r="R55" s="690" t="s">
        <v>1593</v>
      </c>
      <c r="S55" s="683"/>
      <c r="T55" s="681">
        <v>2</v>
      </c>
      <c r="Y55" s="667"/>
    </row>
    <row r="56" spans="1:25" s="655" customFormat="1" ht="17.25" customHeight="1" x14ac:dyDescent="0.25">
      <c r="A56" s="691"/>
      <c r="B56" s="692"/>
      <c r="C56" s="693"/>
      <c r="D56" s="694"/>
      <c r="E56" s="695"/>
      <c r="F56" s="695"/>
      <c r="G56" s="696"/>
      <c r="H56" s="697"/>
      <c r="I56" s="698"/>
      <c r="J56" s="698"/>
      <c r="K56" s="698"/>
      <c r="L56" s="699"/>
      <c r="M56" s="700"/>
      <c r="N56" s="700"/>
      <c r="O56" s="701"/>
      <c r="P56" s="702"/>
      <c r="Q56" s="702"/>
      <c r="R56" s="703"/>
      <c r="S56" s="701"/>
      <c r="T56" s="704"/>
    </row>
    <row r="57" spans="1:25" s="655" customFormat="1" x14ac:dyDescent="0.25">
      <c r="A57" s="705"/>
      <c r="B57" s="705"/>
      <c r="C57" s="706" t="s">
        <v>1594</v>
      </c>
      <c r="D57" s="707" t="s">
        <v>1596</v>
      </c>
      <c r="E57" s="708"/>
      <c r="F57" s="707"/>
      <c r="G57" s="707"/>
      <c r="H57" s="708"/>
      <c r="I57" s="707"/>
      <c r="J57" s="707"/>
      <c r="K57" s="709"/>
      <c r="L57" s="709"/>
      <c r="M57" s="709"/>
      <c r="N57" s="709"/>
      <c r="O57" s="708"/>
      <c r="P57" s="708"/>
      <c r="Q57" s="708"/>
      <c r="R57" s="710" t="s">
        <v>1597</v>
      </c>
    </row>
    <row r="58" spans="1:25" s="655" customFormat="1" x14ac:dyDescent="0.25">
      <c r="A58" s="711"/>
      <c r="B58" s="711"/>
      <c r="C58" s="712"/>
      <c r="D58" s="910" t="s">
        <v>141</v>
      </c>
      <c r="E58" s="910"/>
      <c r="F58" s="910"/>
      <c r="G58" s="910"/>
      <c r="H58" s="910"/>
      <c r="I58" s="910"/>
      <c r="J58" s="910"/>
      <c r="K58" s="910"/>
      <c r="L58" s="910"/>
      <c r="M58" s="910"/>
      <c r="N58" s="910"/>
      <c r="O58" s="910"/>
      <c r="P58" s="910"/>
      <c r="Q58" s="910"/>
      <c r="R58" s="910"/>
      <c r="S58" s="713"/>
    </row>
    <row r="59" spans="1:25" s="655" customFormat="1" x14ac:dyDescent="0.25">
      <c r="A59" s="711"/>
      <c r="B59" s="711"/>
      <c r="C59" s="712"/>
      <c r="D59" s="660"/>
      <c r="E59" s="660"/>
      <c r="F59" s="714"/>
      <c r="G59" s="714"/>
      <c r="H59" s="714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5"/>
    </row>
    <row r="60" spans="1:25" s="655" customFormat="1" x14ac:dyDescent="0.25">
      <c r="A60" s="716"/>
      <c r="B60" s="717"/>
      <c r="C60" s="706" t="s">
        <v>1595</v>
      </c>
      <c r="D60" s="707" t="s">
        <v>527</v>
      </c>
      <c r="E60" s="708"/>
      <c r="F60" s="707"/>
      <c r="G60" s="707"/>
      <c r="H60" s="708"/>
      <c r="I60" s="707"/>
      <c r="J60" s="707"/>
      <c r="K60" s="710"/>
      <c r="L60" s="710"/>
      <c r="M60" s="710"/>
      <c r="N60" s="710"/>
      <c r="O60" s="708"/>
      <c r="P60" s="708"/>
      <c r="Q60" s="708"/>
      <c r="R60" s="710" t="s">
        <v>1598</v>
      </c>
    </row>
    <row r="61" spans="1:25" s="655" customFormat="1" x14ac:dyDescent="0.25">
      <c r="A61" s="705"/>
      <c r="B61" s="705"/>
      <c r="C61" s="705"/>
      <c r="D61" s="910" t="s">
        <v>141</v>
      </c>
      <c r="E61" s="910"/>
      <c r="F61" s="910"/>
      <c r="G61" s="910"/>
      <c r="H61" s="910"/>
      <c r="I61" s="910"/>
      <c r="J61" s="910"/>
      <c r="K61" s="910"/>
      <c r="L61" s="910"/>
      <c r="M61" s="910"/>
      <c r="N61" s="910"/>
      <c r="O61" s="910"/>
      <c r="P61" s="910"/>
      <c r="Q61" s="910"/>
      <c r="R61" s="910"/>
      <c r="S61" s="713"/>
    </row>
    <row r="62" spans="1:25" s="655" customFormat="1" x14ac:dyDescent="0.25">
      <c r="A62" s="711"/>
      <c r="B62" s="711"/>
      <c r="C62" s="711"/>
      <c r="D62" s="711"/>
      <c r="E62" s="711"/>
      <c r="F62" s="711"/>
      <c r="G62" s="711"/>
      <c r="H62" s="711"/>
      <c r="I62" s="711"/>
      <c r="J62" s="711"/>
      <c r="K62" s="711"/>
      <c r="L62" s="711"/>
      <c r="M62" s="711"/>
      <c r="N62" s="711"/>
      <c r="O62" s="711"/>
      <c r="P62" s="660"/>
      <c r="Q62" s="660"/>
      <c r="R62" s="660"/>
    </row>
    <row r="63" spans="1:25" s="655" customFormat="1" x14ac:dyDescent="0.25">
      <c r="B63" s="660"/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</row>
    <row r="64" spans="1:25" s="655" customFormat="1" ht="15" customHeight="1" x14ac:dyDescent="0.25">
      <c r="A64" s="705"/>
      <c r="B64" s="705"/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5"/>
      <c r="P64" s="660"/>
      <c r="Q64" s="660"/>
      <c r="R64" s="660"/>
    </row>
    <row r="65" spans="1:15" s="655" customFormat="1" ht="15" customHeight="1" x14ac:dyDescent="0.25">
      <c r="A65" s="711"/>
      <c r="B65" s="711"/>
      <c r="C65" s="711"/>
      <c r="D65" s="711"/>
      <c r="E65" s="711"/>
      <c r="F65" s="711"/>
      <c r="G65" s="711"/>
      <c r="H65" s="711"/>
      <c r="I65" s="711"/>
      <c r="J65" s="711"/>
      <c r="K65" s="711"/>
      <c r="L65" s="711"/>
      <c r="M65" s="711"/>
      <c r="N65" s="711"/>
      <c r="O65" s="711"/>
    </row>
  </sheetData>
  <mergeCells count="28">
    <mergeCell ref="A4:T4"/>
    <mergeCell ref="A6:T6"/>
    <mergeCell ref="A7:T7"/>
    <mergeCell ref="A9:A10"/>
    <mergeCell ref="B9:B10"/>
    <mergeCell ref="C9:C10"/>
    <mergeCell ref="D9:D10"/>
    <mergeCell ref="E9:E10"/>
    <mergeCell ref="F9:F10"/>
    <mergeCell ref="G9:G10"/>
    <mergeCell ref="S9:S10"/>
    <mergeCell ref="T9:T10"/>
    <mergeCell ref="H9:H10"/>
    <mergeCell ref="I9:I10"/>
    <mergeCell ref="J9:K9"/>
    <mergeCell ref="L9:L10"/>
    <mergeCell ref="M9:M10"/>
    <mergeCell ref="N9:N10"/>
    <mergeCell ref="D61:R61"/>
    <mergeCell ref="O9:O10"/>
    <mergeCell ref="P9:P10"/>
    <mergeCell ref="Q9:Q10"/>
    <mergeCell ref="R9:R10"/>
    <mergeCell ref="A12:T12"/>
    <mergeCell ref="A29:T29"/>
    <mergeCell ref="A48:T48"/>
    <mergeCell ref="A49:T49"/>
    <mergeCell ref="D58:R58"/>
  </mergeCells>
  <pageMargins left="0.70866143703460704" right="0.70866143703460704" top="0.74803149700164795" bottom="0.74803149700164795" header="0.31496062874794001" footer="0.31496062874794001"/>
  <pageSetup paperSize="9" scale="55" fitToHeight="0" orientation="landscape" r:id="rId1"/>
  <headerFooter>
    <oddFooter>&amp;RСтраница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3" workbookViewId="0">
      <selection activeCell="G21" sqref="G21"/>
    </sheetView>
  </sheetViews>
  <sheetFormatPr defaultColWidth="8.7109375" defaultRowHeight="12.75" x14ac:dyDescent="0.2"/>
  <cols>
    <col min="1" max="1" width="6.42578125" style="277" customWidth="1"/>
    <col min="2" max="2" width="46.5703125" style="277" customWidth="1"/>
    <col min="3" max="3" width="20.42578125" style="277" customWidth="1"/>
    <col min="4" max="4" width="29.85546875" style="277" customWidth="1"/>
    <col min="5" max="5" width="22.7109375" style="277" customWidth="1"/>
    <col min="6" max="6" width="22.42578125" style="277" customWidth="1"/>
    <col min="7" max="7" width="23" style="277" customWidth="1"/>
    <col min="8" max="8" width="51.28515625" style="277" hidden="1" customWidth="1"/>
    <col min="9" max="9" width="29.140625" style="277" hidden="1" customWidth="1"/>
    <col min="10" max="10" width="11.140625" style="277" customWidth="1"/>
    <col min="11" max="11" width="11.5703125" style="277" customWidth="1"/>
    <col min="12" max="12" width="14" style="277" customWidth="1"/>
    <col min="13" max="15" width="8.7109375" style="277"/>
    <col min="16" max="16" width="40" style="277" customWidth="1"/>
    <col min="17" max="225" width="8.7109375" style="277"/>
    <col min="226" max="226" width="6.42578125" style="277" customWidth="1"/>
    <col min="227" max="227" width="22.28515625" style="277" customWidth="1"/>
    <col min="228" max="228" width="11.5703125" style="277" customWidth="1"/>
    <col min="229" max="229" width="11.85546875" style="277" customWidth="1"/>
    <col min="230" max="230" width="16.5703125" style="277" customWidth="1"/>
    <col min="231" max="231" width="15.5703125" style="277" customWidth="1"/>
    <col min="232" max="232" width="18.28515625" style="277" customWidth="1"/>
    <col min="233" max="233" width="0" style="277" hidden="1" customWidth="1"/>
    <col min="234" max="234" width="4.140625" style="277" customWidth="1"/>
    <col min="235" max="235" width="1.7109375" style="277" customWidth="1"/>
    <col min="236" max="236" width="3.42578125" style="277" customWidth="1"/>
    <col min="237" max="239" width="1.7109375" style="277" customWidth="1"/>
    <col min="240" max="240" width="3" style="277" bestFit="1" customWidth="1"/>
    <col min="241" max="481" width="8.7109375" style="277"/>
    <col min="482" max="482" width="6.42578125" style="277" customWidth="1"/>
    <col min="483" max="483" width="22.28515625" style="277" customWidth="1"/>
    <col min="484" max="484" width="11.5703125" style="277" customWidth="1"/>
    <col min="485" max="485" width="11.85546875" style="277" customWidth="1"/>
    <col min="486" max="486" width="16.5703125" style="277" customWidth="1"/>
    <col min="487" max="487" width="15.5703125" style="277" customWidth="1"/>
    <col min="488" max="488" width="18.28515625" style="277" customWidth="1"/>
    <col min="489" max="489" width="0" style="277" hidden="1" customWidth="1"/>
    <col min="490" max="490" width="4.140625" style="277" customWidth="1"/>
    <col min="491" max="491" width="1.7109375" style="277" customWidth="1"/>
    <col min="492" max="492" width="3.42578125" style="277" customWidth="1"/>
    <col min="493" max="495" width="1.7109375" style="277" customWidth="1"/>
    <col min="496" max="496" width="3" style="277" bestFit="1" customWidth="1"/>
    <col min="497" max="737" width="8.7109375" style="277"/>
    <col min="738" max="738" width="6.42578125" style="277" customWidth="1"/>
    <col min="739" max="739" width="22.28515625" style="277" customWidth="1"/>
    <col min="740" max="740" width="11.5703125" style="277" customWidth="1"/>
    <col min="741" max="741" width="11.85546875" style="277" customWidth="1"/>
    <col min="742" max="742" width="16.5703125" style="277" customWidth="1"/>
    <col min="743" max="743" width="15.5703125" style="277" customWidth="1"/>
    <col min="744" max="744" width="18.28515625" style="277" customWidth="1"/>
    <col min="745" max="745" width="0" style="277" hidden="1" customWidth="1"/>
    <col min="746" max="746" width="4.140625" style="277" customWidth="1"/>
    <col min="747" max="747" width="1.7109375" style="277" customWidth="1"/>
    <col min="748" max="748" width="3.42578125" style="277" customWidth="1"/>
    <col min="749" max="751" width="1.7109375" style="277" customWidth="1"/>
    <col min="752" max="752" width="3" style="277" bestFit="1" customWidth="1"/>
    <col min="753" max="993" width="8.7109375" style="277"/>
    <col min="994" max="994" width="6.42578125" style="277" customWidth="1"/>
    <col min="995" max="995" width="22.28515625" style="277" customWidth="1"/>
    <col min="996" max="996" width="11.5703125" style="277" customWidth="1"/>
    <col min="997" max="997" width="11.85546875" style="277" customWidth="1"/>
    <col min="998" max="998" width="16.5703125" style="277" customWidth="1"/>
    <col min="999" max="999" width="15.5703125" style="277" customWidth="1"/>
    <col min="1000" max="1000" width="18.28515625" style="277" customWidth="1"/>
    <col min="1001" max="1001" width="0" style="277" hidden="1" customWidth="1"/>
    <col min="1002" max="1002" width="4.140625" style="277" customWidth="1"/>
    <col min="1003" max="1003" width="1.7109375" style="277" customWidth="1"/>
    <col min="1004" max="1004" width="3.42578125" style="277" customWidth="1"/>
    <col min="1005" max="1007" width="1.7109375" style="277" customWidth="1"/>
    <col min="1008" max="1008" width="3" style="277" bestFit="1" customWidth="1"/>
    <col min="1009" max="1249" width="8.7109375" style="277"/>
    <col min="1250" max="1250" width="6.42578125" style="277" customWidth="1"/>
    <col min="1251" max="1251" width="22.28515625" style="277" customWidth="1"/>
    <col min="1252" max="1252" width="11.5703125" style="277" customWidth="1"/>
    <col min="1253" max="1253" width="11.85546875" style="277" customWidth="1"/>
    <col min="1254" max="1254" width="16.5703125" style="277" customWidth="1"/>
    <col min="1255" max="1255" width="15.5703125" style="277" customWidth="1"/>
    <col min="1256" max="1256" width="18.28515625" style="277" customWidth="1"/>
    <col min="1257" max="1257" width="0" style="277" hidden="1" customWidth="1"/>
    <col min="1258" max="1258" width="4.140625" style="277" customWidth="1"/>
    <col min="1259" max="1259" width="1.7109375" style="277" customWidth="1"/>
    <col min="1260" max="1260" width="3.42578125" style="277" customWidth="1"/>
    <col min="1261" max="1263" width="1.7109375" style="277" customWidth="1"/>
    <col min="1264" max="1264" width="3" style="277" bestFit="1" customWidth="1"/>
    <col min="1265" max="1505" width="8.7109375" style="277"/>
    <col min="1506" max="1506" width="6.42578125" style="277" customWidth="1"/>
    <col min="1507" max="1507" width="22.28515625" style="277" customWidth="1"/>
    <col min="1508" max="1508" width="11.5703125" style="277" customWidth="1"/>
    <col min="1509" max="1509" width="11.85546875" style="277" customWidth="1"/>
    <col min="1510" max="1510" width="16.5703125" style="277" customWidth="1"/>
    <col min="1511" max="1511" width="15.5703125" style="277" customWidth="1"/>
    <col min="1512" max="1512" width="18.28515625" style="277" customWidth="1"/>
    <col min="1513" max="1513" width="0" style="277" hidden="1" customWidth="1"/>
    <col min="1514" max="1514" width="4.140625" style="277" customWidth="1"/>
    <col min="1515" max="1515" width="1.7109375" style="277" customWidth="1"/>
    <col min="1516" max="1516" width="3.42578125" style="277" customWidth="1"/>
    <col min="1517" max="1519" width="1.7109375" style="277" customWidth="1"/>
    <col min="1520" max="1520" width="3" style="277" bestFit="1" customWidth="1"/>
    <col min="1521" max="1761" width="8.7109375" style="277"/>
    <col min="1762" max="1762" width="6.42578125" style="277" customWidth="1"/>
    <col min="1763" max="1763" width="22.28515625" style="277" customWidth="1"/>
    <col min="1764" max="1764" width="11.5703125" style="277" customWidth="1"/>
    <col min="1765" max="1765" width="11.85546875" style="277" customWidth="1"/>
    <col min="1766" max="1766" width="16.5703125" style="277" customWidth="1"/>
    <col min="1767" max="1767" width="15.5703125" style="277" customWidth="1"/>
    <col min="1768" max="1768" width="18.28515625" style="277" customWidth="1"/>
    <col min="1769" max="1769" width="0" style="277" hidden="1" customWidth="1"/>
    <col min="1770" max="1770" width="4.140625" style="277" customWidth="1"/>
    <col min="1771" max="1771" width="1.7109375" style="277" customWidth="1"/>
    <col min="1772" max="1772" width="3.42578125" style="277" customWidth="1"/>
    <col min="1773" max="1775" width="1.7109375" style="277" customWidth="1"/>
    <col min="1776" max="1776" width="3" style="277" bestFit="1" customWidth="1"/>
    <col min="1777" max="2017" width="8.7109375" style="277"/>
    <col min="2018" max="2018" width="6.42578125" style="277" customWidth="1"/>
    <col min="2019" max="2019" width="22.28515625" style="277" customWidth="1"/>
    <col min="2020" max="2020" width="11.5703125" style="277" customWidth="1"/>
    <col min="2021" max="2021" width="11.85546875" style="277" customWidth="1"/>
    <col min="2022" max="2022" width="16.5703125" style="277" customWidth="1"/>
    <col min="2023" max="2023" width="15.5703125" style="277" customWidth="1"/>
    <col min="2024" max="2024" width="18.28515625" style="277" customWidth="1"/>
    <col min="2025" max="2025" width="0" style="277" hidden="1" customWidth="1"/>
    <col min="2026" max="2026" width="4.140625" style="277" customWidth="1"/>
    <col min="2027" max="2027" width="1.7109375" style="277" customWidth="1"/>
    <col min="2028" max="2028" width="3.42578125" style="277" customWidth="1"/>
    <col min="2029" max="2031" width="1.7109375" style="277" customWidth="1"/>
    <col min="2032" max="2032" width="3" style="277" bestFit="1" customWidth="1"/>
    <col min="2033" max="2273" width="8.7109375" style="277"/>
    <col min="2274" max="2274" width="6.42578125" style="277" customWidth="1"/>
    <col min="2275" max="2275" width="22.28515625" style="277" customWidth="1"/>
    <col min="2276" max="2276" width="11.5703125" style="277" customWidth="1"/>
    <col min="2277" max="2277" width="11.85546875" style="277" customWidth="1"/>
    <col min="2278" max="2278" width="16.5703125" style="277" customWidth="1"/>
    <col min="2279" max="2279" width="15.5703125" style="277" customWidth="1"/>
    <col min="2280" max="2280" width="18.28515625" style="277" customWidth="1"/>
    <col min="2281" max="2281" width="0" style="277" hidden="1" customWidth="1"/>
    <col min="2282" max="2282" width="4.140625" style="277" customWidth="1"/>
    <col min="2283" max="2283" width="1.7109375" style="277" customWidth="1"/>
    <col min="2284" max="2284" width="3.42578125" style="277" customWidth="1"/>
    <col min="2285" max="2287" width="1.7109375" style="277" customWidth="1"/>
    <col min="2288" max="2288" width="3" style="277" bestFit="1" customWidth="1"/>
    <col min="2289" max="2529" width="8.7109375" style="277"/>
    <col min="2530" max="2530" width="6.42578125" style="277" customWidth="1"/>
    <col min="2531" max="2531" width="22.28515625" style="277" customWidth="1"/>
    <col min="2532" max="2532" width="11.5703125" style="277" customWidth="1"/>
    <col min="2533" max="2533" width="11.85546875" style="277" customWidth="1"/>
    <col min="2534" max="2534" width="16.5703125" style="277" customWidth="1"/>
    <col min="2535" max="2535" width="15.5703125" style="277" customWidth="1"/>
    <col min="2536" max="2536" width="18.28515625" style="277" customWidth="1"/>
    <col min="2537" max="2537" width="0" style="277" hidden="1" customWidth="1"/>
    <col min="2538" max="2538" width="4.140625" style="277" customWidth="1"/>
    <col min="2539" max="2539" width="1.7109375" style="277" customWidth="1"/>
    <col min="2540" max="2540" width="3.42578125" style="277" customWidth="1"/>
    <col min="2541" max="2543" width="1.7109375" style="277" customWidth="1"/>
    <col min="2544" max="2544" width="3" style="277" bestFit="1" customWidth="1"/>
    <col min="2545" max="2785" width="8.7109375" style="277"/>
    <col min="2786" max="2786" width="6.42578125" style="277" customWidth="1"/>
    <col min="2787" max="2787" width="22.28515625" style="277" customWidth="1"/>
    <col min="2788" max="2788" width="11.5703125" style="277" customWidth="1"/>
    <col min="2789" max="2789" width="11.85546875" style="277" customWidth="1"/>
    <col min="2790" max="2790" width="16.5703125" style="277" customWidth="1"/>
    <col min="2791" max="2791" width="15.5703125" style="277" customWidth="1"/>
    <col min="2792" max="2792" width="18.28515625" style="277" customWidth="1"/>
    <col min="2793" max="2793" width="0" style="277" hidden="1" customWidth="1"/>
    <col min="2794" max="2794" width="4.140625" style="277" customWidth="1"/>
    <col min="2795" max="2795" width="1.7109375" style="277" customWidth="1"/>
    <col min="2796" max="2796" width="3.42578125" style="277" customWidth="1"/>
    <col min="2797" max="2799" width="1.7109375" style="277" customWidth="1"/>
    <col min="2800" max="2800" width="3" style="277" bestFit="1" customWidth="1"/>
    <col min="2801" max="3041" width="8.7109375" style="277"/>
    <col min="3042" max="3042" width="6.42578125" style="277" customWidth="1"/>
    <col min="3043" max="3043" width="22.28515625" style="277" customWidth="1"/>
    <col min="3044" max="3044" width="11.5703125" style="277" customWidth="1"/>
    <col min="3045" max="3045" width="11.85546875" style="277" customWidth="1"/>
    <col min="3046" max="3046" width="16.5703125" style="277" customWidth="1"/>
    <col min="3047" max="3047" width="15.5703125" style="277" customWidth="1"/>
    <col min="3048" max="3048" width="18.28515625" style="277" customWidth="1"/>
    <col min="3049" max="3049" width="0" style="277" hidden="1" customWidth="1"/>
    <col min="3050" max="3050" width="4.140625" style="277" customWidth="1"/>
    <col min="3051" max="3051" width="1.7109375" style="277" customWidth="1"/>
    <col min="3052" max="3052" width="3.42578125" style="277" customWidth="1"/>
    <col min="3053" max="3055" width="1.7109375" style="277" customWidth="1"/>
    <col min="3056" max="3056" width="3" style="277" bestFit="1" customWidth="1"/>
    <col min="3057" max="3297" width="8.7109375" style="277"/>
    <col min="3298" max="3298" width="6.42578125" style="277" customWidth="1"/>
    <col min="3299" max="3299" width="22.28515625" style="277" customWidth="1"/>
    <col min="3300" max="3300" width="11.5703125" style="277" customWidth="1"/>
    <col min="3301" max="3301" width="11.85546875" style="277" customWidth="1"/>
    <col min="3302" max="3302" width="16.5703125" style="277" customWidth="1"/>
    <col min="3303" max="3303" width="15.5703125" style="277" customWidth="1"/>
    <col min="3304" max="3304" width="18.28515625" style="277" customWidth="1"/>
    <col min="3305" max="3305" width="0" style="277" hidden="1" customWidth="1"/>
    <col min="3306" max="3306" width="4.140625" style="277" customWidth="1"/>
    <col min="3307" max="3307" width="1.7109375" style="277" customWidth="1"/>
    <col min="3308" max="3308" width="3.42578125" style="277" customWidth="1"/>
    <col min="3309" max="3311" width="1.7109375" style="277" customWidth="1"/>
    <col min="3312" max="3312" width="3" style="277" bestFit="1" customWidth="1"/>
    <col min="3313" max="3553" width="8.7109375" style="277"/>
    <col min="3554" max="3554" width="6.42578125" style="277" customWidth="1"/>
    <col min="3555" max="3555" width="22.28515625" style="277" customWidth="1"/>
    <col min="3556" max="3556" width="11.5703125" style="277" customWidth="1"/>
    <col min="3557" max="3557" width="11.85546875" style="277" customWidth="1"/>
    <col min="3558" max="3558" width="16.5703125" style="277" customWidth="1"/>
    <col min="3559" max="3559" width="15.5703125" style="277" customWidth="1"/>
    <col min="3560" max="3560" width="18.28515625" style="277" customWidth="1"/>
    <col min="3561" max="3561" width="0" style="277" hidden="1" customWidth="1"/>
    <col min="3562" max="3562" width="4.140625" style="277" customWidth="1"/>
    <col min="3563" max="3563" width="1.7109375" style="277" customWidth="1"/>
    <col min="3564" max="3564" width="3.42578125" style="277" customWidth="1"/>
    <col min="3565" max="3567" width="1.7109375" style="277" customWidth="1"/>
    <col min="3568" max="3568" width="3" style="277" bestFit="1" customWidth="1"/>
    <col min="3569" max="3809" width="8.7109375" style="277"/>
    <col min="3810" max="3810" width="6.42578125" style="277" customWidth="1"/>
    <col min="3811" max="3811" width="22.28515625" style="277" customWidth="1"/>
    <col min="3812" max="3812" width="11.5703125" style="277" customWidth="1"/>
    <col min="3813" max="3813" width="11.85546875" style="277" customWidth="1"/>
    <col min="3814" max="3814" width="16.5703125" style="277" customWidth="1"/>
    <col min="3815" max="3815" width="15.5703125" style="277" customWidth="1"/>
    <col min="3816" max="3816" width="18.28515625" style="277" customWidth="1"/>
    <col min="3817" max="3817" width="0" style="277" hidden="1" customWidth="1"/>
    <col min="3818" max="3818" width="4.140625" style="277" customWidth="1"/>
    <col min="3819" max="3819" width="1.7109375" style="277" customWidth="1"/>
    <col min="3820" max="3820" width="3.42578125" style="277" customWidth="1"/>
    <col min="3821" max="3823" width="1.7109375" style="277" customWidth="1"/>
    <col min="3824" max="3824" width="3" style="277" bestFit="1" customWidth="1"/>
    <col min="3825" max="4065" width="8.7109375" style="277"/>
    <col min="4066" max="4066" width="6.42578125" style="277" customWidth="1"/>
    <col min="4067" max="4067" width="22.28515625" style="277" customWidth="1"/>
    <col min="4068" max="4068" width="11.5703125" style="277" customWidth="1"/>
    <col min="4069" max="4069" width="11.85546875" style="277" customWidth="1"/>
    <col min="4070" max="4070" width="16.5703125" style="277" customWidth="1"/>
    <col min="4071" max="4071" width="15.5703125" style="277" customWidth="1"/>
    <col min="4072" max="4072" width="18.28515625" style="277" customWidth="1"/>
    <col min="4073" max="4073" width="0" style="277" hidden="1" customWidth="1"/>
    <col min="4074" max="4074" width="4.140625" style="277" customWidth="1"/>
    <col min="4075" max="4075" width="1.7109375" style="277" customWidth="1"/>
    <col min="4076" max="4076" width="3.42578125" style="277" customWidth="1"/>
    <col min="4077" max="4079" width="1.7109375" style="277" customWidth="1"/>
    <col min="4080" max="4080" width="3" style="277" bestFit="1" customWidth="1"/>
    <col min="4081" max="4321" width="8.7109375" style="277"/>
    <col min="4322" max="4322" width="6.42578125" style="277" customWidth="1"/>
    <col min="4323" max="4323" width="22.28515625" style="277" customWidth="1"/>
    <col min="4324" max="4324" width="11.5703125" style="277" customWidth="1"/>
    <col min="4325" max="4325" width="11.85546875" style="277" customWidth="1"/>
    <col min="4326" max="4326" width="16.5703125" style="277" customWidth="1"/>
    <col min="4327" max="4327" width="15.5703125" style="277" customWidth="1"/>
    <col min="4328" max="4328" width="18.28515625" style="277" customWidth="1"/>
    <col min="4329" max="4329" width="0" style="277" hidden="1" customWidth="1"/>
    <col min="4330" max="4330" width="4.140625" style="277" customWidth="1"/>
    <col min="4331" max="4331" width="1.7109375" style="277" customWidth="1"/>
    <col min="4332" max="4332" width="3.42578125" style="277" customWidth="1"/>
    <col min="4333" max="4335" width="1.7109375" style="277" customWidth="1"/>
    <col min="4336" max="4336" width="3" style="277" bestFit="1" customWidth="1"/>
    <col min="4337" max="4577" width="8.7109375" style="277"/>
    <col min="4578" max="4578" width="6.42578125" style="277" customWidth="1"/>
    <col min="4579" max="4579" width="22.28515625" style="277" customWidth="1"/>
    <col min="4580" max="4580" width="11.5703125" style="277" customWidth="1"/>
    <col min="4581" max="4581" width="11.85546875" style="277" customWidth="1"/>
    <col min="4582" max="4582" width="16.5703125" style="277" customWidth="1"/>
    <col min="4583" max="4583" width="15.5703125" style="277" customWidth="1"/>
    <col min="4584" max="4584" width="18.28515625" style="277" customWidth="1"/>
    <col min="4585" max="4585" width="0" style="277" hidden="1" customWidth="1"/>
    <col min="4586" max="4586" width="4.140625" style="277" customWidth="1"/>
    <col min="4587" max="4587" width="1.7109375" style="277" customWidth="1"/>
    <col min="4588" max="4588" width="3.42578125" style="277" customWidth="1"/>
    <col min="4589" max="4591" width="1.7109375" style="277" customWidth="1"/>
    <col min="4592" max="4592" width="3" style="277" bestFit="1" customWidth="1"/>
    <col min="4593" max="4833" width="8.7109375" style="277"/>
    <col min="4834" max="4834" width="6.42578125" style="277" customWidth="1"/>
    <col min="4835" max="4835" width="22.28515625" style="277" customWidth="1"/>
    <col min="4836" max="4836" width="11.5703125" style="277" customWidth="1"/>
    <col min="4837" max="4837" width="11.85546875" style="277" customWidth="1"/>
    <col min="4838" max="4838" width="16.5703125" style="277" customWidth="1"/>
    <col min="4839" max="4839" width="15.5703125" style="277" customWidth="1"/>
    <col min="4840" max="4840" width="18.28515625" style="277" customWidth="1"/>
    <col min="4841" max="4841" width="0" style="277" hidden="1" customWidth="1"/>
    <col min="4842" max="4842" width="4.140625" style="277" customWidth="1"/>
    <col min="4843" max="4843" width="1.7109375" style="277" customWidth="1"/>
    <col min="4844" max="4844" width="3.42578125" style="277" customWidth="1"/>
    <col min="4845" max="4847" width="1.7109375" style="277" customWidth="1"/>
    <col min="4848" max="4848" width="3" style="277" bestFit="1" customWidth="1"/>
    <col min="4849" max="5089" width="8.7109375" style="277"/>
    <col min="5090" max="5090" width="6.42578125" style="277" customWidth="1"/>
    <col min="5091" max="5091" width="22.28515625" style="277" customWidth="1"/>
    <col min="5092" max="5092" width="11.5703125" style="277" customWidth="1"/>
    <col min="5093" max="5093" width="11.85546875" style="277" customWidth="1"/>
    <col min="5094" max="5094" width="16.5703125" style="277" customWidth="1"/>
    <col min="5095" max="5095" width="15.5703125" style="277" customWidth="1"/>
    <col min="5096" max="5096" width="18.28515625" style="277" customWidth="1"/>
    <col min="5097" max="5097" width="0" style="277" hidden="1" customWidth="1"/>
    <col min="5098" max="5098" width="4.140625" style="277" customWidth="1"/>
    <col min="5099" max="5099" width="1.7109375" style="277" customWidth="1"/>
    <col min="5100" max="5100" width="3.42578125" style="277" customWidth="1"/>
    <col min="5101" max="5103" width="1.7109375" style="277" customWidth="1"/>
    <col min="5104" max="5104" width="3" style="277" bestFit="1" customWidth="1"/>
    <col min="5105" max="5345" width="8.7109375" style="277"/>
    <col min="5346" max="5346" width="6.42578125" style="277" customWidth="1"/>
    <col min="5347" max="5347" width="22.28515625" style="277" customWidth="1"/>
    <col min="5348" max="5348" width="11.5703125" style="277" customWidth="1"/>
    <col min="5349" max="5349" width="11.85546875" style="277" customWidth="1"/>
    <col min="5350" max="5350" width="16.5703125" style="277" customWidth="1"/>
    <col min="5351" max="5351" width="15.5703125" style="277" customWidth="1"/>
    <col min="5352" max="5352" width="18.28515625" style="277" customWidth="1"/>
    <col min="5353" max="5353" width="0" style="277" hidden="1" customWidth="1"/>
    <col min="5354" max="5354" width="4.140625" style="277" customWidth="1"/>
    <col min="5355" max="5355" width="1.7109375" style="277" customWidth="1"/>
    <col min="5356" max="5356" width="3.42578125" style="277" customWidth="1"/>
    <col min="5357" max="5359" width="1.7109375" style="277" customWidth="1"/>
    <col min="5360" max="5360" width="3" style="277" bestFit="1" customWidth="1"/>
    <col min="5361" max="5601" width="8.7109375" style="277"/>
    <col min="5602" max="5602" width="6.42578125" style="277" customWidth="1"/>
    <col min="5603" max="5603" width="22.28515625" style="277" customWidth="1"/>
    <col min="5604" max="5604" width="11.5703125" style="277" customWidth="1"/>
    <col min="5605" max="5605" width="11.85546875" style="277" customWidth="1"/>
    <col min="5606" max="5606" width="16.5703125" style="277" customWidth="1"/>
    <col min="5607" max="5607" width="15.5703125" style="277" customWidth="1"/>
    <col min="5608" max="5608" width="18.28515625" style="277" customWidth="1"/>
    <col min="5609" max="5609" width="0" style="277" hidden="1" customWidth="1"/>
    <col min="5610" max="5610" width="4.140625" style="277" customWidth="1"/>
    <col min="5611" max="5611" width="1.7109375" style="277" customWidth="1"/>
    <col min="5612" max="5612" width="3.42578125" style="277" customWidth="1"/>
    <col min="5613" max="5615" width="1.7109375" style="277" customWidth="1"/>
    <col min="5616" max="5616" width="3" style="277" bestFit="1" customWidth="1"/>
    <col min="5617" max="5857" width="8.7109375" style="277"/>
    <col min="5858" max="5858" width="6.42578125" style="277" customWidth="1"/>
    <col min="5859" max="5859" width="22.28515625" style="277" customWidth="1"/>
    <col min="5860" max="5860" width="11.5703125" style="277" customWidth="1"/>
    <col min="5861" max="5861" width="11.85546875" style="277" customWidth="1"/>
    <col min="5862" max="5862" width="16.5703125" style="277" customWidth="1"/>
    <col min="5863" max="5863" width="15.5703125" style="277" customWidth="1"/>
    <col min="5864" max="5864" width="18.28515625" style="277" customWidth="1"/>
    <col min="5865" max="5865" width="0" style="277" hidden="1" customWidth="1"/>
    <col min="5866" max="5866" width="4.140625" style="277" customWidth="1"/>
    <col min="5867" max="5867" width="1.7109375" style="277" customWidth="1"/>
    <col min="5868" max="5868" width="3.42578125" style="277" customWidth="1"/>
    <col min="5869" max="5871" width="1.7109375" style="277" customWidth="1"/>
    <col min="5872" max="5872" width="3" style="277" bestFit="1" customWidth="1"/>
    <col min="5873" max="6113" width="8.7109375" style="277"/>
    <col min="6114" max="6114" width="6.42578125" style="277" customWidth="1"/>
    <col min="6115" max="6115" width="22.28515625" style="277" customWidth="1"/>
    <col min="6116" max="6116" width="11.5703125" style="277" customWidth="1"/>
    <col min="6117" max="6117" width="11.85546875" style="277" customWidth="1"/>
    <col min="6118" max="6118" width="16.5703125" style="277" customWidth="1"/>
    <col min="6119" max="6119" width="15.5703125" style="277" customWidth="1"/>
    <col min="6120" max="6120" width="18.28515625" style="277" customWidth="1"/>
    <col min="6121" max="6121" width="0" style="277" hidden="1" customWidth="1"/>
    <col min="6122" max="6122" width="4.140625" style="277" customWidth="1"/>
    <col min="6123" max="6123" width="1.7109375" style="277" customWidth="1"/>
    <col min="6124" max="6124" width="3.42578125" style="277" customWidth="1"/>
    <col min="6125" max="6127" width="1.7109375" style="277" customWidth="1"/>
    <col min="6128" max="6128" width="3" style="277" bestFit="1" customWidth="1"/>
    <col min="6129" max="6369" width="8.7109375" style="277"/>
    <col min="6370" max="6370" width="6.42578125" style="277" customWidth="1"/>
    <col min="6371" max="6371" width="22.28515625" style="277" customWidth="1"/>
    <col min="6372" max="6372" width="11.5703125" style="277" customWidth="1"/>
    <col min="6373" max="6373" width="11.85546875" style="277" customWidth="1"/>
    <col min="6374" max="6374" width="16.5703125" style="277" customWidth="1"/>
    <col min="6375" max="6375" width="15.5703125" style="277" customWidth="1"/>
    <col min="6376" max="6376" width="18.28515625" style="277" customWidth="1"/>
    <col min="6377" max="6377" width="0" style="277" hidden="1" customWidth="1"/>
    <col min="6378" max="6378" width="4.140625" style="277" customWidth="1"/>
    <col min="6379" max="6379" width="1.7109375" style="277" customWidth="1"/>
    <col min="6380" max="6380" width="3.42578125" style="277" customWidth="1"/>
    <col min="6381" max="6383" width="1.7109375" style="277" customWidth="1"/>
    <col min="6384" max="6384" width="3" style="277" bestFit="1" customWidth="1"/>
    <col min="6385" max="6625" width="8.7109375" style="277"/>
    <col min="6626" max="6626" width="6.42578125" style="277" customWidth="1"/>
    <col min="6627" max="6627" width="22.28515625" style="277" customWidth="1"/>
    <col min="6628" max="6628" width="11.5703125" style="277" customWidth="1"/>
    <col min="6629" max="6629" width="11.85546875" style="277" customWidth="1"/>
    <col min="6630" max="6630" width="16.5703125" style="277" customWidth="1"/>
    <col min="6631" max="6631" width="15.5703125" style="277" customWidth="1"/>
    <col min="6632" max="6632" width="18.28515625" style="277" customWidth="1"/>
    <col min="6633" max="6633" width="0" style="277" hidden="1" customWidth="1"/>
    <col min="6634" max="6634" width="4.140625" style="277" customWidth="1"/>
    <col min="6635" max="6635" width="1.7109375" style="277" customWidth="1"/>
    <col min="6636" max="6636" width="3.42578125" style="277" customWidth="1"/>
    <col min="6637" max="6639" width="1.7109375" style="277" customWidth="1"/>
    <col min="6640" max="6640" width="3" style="277" bestFit="1" customWidth="1"/>
    <col min="6641" max="6881" width="8.7109375" style="277"/>
    <col min="6882" max="6882" width="6.42578125" style="277" customWidth="1"/>
    <col min="6883" max="6883" width="22.28515625" style="277" customWidth="1"/>
    <col min="6884" max="6884" width="11.5703125" style="277" customWidth="1"/>
    <col min="6885" max="6885" width="11.85546875" style="277" customWidth="1"/>
    <col min="6886" max="6886" width="16.5703125" style="277" customWidth="1"/>
    <col min="6887" max="6887" width="15.5703125" style="277" customWidth="1"/>
    <col min="6888" max="6888" width="18.28515625" style="277" customWidth="1"/>
    <col min="6889" max="6889" width="0" style="277" hidden="1" customWidth="1"/>
    <col min="6890" max="6890" width="4.140625" style="277" customWidth="1"/>
    <col min="6891" max="6891" width="1.7109375" style="277" customWidth="1"/>
    <col min="6892" max="6892" width="3.42578125" style="277" customWidth="1"/>
    <col min="6893" max="6895" width="1.7109375" style="277" customWidth="1"/>
    <col min="6896" max="6896" width="3" style="277" bestFit="1" customWidth="1"/>
    <col min="6897" max="7137" width="8.7109375" style="277"/>
    <col min="7138" max="7138" width="6.42578125" style="277" customWidth="1"/>
    <col min="7139" max="7139" width="22.28515625" style="277" customWidth="1"/>
    <col min="7140" max="7140" width="11.5703125" style="277" customWidth="1"/>
    <col min="7141" max="7141" width="11.85546875" style="277" customWidth="1"/>
    <col min="7142" max="7142" width="16.5703125" style="277" customWidth="1"/>
    <col min="7143" max="7143" width="15.5703125" style="277" customWidth="1"/>
    <col min="7144" max="7144" width="18.28515625" style="277" customWidth="1"/>
    <col min="7145" max="7145" width="0" style="277" hidden="1" customWidth="1"/>
    <col min="7146" max="7146" width="4.140625" style="277" customWidth="1"/>
    <col min="7147" max="7147" width="1.7109375" style="277" customWidth="1"/>
    <col min="7148" max="7148" width="3.42578125" style="277" customWidth="1"/>
    <col min="7149" max="7151" width="1.7109375" style="277" customWidth="1"/>
    <col min="7152" max="7152" width="3" style="277" bestFit="1" customWidth="1"/>
    <col min="7153" max="7393" width="8.7109375" style="277"/>
    <col min="7394" max="7394" width="6.42578125" style="277" customWidth="1"/>
    <col min="7395" max="7395" width="22.28515625" style="277" customWidth="1"/>
    <col min="7396" max="7396" width="11.5703125" style="277" customWidth="1"/>
    <col min="7397" max="7397" width="11.85546875" style="277" customWidth="1"/>
    <col min="7398" max="7398" width="16.5703125" style="277" customWidth="1"/>
    <col min="7399" max="7399" width="15.5703125" style="277" customWidth="1"/>
    <col min="7400" max="7400" width="18.28515625" style="277" customWidth="1"/>
    <col min="7401" max="7401" width="0" style="277" hidden="1" customWidth="1"/>
    <col min="7402" max="7402" width="4.140625" style="277" customWidth="1"/>
    <col min="7403" max="7403" width="1.7109375" style="277" customWidth="1"/>
    <col min="7404" max="7404" width="3.42578125" style="277" customWidth="1"/>
    <col min="7405" max="7407" width="1.7109375" style="277" customWidth="1"/>
    <col min="7408" max="7408" width="3" style="277" bestFit="1" customWidth="1"/>
    <col min="7409" max="7649" width="8.7109375" style="277"/>
    <col min="7650" max="7650" width="6.42578125" style="277" customWidth="1"/>
    <col min="7651" max="7651" width="22.28515625" style="277" customWidth="1"/>
    <col min="7652" max="7652" width="11.5703125" style="277" customWidth="1"/>
    <col min="7653" max="7653" width="11.85546875" style="277" customWidth="1"/>
    <col min="7654" max="7654" width="16.5703125" style="277" customWidth="1"/>
    <col min="7655" max="7655" width="15.5703125" style="277" customWidth="1"/>
    <col min="7656" max="7656" width="18.28515625" style="277" customWidth="1"/>
    <col min="7657" max="7657" width="0" style="277" hidden="1" customWidth="1"/>
    <col min="7658" max="7658" width="4.140625" style="277" customWidth="1"/>
    <col min="7659" max="7659" width="1.7109375" style="277" customWidth="1"/>
    <col min="7660" max="7660" width="3.42578125" style="277" customWidth="1"/>
    <col min="7661" max="7663" width="1.7109375" style="277" customWidth="1"/>
    <col min="7664" max="7664" width="3" style="277" bestFit="1" customWidth="1"/>
    <col min="7665" max="7905" width="8.7109375" style="277"/>
    <col min="7906" max="7906" width="6.42578125" style="277" customWidth="1"/>
    <col min="7907" max="7907" width="22.28515625" style="277" customWidth="1"/>
    <col min="7908" max="7908" width="11.5703125" style="277" customWidth="1"/>
    <col min="7909" max="7909" width="11.85546875" style="277" customWidth="1"/>
    <col min="7910" max="7910" width="16.5703125" style="277" customWidth="1"/>
    <col min="7911" max="7911" width="15.5703125" style="277" customWidth="1"/>
    <col min="7912" max="7912" width="18.28515625" style="277" customWidth="1"/>
    <col min="7913" max="7913" width="0" style="277" hidden="1" customWidth="1"/>
    <col min="7914" max="7914" width="4.140625" style="277" customWidth="1"/>
    <col min="7915" max="7915" width="1.7109375" style="277" customWidth="1"/>
    <col min="7916" max="7916" width="3.42578125" style="277" customWidth="1"/>
    <col min="7917" max="7919" width="1.7109375" style="277" customWidth="1"/>
    <col min="7920" max="7920" width="3" style="277" bestFit="1" customWidth="1"/>
    <col min="7921" max="8161" width="8.7109375" style="277"/>
    <col min="8162" max="8162" width="6.42578125" style="277" customWidth="1"/>
    <col min="8163" max="8163" width="22.28515625" style="277" customWidth="1"/>
    <col min="8164" max="8164" width="11.5703125" style="277" customWidth="1"/>
    <col min="8165" max="8165" width="11.85546875" style="277" customWidth="1"/>
    <col min="8166" max="8166" width="16.5703125" style="277" customWidth="1"/>
    <col min="8167" max="8167" width="15.5703125" style="277" customWidth="1"/>
    <col min="8168" max="8168" width="18.28515625" style="277" customWidth="1"/>
    <col min="8169" max="8169" width="0" style="277" hidden="1" customWidth="1"/>
    <col min="8170" max="8170" width="4.140625" style="277" customWidth="1"/>
    <col min="8171" max="8171" width="1.7109375" style="277" customWidth="1"/>
    <col min="8172" max="8172" width="3.42578125" style="277" customWidth="1"/>
    <col min="8173" max="8175" width="1.7109375" style="277" customWidth="1"/>
    <col min="8176" max="8176" width="3" style="277" bestFit="1" customWidth="1"/>
    <col min="8177" max="8417" width="8.7109375" style="277"/>
    <col min="8418" max="8418" width="6.42578125" style="277" customWidth="1"/>
    <col min="8419" max="8419" width="22.28515625" style="277" customWidth="1"/>
    <col min="8420" max="8420" width="11.5703125" style="277" customWidth="1"/>
    <col min="8421" max="8421" width="11.85546875" style="277" customWidth="1"/>
    <col min="8422" max="8422" width="16.5703125" style="277" customWidth="1"/>
    <col min="8423" max="8423" width="15.5703125" style="277" customWidth="1"/>
    <col min="8424" max="8424" width="18.28515625" style="277" customWidth="1"/>
    <col min="8425" max="8425" width="0" style="277" hidden="1" customWidth="1"/>
    <col min="8426" max="8426" width="4.140625" style="277" customWidth="1"/>
    <col min="8427" max="8427" width="1.7109375" style="277" customWidth="1"/>
    <col min="8428" max="8428" width="3.42578125" style="277" customWidth="1"/>
    <col min="8429" max="8431" width="1.7109375" style="277" customWidth="1"/>
    <col min="8432" max="8432" width="3" style="277" bestFit="1" customWidth="1"/>
    <col min="8433" max="8673" width="8.7109375" style="277"/>
    <col min="8674" max="8674" width="6.42578125" style="277" customWidth="1"/>
    <col min="8675" max="8675" width="22.28515625" style="277" customWidth="1"/>
    <col min="8676" max="8676" width="11.5703125" style="277" customWidth="1"/>
    <col min="8677" max="8677" width="11.85546875" style="277" customWidth="1"/>
    <col min="8678" max="8678" width="16.5703125" style="277" customWidth="1"/>
    <col min="8679" max="8679" width="15.5703125" style="277" customWidth="1"/>
    <col min="8680" max="8680" width="18.28515625" style="277" customWidth="1"/>
    <col min="8681" max="8681" width="0" style="277" hidden="1" customWidth="1"/>
    <col min="8682" max="8682" width="4.140625" style="277" customWidth="1"/>
    <col min="8683" max="8683" width="1.7109375" style="277" customWidth="1"/>
    <col min="8684" max="8684" width="3.42578125" style="277" customWidth="1"/>
    <col min="8685" max="8687" width="1.7109375" style="277" customWidth="1"/>
    <col min="8688" max="8688" width="3" style="277" bestFit="1" customWidth="1"/>
    <col min="8689" max="8929" width="8.7109375" style="277"/>
    <col min="8930" max="8930" width="6.42578125" style="277" customWidth="1"/>
    <col min="8931" max="8931" width="22.28515625" style="277" customWidth="1"/>
    <col min="8932" max="8932" width="11.5703125" style="277" customWidth="1"/>
    <col min="8933" max="8933" width="11.85546875" style="277" customWidth="1"/>
    <col min="8934" max="8934" width="16.5703125" style="277" customWidth="1"/>
    <col min="8935" max="8935" width="15.5703125" style="277" customWidth="1"/>
    <col min="8936" max="8936" width="18.28515625" style="277" customWidth="1"/>
    <col min="8937" max="8937" width="0" style="277" hidden="1" customWidth="1"/>
    <col min="8938" max="8938" width="4.140625" style="277" customWidth="1"/>
    <col min="8939" max="8939" width="1.7109375" style="277" customWidth="1"/>
    <col min="8940" max="8940" width="3.42578125" style="277" customWidth="1"/>
    <col min="8941" max="8943" width="1.7109375" style="277" customWidth="1"/>
    <col min="8944" max="8944" width="3" style="277" bestFit="1" customWidth="1"/>
    <col min="8945" max="9185" width="8.7109375" style="277"/>
    <col min="9186" max="9186" width="6.42578125" style="277" customWidth="1"/>
    <col min="9187" max="9187" width="22.28515625" style="277" customWidth="1"/>
    <col min="9188" max="9188" width="11.5703125" style="277" customWidth="1"/>
    <col min="9189" max="9189" width="11.85546875" style="277" customWidth="1"/>
    <col min="9190" max="9190" width="16.5703125" style="277" customWidth="1"/>
    <col min="9191" max="9191" width="15.5703125" style="277" customWidth="1"/>
    <col min="9192" max="9192" width="18.28515625" style="277" customWidth="1"/>
    <col min="9193" max="9193" width="0" style="277" hidden="1" customWidth="1"/>
    <col min="9194" max="9194" width="4.140625" style="277" customWidth="1"/>
    <col min="9195" max="9195" width="1.7109375" style="277" customWidth="1"/>
    <col min="9196" max="9196" width="3.42578125" style="277" customWidth="1"/>
    <col min="9197" max="9199" width="1.7109375" style="277" customWidth="1"/>
    <col min="9200" max="9200" width="3" style="277" bestFit="1" customWidth="1"/>
    <col min="9201" max="9441" width="8.7109375" style="277"/>
    <col min="9442" max="9442" width="6.42578125" style="277" customWidth="1"/>
    <col min="9443" max="9443" width="22.28515625" style="277" customWidth="1"/>
    <col min="9444" max="9444" width="11.5703125" style="277" customWidth="1"/>
    <col min="9445" max="9445" width="11.85546875" style="277" customWidth="1"/>
    <col min="9446" max="9446" width="16.5703125" style="277" customWidth="1"/>
    <col min="9447" max="9447" width="15.5703125" style="277" customWidth="1"/>
    <col min="9448" max="9448" width="18.28515625" style="277" customWidth="1"/>
    <col min="9449" max="9449" width="0" style="277" hidden="1" customWidth="1"/>
    <col min="9450" max="9450" width="4.140625" style="277" customWidth="1"/>
    <col min="9451" max="9451" width="1.7109375" style="277" customWidth="1"/>
    <col min="9452" max="9452" width="3.42578125" style="277" customWidth="1"/>
    <col min="9453" max="9455" width="1.7109375" style="277" customWidth="1"/>
    <col min="9456" max="9456" width="3" style="277" bestFit="1" customWidth="1"/>
    <col min="9457" max="9697" width="8.7109375" style="277"/>
    <col min="9698" max="9698" width="6.42578125" style="277" customWidth="1"/>
    <col min="9699" max="9699" width="22.28515625" style="277" customWidth="1"/>
    <col min="9700" max="9700" width="11.5703125" style="277" customWidth="1"/>
    <col min="9701" max="9701" width="11.85546875" style="277" customWidth="1"/>
    <col min="9702" max="9702" width="16.5703125" style="277" customWidth="1"/>
    <col min="9703" max="9703" width="15.5703125" style="277" customWidth="1"/>
    <col min="9704" max="9704" width="18.28515625" style="277" customWidth="1"/>
    <col min="9705" max="9705" width="0" style="277" hidden="1" customWidth="1"/>
    <col min="9706" max="9706" width="4.140625" style="277" customWidth="1"/>
    <col min="9707" max="9707" width="1.7109375" style="277" customWidth="1"/>
    <col min="9708" max="9708" width="3.42578125" style="277" customWidth="1"/>
    <col min="9709" max="9711" width="1.7109375" style="277" customWidth="1"/>
    <col min="9712" max="9712" width="3" style="277" bestFit="1" customWidth="1"/>
    <col min="9713" max="9953" width="8.7109375" style="277"/>
    <col min="9954" max="9954" width="6.42578125" style="277" customWidth="1"/>
    <col min="9955" max="9955" width="22.28515625" style="277" customWidth="1"/>
    <col min="9956" max="9956" width="11.5703125" style="277" customWidth="1"/>
    <col min="9957" max="9957" width="11.85546875" style="277" customWidth="1"/>
    <col min="9958" max="9958" width="16.5703125" style="277" customWidth="1"/>
    <col min="9959" max="9959" width="15.5703125" style="277" customWidth="1"/>
    <col min="9960" max="9960" width="18.28515625" style="277" customWidth="1"/>
    <col min="9961" max="9961" width="0" style="277" hidden="1" customWidth="1"/>
    <col min="9962" max="9962" width="4.140625" style="277" customWidth="1"/>
    <col min="9963" max="9963" width="1.7109375" style="277" customWidth="1"/>
    <col min="9964" max="9964" width="3.42578125" style="277" customWidth="1"/>
    <col min="9965" max="9967" width="1.7109375" style="277" customWidth="1"/>
    <col min="9968" max="9968" width="3" style="277" bestFit="1" customWidth="1"/>
    <col min="9969" max="10209" width="8.7109375" style="277"/>
    <col min="10210" max="10210" width="6.42578125" style="277" customWidth="1"/>
    <col min="10211" max="10211" width="22.28515625" style="277" customWidth="1"/>
    <col min="10212" max="10212" width="11.5703125" style="277" customWidth="1"/>
    <col min="10213" max="10213" width="11.85546875" style="277" customWidth="1"/>
    <col min="10214" max="10214" width="16.5703125" style="277" customWidth="1"/>
    <col min="10215" max="10215" width="15.5703125" style="277" customWidth="1"/>
    <col min="10216" max="10216" width="18.28515625" style="277" customWidth="1"/>
    <col min="10217" max="10217" width="0" style="277" hidden="1" customWidth="1"/>
    <col min="10218" max="10218" width="4.140625" style="277" customWidth="1"/>
    <col min="10219" max="10219" width="1.7109375" style="277" customWidth="1"/>
    <col min="10220" max="10220" width="3.42578125" style="277" customWidth="1"/>
    <col min="10221" max="10223" width="1.7109375" style="277" customWidth="1"/>
    <col min="10224" max="10224" width="3" style="277" bestFit="1" customWidth="1"/>
    <col min="10225" max="10465" width="8.7109375" style="277"/>
    <col min="10466" max="10466" width="6.42578125" style="277" customWidth="1"/>
    <col min="10467" max="10467" width="22.28515625" style="277" customWidth="1"/>
    <col min="10468" max="10468" width="11.5703125" style="277" customWidth="1"/>
    <col min="10469" max="10469" width="11.85546875" style="277" customWidth="1"/>
    <col min="10470" max="10470" width="16.5703125" style="277" customWidth="1"/>
    <col min="10471" max="10471" width="15.5703125" style="277" customWidth="1"/>
    <col min="10472" max="10472" width="18.28515625" style="277" customWidth="1"/>
    <col min="10473" max="10473" width="0" style="277" hidden="1" customWidth="1"/>
    <col min="10474" max="10474" width="4.140625" style="277" customWidth="1"/>
    <col min="10475" max="10475" width="1.7109375" style="277" customWidth="1"/>
    <col min="10476" max="10476" width="3.42578125" style="277" customWidth="1"/>
    <col min="10477" max="10479" width="1.7109375" style="277" customWidth="1"/>
    <col min="10480" max="10480" width="3" style="277" bestFit="1" customWidth="1"/>
    <col min="10481" max="10721" width="8.7109375" style="277"/>
    <col min="10722" max="10722" width="6.42578125" style="277" customWidth="1"/>
    <col min="10723" max="10723" width="22.28515625" style="277" customWidth="1"/>
    <col min="10724" max="10724" width="11.5703125" style="277" customWidth="1"/>
    <col min="10725" max="10725" width="11.85546875" style="277" customWidth="1"/>
    <col min="10726" max="10726" width="16.5703125" style="277" customWidth="1"/>
    <col min="10727" max="10727" width="15.5703125" style="277" customWidth="1"/>
    <col min="10728" max="10728" width="18.28515625" style="277" customWidth="1"/>
    <col min="10729" max="10729" width="0" style="277" hidden="1" customWidth="1"/>
    <col min="10730" max="10730" width="4.140625" style="277" customWidth="1"/>
    <col min="10731" max="10731" width="1.7109375" style="277" customWidth="1"/>
    <col min="10732" max="10732" width="3.42578125" style="277" customWidth="1"/>
    <col min="10733" max="10735" width="1.7109375" style="277" customWidth="1"/>
    <col min="10736" max="10736" width="3" style="277" bestFit="1" customWidth="1"/>
    <col min="10737" max="10977" width="8.7109375" style="277"/>
    <col min="10978" max="10978" width="6.42578125" style="277" customWidth="1"/>
    <col min="10979" max="10979" width="22.28515625" style="277" customWidth="1"/>
    <col min="10980" max="10980" width="11.5703125" style="277" customWidth="1"/>
    <col min="10981" max="10981" width="11.85546875" style="277" customWidth="1"/>
    <col min="10982" max="10982" width="16.5703125" style="277" customWidth="1"/>
    <col min="10983" max="10983" width="15.5703125" style="277" customWidth="1"/>
    <col min="10984" max="10984" width="18.28515625" style="277" customWidth="1"/>
    <col min="10985" max="10985" width="0" style="277" hidden="1" customWidth="1"/>
    <col min="10986" max="10986" width="4.140625" style="277" customWidth="1"/>
    <col min="10987" max="10987" width="1.7109375" style="277" customWidth="1"/>
    <col min="10988" max="10988" width="3.42578125" style="277" customWidth="1"/>
    <col min="10989" max="10991" width="1.7109375" style="277" customWidth="1"/>
    <col min="10992" max="10992" width="3" style="277" bestFit="1" customWidth="1"/>
    <col min="10993" max="11233" width="8.7109375" style="277"/>
    <col min="11234" max="11234" width="6.42578125" style="277" customWidth="1"/>
    <col min="11235" max="11235" width="22.28515625" style="277" customWidth="1"/>
    <col min="11236" max="11236" width="11.5703125" style="277" customWidth="1"/>
    <col min="11237" max="11237" width="11.85546875" style="277" customWidth="1"/>
    <col min="11238" max="11238" width="16.5703125" style="277" customWidth="1"/>
    <col min="11239" max="11239" width="15.5703125" style="277" customWidth="1"/>
    <col min="11240" max="11240" width="18.28515625" style="277" customWidth="1"/>
    <col min="11241" max="11241" width="0" style="277" hidden="1" customWidth="1"/>
    <col min="11242" max="11242" width="4.140625" style="277" customWidth="1"/>
    <col min="11243" max="11243" width="1.7109375" style="277" customWidth="1"/>
    <col min="11244" max="11244" width="3.42578125" style="277" customWidth="1"/>
    <col min="11245" max="11247" width="1.7109375" style="277" customWidth="1"/>
    <col min="11248" max="11248" width="3" style="277" bestFit="1" customWidth="1"/>
    <col min="11249" max="11489" width="8.7109375" style="277"/>
    <col min="11490" max="11490" width="6.42578125" style="277" customWidth="1"/>
    <col min="11491" max="11491" width="22.28515625" style="277" customWidth="1"/>
    <col min="11492" max="11492" width="11.5703125" style="277" customWidth="1"/>
    <col min="11493" max="11493" width="11.85546875" style="277" customWidth="1"/>
    <col min="11494" max="11494" width="16.5703125" style="277" customWidth="1"/>
    <col min="11495" max="11495" width="15.5703125" style="277" customWidth="1"/>
    <col min="11496" max="11496" width="18.28515625" style="277" customWidth="1"/>
    <col min="11497" max="11497" width="0" style="277" hidden="1" customWidth="1"/>
    <col min="11498" max="11498" width="4.140625" style="277" customWidth="1"/>
    <col min="11499" max="11499" width="1.7109375" style="277" customWidth="1"/>
    <col min="11500" max="11500" width="3.42578125" style="277" customWidth="1"/>
    <col min="11501" max="11503" width="1.7109375" style="277" customWidth="1"/>
    <col min="11504" max="11504" width="3" style="277" bestFit="1" customWidth="1"/>
    <col min="11505" max="11745" width="8.7109375" style="277"/>
    <col min="11746" max="11746" width="6.42578125" style="277" customWidth="1"/>
    <col min="11747" max="11747" width="22.28515625" style="277" customWidth="1"/>
    <col min="11748" max="11748" width="11.5703125" style="277" customWidth="1"/>
    <col min="11749" max="11749" width="11.85546875" style="277" customWidth="1"/>
    <col min="11750" max="11750" width="16.5703125" style="277" customWidth="1"/>
    <col min="11751" max="11751" width="15.5703125" style="277" customWidth="1"/>
    <col min="11752" max="11752" width="18.28515625" style="277" customWidth="1"/>
    <col min="11753" max="11753" width="0" style="277" hidden="1" customWidth="1"/>
    <col min="11754" max="11754" width="4.140625" style="277" customWidth="1"/>
    <col min="11755" max="11755" width="1.7109375" style="277" customWidth="1"/>
    <col min="11756" max="11756" width="3.42578125" style="277" customWidth="1"/>
    <col min="11757" max="11759" width="1.7109375" style="277" customWidth="1"/>
    <col min="11760" max="11760" width="3" style="277" bestFit="1" customWidth="1"/>
    <col min="11761" max="12001" width="8.7109375" style="277"/>
    <col min="12002" max="12002" width="6.42578125" style="277" customWidth="1"/>
    <col min="12003" max="12003" width="22.28515625" style="277" customWidth="1"/>
    <col min="12004" max="12004" width="11.5703125" style="277" customWidth="1"/>
    <col min="12005" max="12005" width="11.85546875" style="277" customWidth="1"/>
    <col min="12006" max="12006" width="16.5703125" style="277" customWidth="1"/>
    <col min="12007" max="12007" width="15.5703125" style="277" customWidth="1"/>
    <col min="12008" max="12008" width="18.28515625" style="277" customWidth="1"/>
    <col min="12009" max="12009" width="0" style="277" hidden="1" customWidth="1"/>
    <col min="12010" max="12010" width="4.140625" style="277" customWidth="1"/>
    <col min="12011" max="12011" width="1.7109375" style="277" customWidth="1"/>
    <col min="12012" max="12012" width="3.42578125" style="277" customWidth="1"/>
    <col min="12013" max="12015" width="1.7109375" style="277" customWidth="1"/>
    <col min="12016" max="12016" width="3" style="277" bestFit="1" customWidth="1"/>
    <col min="12017" max="12257" width="8.7109375" style="277"/>
    <col min="12258" max="12258" width="6.42578125" style="277" customWidth="1"/>
    <col min="12259" max="12259" width="22.28515625" style="277" customWidth="1"/>
    <col min="12260" max="12260" width="11.5703125" style="277" customWidth="1"/>
    <col min="12261" max="12261" width="11.85546875" style="277" customWidth="1"/>
    <col min="12262" max="12262" width="16.5703125" style="277" customWidth="1"/>
    <col min="12263" max="12263" width="15.5703125" style="277" customWidth="1"/>
    <col min="12264" max="12264" width="18.28515625" style="277" customWidth="1"/>
    <col min="12265" max="12265" width="0" style="277" hidden="1" customWidth="1"/>
    <col min="12266" max="12266" width="4.140625" style="277" customWidth="1"/>
    <col min="12267" max="12267" width="1.7109375" style="277" customWidth="1"/>
    <col min="12268" max="12268" width="3.42578125" style="277" customWidth="1"/>
    <col min="12269" max="12271" width="1.7109375" style="277" customWidth="1"/>
    <col min="12272" max="12272" width="3" style="277" bestFit="1" customWidth="1"/>
    <col min="12273" max="12513" width="8.7109375" style="277"/>
    <col min="12514" max="12514" width="6.42578125" style="277" customWidth="1"/>
    <col min="12515" max="12515" width="22.28515625" style="277" customWidth="1"/>
    <col min="12516" max="12516" width="11.5703125" style="277" customWidth="1"/>
    <col min="12517" max="12517" width="11.85546875" style="277" customWidth="1"/>
    <col min="12518" max="12518" width="16.5703125" style="277" customWidth="1"/>
    <col min="12519" max="12519" width="15.5703125" style="277" customWidth="1"/>
    <col min="12520" max="12520" width="18.28515625" style="277" customWidth="1"/>
    <col min="12521" max="12521" width="0" style="277" hidden="1" customWidth="1"/>
    <col min="12522" max="12522" width="4.140625" style="277" customWidth="1"/>
    <col min="12523" max="12523" width="1.7109375" style="277" customWidth="1"/>
    <col min="12524" max="12524" width="3.42578125" style="277" customWidth="1"/>
    <col min="12525" max="12527" width="1.7109375" style="277" customWidth="1"/>
    <col min="12528" max="12528" width="3" style="277" bestFit="1" customWidth="1"/>
    <col min="12529" max="12769" width="8.7109375" style="277"/>
    <col min="12770" max="12770" width="6.42578125" style="277" customWidth="1"/>
    <col min="12771" max="12771" width="22.28515625" style="277" customWidth="1"/>
    <col min="12772" max="12772" width="11.5703125" style="277" customWidth="1"/>
    <col min="12773" max="12773" width="11.85546875" style="277" customWidth="1"/>
    <col min="12774" max="12774" width="16.5703125" style="277" customWidth="1"/>
    <col min="12775" max="12775" width="15.5703125" style="277" customWidth="1"/>
    <col min="12776" max="12776" width="18.28515625" style="277" customWidth="1"/>
    <col min="12777" max="12777" width="0" style="277" hidden="1" customWidth="1"/>
    <col min="12778" max="12778" width="4.140625" style="277" customWidth="1"/>
    <col min="12779" max="12779" width="1.7109375" style="277" customWidth="1"/>
    <col min="12780" max="12780" width="3.42578125" style="277" customWidth="1"/>
    <col min="12781" max="12783" width="1.7109375" style="277" customWidth="1"/>
    <col min="12784" max="12784" width="3" style="277" bestFit="1" customWidth="1"/>
    <col min="12785" max="13025" width="8.7109375" style="277"/>
    <col min="13026" max="13026" width="6.42578125" style="277" customWidth="1"/>
    <col min="13027" max="13027" width="22.28515625" style="277" customWidth="1"/>
    <col min="13028" max="13028" width="11.5703125" style="277" customWidth="1"/>
    <col min="13029" max="13029" width="11.85546875" style="277" customWidth="1"/>
    <col min="13030" max="13030" width="16.5703125" style="277" customWidth="1"/>
    <col min="13031" max="13031" width="15.5703125" style="277" customWidth="1"/>
    <col min="13032" max="13032" width="18.28515625" style="277" customWidth="1"/>
    <col min="13033" max="13033" width="0" style="277" hidden="1" customWidth="1"/>
    <col min="13034" max="13034" width="4.140625" style="277" customWidth="1"/>
    <col min="13035" max="13035" width="1.7109375" style="277" customWidth="1"/>
    <col min="13036" max="13036" width="3.42578125" style="277" customWidth="1"/>
    <col min="13037" max="13039" width="1.7109375" style="277" customWidth="1"/>
    <col min="13040" max="13040" width="3" style="277" bestFit="1" customWidth="1"/>
    <col min="13041" max="13281" width="8.7109375" style="277"/>
    <col min="13282" max="13282" width="6.42578125" style="277" customWidth="1"/>
    <col min="13283" max="13283" width="22.28515625" style="277" customWidth="1"/>
    <col min="13284" max="13284" width="11.5703125" style="277" customWidth="1"/>
    <col min="13285" max="13285" width="11.85546875" style="277" customWidth="1"/>
    <col min="13286" max="13286" width="16.5703125" style="277" customWidth="1"/>
    <col min="13287" max="13287" width="15.5703125" style="277" customWidth="1"/>
    <col min="13288" max="13288" width="18.28515625" style="277" customWidth="1"/>
    <col min="13289" max="13289" width="0" style="277" hidden="1" customWidth="1"/>
    <col min="13290" max="13290" width="4.140625" style="277" customWidth="1"/>
    <col min="13291" max="13291" width="1.7109375" style="277" customWidth="1"/>
    <col min="13292" max="13292" width="3.42578125" style="277" customWidth="1"/>
    <col min="13293" max="13295" width="1.7109375" style="277" customWidth="1"/>
    <col min="13296" max="13296" width="3" style="277" bestFit="1" customWidth="1"/>
    <col min="13297" max="13537" width="8.7109375" style="277"/>
    <col min="13538" max="13538" width="6.42578125" style="277" customWidth="1"/>
    <col min="13539" max="13539" width="22.28515625" style="277" customWidth="1"/>
    <col min="13540" max="13540" width="11.5703125" style="277" customWidth="1"/>
    <col min="13541" max="13541" width="11.85546875" style="277" customWidth="1"/>
    <col min="13542" max="13542" width="16.5703125" style="277" customWidth="1"/>
    <col min="13543" max="13543" width="15.5703125" style="277" customWidth="1"/>
    <col min="13544" max="13544" width="18.28515625" style="277" customWidth="1"/>
    <col min="13545" max="13545" width="0" style="277" hidden="1" customWidth="1"/>
    <col min="13546" max="13546" width="4.140625" style="277" customWidth="1"/>
    <col min="13547" max="13547" width="1.7109375" style="277" customWidth="1"/>
    <col min="13548" max="13548" width="3.42578125" style="277" customWidth="1"/>
    <col min="13549" max="13551" width="1.7109375" style="277" customWidth="1"/>
    <col min="13552" max="13552" width="3" style="277" bestFit="1" customWidth="1"/>
    <col min="13553" max="13793" width="8.7109375" style="277"/>
    <col min="13794" max="13794" width="6.42578125" style="277" customWidth="1"/>
    <col min="13795" max="13795" width="22.28515625" style="277" customWidth="1"/>
    <col min="13796" max="13796" width="11.5703125" style="277" customWidth="1"/>
    <col min="13797" max="13797" width="11.85546875" style="277" customWidth="1"/>
    <col min="13798" max="13798" width="16.5703125" style="277" customWidth="1"/>
    <col min="13799" max="13799" width="15.5703125" style="277" customWidth="1"/>
    <col min="13800" max="13800" width="18.28515625" style="277" customWidth="1"/>
    <col min="13801" max="13801" width="0" style="277" hidden="1" customWidth="1"/>
    <col min="13802" max="13802" width="4.140625" style="277" customWidth="1"/>
    <col min="13803" max="13803" width="1.7109375" style="277" customWidth="1"/>
    <col min="13804" max="13804" width="3.42578125" style="277" customWidth="1"/>
    <col min="13805" max="13807" width="1.7109375" style="277" customWidth="1"/>
    <col min="13808" max="13808" width="3" style="277" bestFit="1" customWidth="1"/>
    <col min="13809" max="14049" width="8.7109375" style="277"/>
    <col min="14050" max="14050" width="6.42578125" style="277" customWidth="1"/>
    <col min="14051" max="14051" width="22.28515625" style="277" customWidth="1"/>
    <col min="14052" max="14052" width="11.5703125" style="277" customWidth="1"/>
    <col min="14053" max="14053" width="11.85546875" style="277" customWidth="1"/>
    <col min="14054" max="14054" width="16.5703125" style="277" customWidth="1"/>
    <col min="14055" max="14055" width="15.5703125" style="277" customWidth="1"/>
    <col min="14056" max="14056" width="18.28515625" style="277" customWidth="1"/>
    <col min="14057" max="14057" width="0" style="277" hidden="1" customWidth="1"/>
    <col min="14058" max="14058" width="4.140625" style="277" customWidth="1"/>
    <col min="14059" max="14059" width="1.7109375" style="277" customWidth="1"/>
    <col min="14060" max="14060" width="3.42578125" style="277" customWidth="1"/>
    <col min="14061" max="14063" width="1.7109375" style="277" customWidth="1"/>
    <col min="14064" max="14064" width="3" style="277" bestFit="1" customWidth="1"/>
    <col min="14065" max="14305" width="8.7109375" style="277"/>
    <col min="14306" max="14306" width="6.42578125" style="277" customWidth="1"/>
    <col min="14307" max="14307" width="22.28515625" style="277" customWidth="1"/>
    <col min="14308" max="14308" width="11.5703125" style="277" customWidth="1"/>
    <col min="14309" max="14309" width="11.85546875" style="277" customWidth="1"/>
    <col min="14310" max="14310" width="16.5703125" style="277" customWidth="1"/>
    <col min="14311" max="14311" width="15.5703125" style="277" customWidth="1"/>
    <col min="14312" max="14312" width="18.28515625" style="277" customWidth="1"/>
    <col min="14313" max="14313" width="0" style="277" hidden="1" customWidth="1"/>
    <col min="14314" max="14314" width="4.140625" style="277" customWidth="1"/>
    <col min="14315" max="14315" width="1.7109375" style="277" customWidth="1"/>
    <col min="14316" max="14316" width="3.42578125" style="277" customWidth="1"/>
    <col min="14317" max="14319" width="1.7109375" style="277" customWidth="1"/>
    <col min="14320" max="14320" width="3" style="277" bestFit="1" customWidth="1"/>
    <col min="14321" max="14561" width="8.7109375" style="277"/>
    <col min="14562" max="14562" width="6.42578125" style="277" customWidth="1"/>
    <col min="14563" max="14563" width="22.28515625" style="277" customWidth="1"/>
    <col min="14564" max="14564" width="11.5703125" style="277" customWidth="1"/>
    <col min="14565" max="14565" width="11.85546875" style="277" customWidth="1"/>
    <col min="14566" max="14566" width="16.5703125" style="277" customWidth="1"/>
    <col min="14567" max="14567" width="15.5703125" style="277" customWidth="1"/>
    <col min="14568" max="14568" width="18.28515625" style="277" customWidth="1"/>
    <col min="14569" max="14569" width="0" style="277" hidden="1" customWidth="1"/>
    <col min="14570" max="14570" width="4.140625" style="277" customWidth="1"/>
    <col min="14571" max="14571" width="1.7109375" style="277" customWidth="1"/>
    <col min="14572" max="14572" width="3.42578125" style="277" customWidth="1"/>
    <col min="14573" max="14575" width="1.7109375" style="277" customWidth="1"/>
    <col min="14576" max="14576" width="3" style="277" bestFit="1" customWidth="1"/>
    <col min="14577" max="14817" width="8.7109375" style="277"/>
    <col min="14818" max="14818" width="6.42578125" style="277" customWidth="1"/>
    <col min="14819" max="14819" width="22.28515625" style="277" customWidth="1"/>
    <col min="14820" max="14820" width="11.5703125" style="277" customWidth="1"/>
    <col min="14821" max="14821" width="11.85546875" style="277" customWidth="1"/>
    <col min="14822" max="14822" width="16.5703125" style="277" customWidth="1"/>
    <col min="14823" max="14823" width="15.5703125" style="277" customWidth="1"/>
    <col min="14824" max="14824" width="18.28515625" style="277" customWidth="1"/>
    <col min="14825" max="14825" width="0" style="277" hidden="1" customWidth="1"/>
    <col min="14826" max="14826" width="4.140625" style="277" customWidth="1"/>
    <col min="14827" max="14827" width="1.7109375" style="277" customWidth="1"/>
    <col min="14828" max="14828" width="3.42578125" style="277" customWidth="1"/>
    <col min="14829" max="14831" width="1.7109375" style="277" customWidth="1"/>
    <col min="14832" max="14832" width="3" style="277" bestFit="1" customWidth="1"/>
    <col min="14833" max="15073" width="8.7109375" style="277"/>
    <col min="15074" max="15074" width="6.42578125" style="277" customWidth="1"/>
    <col min="15075" max="15075" width="22.28515625" style="277" customWidth="1"/>
    <col min="15076" max="15076" width="11.5703125" style="277" customWidth="1"/>
    <col min="15077" max="15077" width="11.85546875" style="277" customWidth="1"/>
    <col min="15078" max="15078" width="16.5703125" style="277" customWidth="1"/>
    <col min="15079" max="15079" width="15.5703125" style="277" customWidth="1"/>
    <col min="15080" max="15080" width="18.28515625" style="277" customWidth="1"/>
    <col min="15081" max="15081" width="0" style="277" hidden="1" customWidth="1"/>
    <col min="15082" max="15082" width="4.140625" style="277" customWidth="1"/>
    <col min="15083" max="15083" width="1.7109375" style="277" customWidth="1"/>
    <col min="15084" max="15084" width="3.42578125" style="277" customWidth="1"/>
    <col min="15085" max="15087" width="1.7109375" style="277" customWidth="1"/>
    <col min="15088" max="15088" width="3" style="277" bestFit="1" customWidth="1"/>
    <col min="15089" max="15329" width="8.7109375" style="277"/>
    <col min="15330" max="15330" width="6.42578125" style="277" customWidth="1"/>
    <col min="15331" max="15331" width="22.28515625" style="277" customWidth="1"/>
    <col min="15332" max="15332" width="11.5703125" style="277" customWidth="1"/>
    <col min="15333" max="15333" width="11.85546875" style="277" customWidth="1"/>
    <col min="15334" max="15334" width="16.5703125" style="277" customWidth="1"/>
    <col min="15335" max="15335" width="15.5703125" style="277" customWidth="1"/>
    <col min="15336" max="15336" width="18.28515625" style="277" customWidth="1"/>
    <col min="15337" max="15337" width="0" style="277" hidden="1" customWidth="1"/>
    <col min="15338" max="15338" width="4.140625" style="277" customWidth="1"/>
    <col min="15339" max="15339" width="1.7109375" style="277" customWidth="1"/>
    <col min="15340" max="15340" width="3.42578125" style="277" customWidth="1"/>
    <col min="15341" max="15343" width="1.7109375" style="277" customWidth="1"/>
    <col min="15344" max="15344" width="3" style="277" bestFit="1" customWidth="1"/>
    <col min="15345" max="15585" width="8.7109375" style="277"/>
    <col min="15586" max="15586" width="6.42578125" style="277" customWidth="1"/>
    <col min="15587" max="15587" width="22.28515625" style="277" customWidth="1"/>
    <col min="15588" max="15588" width="11.5703125" style="277" customWidth="1"/>
    <col min="15589" max="15589" width="11.85546875" style="277" customWidth="1"/>
    <col min="15590" max="15590" width="16.5703125" style="277" customWidth="1"/>
    <col min="15591" max="15591" width="15.5703125" style="277" customWidth="1"/>
    <col min="15592" max="15592" width="18.28515625" style="277" customWidth="1"/>
    <col min="15593" max="15593" width="0" style="277" hidden="1" customWidth="1"/>
    <col min="15594" max="15594" width="4.140625" style="277" customWidth="1"/>
    <col min="15595" max="15595" width="1.7109375" style="277" customWidth="1"/>
    <col min="15596" max="15596" width="3.42578125" style="277" customWidth="1"/>
    <col min="15597" max="15599" width="1.7109375" style="277" customWidth="1"/>
    <col min="15600" max="15600" width="3" style="277" bestFit="1" customWidth="1"/>
    <col min="15601" max="15841" width="8.7109375" style="277"/>
    <col min="15842" max="15842" width="6.42578125" style="277" customWidth="1"/>
    <col min="15843" max="15843" width="22.28515625" style="277" customWidth="1"/>
    <col min="15844" max="15844" width="11.5703125" style="277" customWidth="1"/>
    <col min="15845" max="15845" width="11.85546875" style="277" customWidth="1"/>
    <col min="15846" max="15846" width="16.5703125" style="277" customWidth="1"/>
    <col min="15847" max="15847" width="15.5703125" style="277" customWidth="1"/>
    <col min="15848" max="15848" width="18.28515625" style="277" customWidth="1"/>
    <col min="15849" max="15849" width="0" style="277" hidden="1" customWidth="1"/>
    <col min="15850" max="15850" width="4.140625" style="277" customWidth="1"/>
    <col min="15851" max="15851" width="1.7109375" style="277" customWidth="1"/>
    <col min="15852" max="15852" width="3.42578125" style="277" customWidth="1"/>
    <col min="15853" max="15855" width="1.7109375" style="277" customWidth="1"/>
    <col min="15856" max="15856" width="3" style="277" bestFit="1" customWidth="1"/>
    <col min="15857" max="16097" width="8.7109375" style="277"/>
    <col min="16098" max="16098" width="6.42578125" style="277" customWidth="1"/>
    <col min="16099" max="16099" width="22.28515625" style="277" customWidth="1"/>
    <col min="16100" max="16100" width="11.5703125" style="277" customWidth="1"/>
    <col min="16101" max="16101" width="11.85546875" style="277" customWidth="1"/>
    <col min="16102" max="16102" width="16.5703125" style="277" customWidth="1"/>
    <col min="16103" max="16103" width="15.5703125" style="277" customWidth="1"/>
    <col min="16104" max="16104" width="18.28515625" style="277" customWidth="1"/>
    <col min="16105" max="16105" width="0" style="277" hidden="1" customWidth="1"/>
    <col min="16106" max="16106" width="4.140625" style="277" customWidth="1"/>
    <col min="16107" max="16107" width="1.7109375" style="277" customWidth="1"/>
    <col min="16108" max="16108" width="3.42578125" style="277" customWidth="1"/>
    <col min="16109" max="16111" width="1.7109375" style="277" customWidth="1"/>
    <col min="16112" max="16112" width="3" style="277" bestFit="1" customWidth="1"/>
    <col min="16113" max="16384" width="8.7109375" style="277"/>
  </cols>
  <sheetData>
    <row r="1" spans="1:10" ht="15.75" x14ac:dyDescent="0.25">
      <c r="A1" s="276"/>
      <c r="B1" s="276"/>
      <c r="C1" s="276"/>
      <c r="D1" s="276"/>
      <c r="E1" s="276"/>
      <c r="F1" s="276"/>
      <c r="G1" s="276"/>
    </row>
    <row r="2" spans="1:10" ht="15.75" x14ac:dyDescent="0.2">
      <c r="A2" s="916" t="s">
        <v>502</v>
      </c>
      <c r="B2" s="916"/>
      <c r="C2" s="916"/>
      <c r="D2" s="916"/>
      <c r="E2" s="916"/>
      <c r="F2" s="916"/>
      <c r="G2" s="916"/>
    </row>
    <row r="3" spans="1:10" ht="15.75" x14ac:dyDescent="0.2">
      <c r="A3" s="916" t="s">
        <v>503</v>
      </c>
      <c r="B3" s="916"/>
      <c r="C3" s="916"/>
      <c r="D3" s="916"/>
      <c r="E3" s="916"/>
      <c r="F3" s="916"/>
      <c r="G3" s="916"/>
    </row>
    <row r="4" spans="1:10" ht="15.75" x14ac:dyDescent="0.25">
      <c r="A4" s="276"/>
      <c r="B4" s="276"/>
      <c r="C4" s="276"/>
      <c r="D4" s="276"/>
      <c r="E4" s="276"/>
      <c r="F4" s="276"/>
      <c r="G4" s="276"/>
    </row>
    <row r="5" spans="1:10" ht="15.75" x14ac:dyDescent="0.2">
      <c r="A5" s="917" t="s">
        <v>504</v>
      </c>
      <c r="B5" s="918"/>
      <c r="C5" s="919" t="str">
        <f>[86]НМЦ!A3</f>
        <v>«Альпинистский комплекс «Городок», ВТРК «Эльбрус»</v>
      </c>
      <c r="D5" s="919"/>
      <c r="E5" s="919"/>
      <c r="F5" s="919"/>
      <c r="G5" s="919"/>
      <c r="H5" s="278"/>
    </row>
    <row r="6" spans="1:10" s="279" customFormat="1" ht="15.75" x14ac:dyDescent="0.25">
      <c r="A6" s="920" t="s">
        <v>505</v>
      </c>
      <c r="B6" s="920"/>
      <c r="C6" s="921"/>
      <c r="D6" s="921"/>
      <c r="E6" s="922"/>
      <c r="F6" s="922"/>
      <c r="G6" s="922"/>
    </row>
    <row r="7" spans="1:10" ht="15.75" x14ac:dyDescent="0.2">
      <c r="A7" s="920" t="s">
        <v>506</v>
      </c>
      <c r="B7" s="920"/>
      <c r="C7" s="921" t="s">
        <v>507</v>
      </c>
      <c r="D7" s="921"/>
      <c r="E7" s="922"/>
      <c r="F7" s="922"/>
      <c r="G7" s="922"/>
    </row>
    <row r="8" spans="1:10" ht="15.75" x14ac:dyDescent="0.25">
      <c r="A8" s="280"/>
      <c r="B8" s="281"/>
      <c r="C8" s="280"/>
      <c r="D8" s="280"/>
      <c r="E8" s="280"/>
      <c r="F8" s="280"/>
      <c r="G8" s="282" t="s">
        <v>508</v>
      </c>
    </row>
    <row r="9" spans="1:10" ht="15.75" x14ac:dyDescent="0.25">
      <c r="A9" s="923" t="s">
        <v>12</v>
      </c>
      <c r="B9" s="923" t="s">
        <v>509</v>
      </c>
      <c r="C9" s="923" t="s">
        <v>510</v>
      </c>
      <c r="D9" s="923" t="s">
        <v>511</v>
      </c>
      <c r="E9" s="926" t="s">
        <v>512</v>
      </c>
      <c r="F9" s="926"/>
      <c r="G9" s="926"/>
      <c r="H9" s="932" t="s">
        <v>276</v>
      </c>
    </row>
    <row r="10" spans="1:10" ht="31.5" x14ac:dyDescent="0.2">
      <c r="A10" s="924"/>
      <c r="B10" s="924"/>
      <c r="C10" s="924"/>
      <c r="D10" s="925"/>
      <c r="E10" s="283" t="s">
        <v>111</v>
      </c>
      <c r="F10" s="283" t="s">
        <v>109</v>
      </c>
      <c r="G10" s="283" t="s">
        <v>513</v>
      </c>
      <c r="H10" s="933"/>
    </row>
    <row r="11" spans="1:10" ht="15.75" x14ac:dyDescent="0.2">
      <c r="A11" s="284">
        <v>1</v>
      </c>
      <c r="B11" s="284">
        <v>2</v>
      </c>
      <c r="C11" s="284"/>
      <c r="D11" s="284"/>
      <c r="E11" s="284">
        <v>4</v>
      </c>
      <c r="F11" s="284">
        <v>5</v>
      </c>
      <c r="G11" s="284">
        <v>6</v>
      </c>
      <c r="H11" s="285">
        <v>7</v>
      </c>
    </row>
    <row r="12" spans="1:10" ht="15.75" x14ac:dyDescent="0.2">
      <c r="A12" s="934" t="s">
        <v>514</v>
      </c>
      <c r="B12" s="935"/>
      <c r="C12" s="935"/>
      <c r="D12" s="935"/>
      <c r="E12" s="935"/>
      <c r="F12" s="935"/>
      <c r="G12" s="936"/>
      <c r="H12" s="286"/>
    </row>
    <row r="13" spans="1:10" ht="15.75" x14ac:dyDescent="0.2">
      <c r="A13" s="287" t="s">
        <v>400</v>
      </c>
      <c r="B13" s="288" t="s">
        <v>515</v>
      </c>
      <c r="C13" s="289" t="s">
        <v>399</v>
      </c>
      <c r="D13" s="287" t="s">
        <v>516</v>
      </c>
      <c r="E13" s="290">
        <f>Геодезия!G49</f>
        <v>122302.96</v>
      </c>
      <c r="F13" s="291"/>
      <c r="G13" s="292">
        <f>SUM(E13:F13)</f>
        <v>122302.96</v>
      </c>
      <c r="H13" s="286"/>
      <c r="J13" s="293"/>
    </row>
    <row r="14" spans="1:10" ht="15.75" x14ac:dyDescent="0.2">
      <c r="A14" s="287" t="s">
        <v>401</v>
      </c>
      <c r="B14" s="294" t="s">
        <v>517</v>
      </c>
      <c r="C14" s="289" t="s">
        <v>399</v>
      </c>
      <c r="D14" s="287" t="s">
        <v>518</v>
      </c>
      <c r="E14" s="295">
        <f>Геология!G84</f>
        <v>920977.31</v>
      </c>
      <c r="F14" s="296"/>
      <c r="G14" s="292">
        <f t="shared" ref="G14:G15" si="0">SUM(E14:F14)</f>
        <v>920977.31</v>
      </c>
      <c r="H14" s="286"/>
      <c r="J14" s="293"/>
    </row>
    <row r="15" spans="1:10" ht="15.75" x14ac:dyDescent="0.2">
      <c r="A15" s="287" t="s">
        <v>402</v>
      </c>
      <c r="B15" s="288" t="s">
        <v>520</v>
      </c>
      <c r="C15" s="289" t="s">
        <v>399</v>
      </c>
      <c r="D15" s="287" t="s">
        <v>519</v>
      </c>
      <c r="E15" s="295">
        <f>Экология!G78</f>
        <v>533056.61</v>
      </c>
      <c r="F15" s="296"/>
      <c r="G15" s="292">
        <f t="shared" si="0"/>
        <v>533056.61</v>
      </c>
      <c r="H15" s="286"/>
      <c r="J15" s="293"/>
    </row>
    <row r="16" spans="1:10" ht="15.75" x14ac:dyDescent="0.2">
      <c r="A16" s="929" t="s">
        <v>521</v>
      </c>
      <c r="B16" s="930"/>
      <c r="C16" s="930"/>
      <c r="D16" s="930"/>
      <c r="E16" s="930"/>
      <c r="F16" s="931"/>
      <c r="G16" s="297">
        <f>SUM(G13:G15)</f>
        <v>1576336.88</v>
      </c>
      <c r="H16" s="286"/>
      <c r="J16" s="293"/>
    </row>
    <row r="17" spans="1:8" ht="15.75" x14ac:dyDescent="0.2">
      <c r="A17" s="927" t="s">
        <v>522</v>
      </c>
      <c r="B17" s="928"/>
      <c r="C17" s="928"/>
      <c r="D17" s="928"/>
      <c r="E17" s="928"/>
      <c r="F17" s="928"/>
      <c r="G17" s="928"/>
      <c r="H17" s="286"/>
    </row>
    <row r="18" spans="1:8" ht="15.75" x14ac:dyDescent="0.2">
      <c r="A18" s="287" t="s">
        <v>404</v>
      </c>
      <c r="B18" s="298" t="s">
        <v>386</v>
      </c>
      <c r="C18" s="289"/>
      <c r="D18" s="287" t="s">
        <v>523</v>
      </c>
      <c r="E18" s="299"/>
      <c r="F18" s="292">
        <f>ПД!E218</f>
        <v>7406903.9299999997</v>
      </c>
      <c r="G18" s="292">
        <f>F18</f>
        <v>7406903.9299999997</v>
      </c>
      <c r="H18" s="286"/>
    </row>
    <row r="19" spans="1:8" ht="31.5" x14ac:dyDescent="0.2">
      <c r="A19" s="287" t="s">
        <v>405</v>
      </c>
      <c r="B19" s="467" t="s">
        <v>1296</v>
      </c>
      <c r="C19" s="289"/>
      <c r="D19" s="464" t="s">
        <v>524</v>
      </c>
      <c r="E19" s="286"/>
      <c r="F19" s="295">
        <f>СТУ!C7</f>
        <v>1916666.67</v>
      </c>
      <c r="G19" s="295">
        <f>F19</f>
        <v>1916666.67</v>
      </c>
      <c r="H19" s="286"/>
    </row>
    <row r="20" spans="1:8" ht="110.25" x14ac:dyDescent="0.2">
      <c r="A20" s="287" t="s">
        <v>887</v>
      </c>
      <c r="B20" s="467" t="s">
        <v>1308</v>
      </c>
      <c r="C20" s="286"/>
      <c r="D20" s="464" t="s">
        <v>524</v>
      </c>
      <c r="E20" s="465"/>
      <c r="F20" s="465">
        <f>БЭО!C7</f>
        <v>291666.67</v>
      </c>
      <c r="G20" s="465">
        <f>F20</f>
        <v>291666.67</v>
      </c>
      <c r="H20" s="286"/>
    </row>
    <row r="21" spans="1:8" ht="15.75" x14ac:dyDescent="0.2">
      <c r="A21" s="929" t="s">
        <v>525</v>
      </c>
      <c r="B21" s="930"/>
      <c r="C21" s="930"/>
      <c r="D21" s="930"/>
      <c r="E21" s="930"/>
      <c r="F21" s="931"/>
      <c r="G21" s="297">
        <f>G18+G19+G20</f>
        <v>9615237.2699999996</v>
      </c>
      <c r="H21" s="286"/>
    </row>
    <row r="22" spans="1:8" ht="15.75" x14ac:dyDescent="0.2">
      <c r="A22" s="927" t="s">
        <v>886</v>
      </c>
      <c r="B22" s="928"/>
      <c r="C22" s="928"/>
      <c r="D22" s="928"/>
      <c r="E22" s="928"/>
      <c r="F22" s="928"/>
      <c r="G22" s="928"/>
      <c r="H22" s="448"/>
    </row>
    <row r="23" spans="1:8" ht="15.75" x14ac:dyDescent="0.2">
      <c r="A23" s="287" t="s">
        <v>406</v>
      </c>
      <c r="B23" s="298" t="s">
        <v>387</v>
      </c>
      <c r="C23" s="289"/>
      <c r="D23" s="287" t="s">
        <v>888</v>
      </c>
      <c r="E23" s="299"/>
      <c r="F23" s="292">
        <f>РД!E218</f>
        <v>10397430.92</v>
      </c>
      <c r="G23" s="292">
        <f>F23</f>
        <v>10397430.92</v>
      </c>
      <c r="H23" s="448"/>
    </row>
    <row r="24" spans="1:8" ht="15.75" x14ac:dyDescent="0.2">
      <c r="A24" s="929" t="s">
        <v>889</v>
      </c>
      <c r="B24" s="930"/>
      <c r="C24" s="930"/>
      <c r="D24" s="930"/>
      <c r="E24" s="930"/>
      <c r="F24" s="931"/>
      <c r="G24" s="297">
        <f>G23</f>
        <v>10397430.92</v>
      </c>
      <c r="H24" s="448"/>
    </row>
    <row r="25" spans="1:8" ht="15.75" x14ac:dyDescent="0.2">
      <c r="A25" s="929" t="s">
        <v>526</v>
      </c>
      <c r="B25" s="930"/>
      <c r="C25" s="930"/>
      <c r="D25" s="930"/>
      <c r="E25" s="930"/>
      <c r="F25" s="931"/>
      <c r="G25" s="300">
        <f>G16+G21+G24</f>
        <v>21589005.07</v>
      </c>
      <c r="H25" s="301"/>
    </row>
    <row r="26" spans="1:8" ht="15.75" x14ac:dyDescent="0.2">
      <c r="A26" s="302"/>
      <c r="B26" s="302"/>
      <c r="C26" s="302"/>
      <c r="D26" s="302"/>
      <c r="E26" s="302"/>
      <c r="F26" s="302"/>
      <c r="G26" s="303"/>
      <c r="H26" s="301"/>
    </row>
    <row r="28" spans="1:8" ht="63" customHeight="1" x14ac:dyDescent="0.2">
      <c r="A28" s="852" t="s">
        <v>527</v>
      </c>
      <c r="B28" s="852"/>
      <c r="C28" s="852"/>
      <c r="D28" s="304"/>
      <c r="E28" s="305" t="s">
        <v>528</v>
      </c>
    </row>
  </sheetData>
  <mergeCells count="22">
    <mergeCell ref="H9:H10"/>
    <mergeCell ref="A12:G12"/>
    <mergeCell ref="A16:F16"/>
    <mergeCell ref="A17:G17"/>
    <mergeCell ref="A21:F21"/>
    <mergeCell ref="A28:C28"/>
    <mergeCell ref="A7:B7"/>
    <mergeCell ref="C7:G7"/>
    <mergeCell ref="A9:A10"/>
    <mergeCell ref="B9:B10"/>
    <mergeCell ref="C9:C10"/>
    <mergeCell ref="D9:D10"/>
    <mergeCell ref="E9:G9"/>
    <mergeCell ref="A22:G22"/>
    <mergeCell ref="A24:F24"/>
    <mergeCell ref="A25:F25"/>
    <mergeCell ref="A2:G2"/>
    <mergeCell ref="A3:G3"/>
    <mergeCell ref="A5:B5"/>
    <mergeCell ref="C5:G5"/>
    <mergeCell ref="A6:B6"/>
    <mergeCell ref="C6:G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0" workbookViewId="0">
      <selection activeCell="B44" sqref="B44:F44"/>
    </sheetView>
  </sheetViews>
  <sheetFormatPr defaultRowHeight="15" x14ac:dyDescent="0.25"/>
  <cols>
    <col min="1" max="1" width="6.85546875" customWidth="1"/>
    <col min="2" max="2" width="46.7109375" customWidth="1"/>
    <col min="3" max="3" width="11.5703125" customWidth="1"/>
    <col min="4" max="4" width="12.5703125" customWidth="1"/>
    <col min="5" max="5" width="53.140625" customWidth="1"/>
    <col min="6" max="6" width="23" customWidth="1"/>
    <col min="7" max="7" width="13.140625" customWidth="1"/>
  </cols>
  <sheetData>
    <row r="1" spans="1:7" x14ac:dyDescent="0.25">
      <c r="A1" s="308"/>
      <c r="B1" s="316"/>
      <c r="C1" s="316"/>
      <c r="D1" s="308"/>
      <c r="E1" s="308"/>
      <c r="F1" s="308"/>
      <c r="G1" s="313" t="s">
        <v>529</v>
      </c>
    </row>
    <row r="2" spans="1:7" x14ac:dyDescent="0.25">
      <c r="A2" s="318"/>
      <c r="B2" s="316"/>
      <c r="C2" s="316"/>
      <c r="D2" s="314"/>
      <c r="E2" s="314"/>
      <c r="F2" s="314"/>
      <c r="G2" s="314"/>
    </row>
    <row r="3" spans="1:7" ht="15" customHeight="1" x14ac:dyDescent="0.25">
      <c r="A3" s="937" t="s">
        <v>530</v>
      </c>
      <c r="B3" s="937"/>
      <c r="C3" s="937"/>
      <c r="D3" s="937"/>
      <c r="E3" s="937"/>
      <c r="F3" s="938"/>
      <c r="G3" s="938"/>
    </row>
    <row r="4" spans="1:7" ht="15" customHeight="1" x14ac:dyDescent="0.25">
      <c r="A4" s="939" t="s">
        <v>531</v>
      </c>
      <c r="B4" s="939"/>
      <c r="C4" s="939"/>
      <c r="D4" s="939"/>
      <c r="E4" s="939"/>
      <c r="F4" s="940"/>
      <c r="G4" s="940"/>
    </row>
    <row r="5" spans="1:7" ht="15" customHeight="1" x14ac:dyDescent="0.25">
      <c r="A5" s="939" t="s">
        <v>532</v>
      </c>
      <c r="B5" s="939"/>
      <c r="C5" s="939"/>
      <c r="D5" s="939"/>
      <c r="E5" s="939"/>
      <c r="F5" s="940"/>
      <c r="G5" s="940"/>
    </row>
    <row r="6" spans="1:7" ht="15" customHeight="1" x14ac:dyDescent="0.25">
      <c r="A6" s="939" t="s">
        <v>533</v>
      </c>
      <c r="B6" s="939"/>
      <c r="C6" s="939"/>
      <c r="D6" s="939"/>
      <c r="E6" s="939"/>
      <c r="F6" s="940"/>
      <c r="G6" s="940"/>
    </row>
    <row r="7" spans="1:7" ht="15" customHeight="1" x14ac:dyDescent="0.25">
      <c r="A7" s="939" t="s">
        <v>597</v>
      </c>
      <c r="B7" s="939"/>
      <c r="C7" s="939"/>
      <c r="D7" s="939"/>
      <c r="E7" s="939"/>
      <c r="F7" s="940"/>
      <c r="G7" s="940"/>
    </row>
    <row r="8" spans="1:7" x14ac:dyDescent="0.25">
      <c r="A8" s="309"/>
      <c r="B8" s="309"/>
      <c r="C8" s="310"/>
      <c r="D8" s="310"/>
      <c r="E8" s="311"/>
      <c r="F8" s="308"/>
      <c r="G8" s="308"/>
    </row>
    <row r="9" spans="1:7" ht="48" customHeight="1" x14ac:dyDescent="0.25">
      <c r="A9" s="312" t="s">
        <v>534</v>
      </c>
      <c r="B9" s="315" t="s">
        <v>492</v>
      </c>
      <c r="C9" s="315" t="s">
        <v>535</v>
      </c>
      <c r="D9" s="315" t="s">
        <v>275</v>
      </c>
      <c r="E9" s="315" t="s">
        <v>536</v>
      </c>
      <c r="F9" s="317" t="s">
        <v>537</v>
      </c>
      <c r="G9" s="317" t="s">
        <v>538</v>
      </c>
    </row>
    <row r="10" spans="1:7" x14ac:dyDescent="0.25">
      <c r="A10" s="319">
        <v>1</v>
      </c>
      <c r="B10" s="320">
        <v>2</v>
      </c>
      <c r="C10" s="320">
        <v>3</v>
      </c>
      <c r="D10" s="320">
        <v>4</v>
      </c>
      <c r="E10" s="320">
        <v>5</v>
      </c>
      <c r="F10" s="319">
        <v>6</v>
      </c>
      <c r="G10" s="319">
        <v>7</v>
      </c>
    </row>
    <row r="11" spans="1:7" ht="15" customHeight="1" x14ac:dyDescent="0.25">
      <c r="A11" s="950" t="s">
        <v>539</v>
      </c>
      <c r="B11" s="951"/>
      <c r="C11" s="951"/>
      <c r="D11" s="951"/>
      <c r="E11" s="951"/>
      <c r="F11" s="951"/>
      <c r="G11" s="951"/>
    </row>
    <row r="12" spans="1:7" ht="62.25" customHeight="1" x14ac:dyDescent="0.25">
      <c r="A12" s="947">
        <v>1</v>
      </c>
      <c r="B12" s="322" t="s">
        <v>540</v>
      </c>
      <c r="C12" s="323" t="s">
        <v>541</v>
      </c>
      <c r="D12" s="324">
        <v>1</v>
      </c>
      <c r="E12" s="325" t="s">
        <v>542</v>
      </c>
      <c r="F12" s="324" t="s">
        <v>543</v>
      </c>
      <c r="G12" s="326" t="s">
        <v>544</v>
      </c>
    </row>
    <row r="13" spans="1:7" ht="45" customHeight="1" x14ac:dyDescent="0.25">
      <c r="A13" s="948"/>
      <c r="B13" s="327"/>
      <c r="C13" s="328"/>
      <c r="D13" s="329"/>
      <c r="E13" s="330" t="s">
        <v>545</v>
      </c>
      <c r="F13" s="329"/>
      <c r="G13" s="331" t="s">
        <v>3</v>
      </c>
    </row>
    <row r="14" spans="1:7" ht="65.25" customHeight="1" x14ac:dyDescent="0.25">
      <c r="A14" s="948"/>
      <c r="B14" s="327"/>
      <c r="C14" s="328"/>
      <c r="D14" s="329"/>
      <c r="E14" s="330" t="s">
        <v>546</v>
      </c>
      <c r="F14" s="329"/>
      <c r="G14" s="331" t="s">
        <v>3</v>
      </c>
    </row>
    <row r="15" spans="1:7" ht="53.25" customHeight="1" x14ac:dyDescent="0.25">
      <c r="A15" s="949"/>
      <c r="B15" s="327"/>
      <c r="C15" s="328"/>
      <c r="D15" s="329"/>
      <c r="E15" s="330" t="s">
        <v>547</v>
      </c>
      <c r="F15" s="329"/>
      <c r="G15" s="331" t="s">
        <v>3</v>
      </c>
    </row>
    <row r="16" spans="1:7" ht="68.25" customHeight="1" x14ac:dyDescent="0.25">
      <c r="A16" s="947">
        <v>2</v>
      </c>
      <c r="B16" s="322" t="s">
        <v>548</v>
      </c>
      <c r="C16" s="323" t="s">
        <v>541</v>
      </c>
      <c r="D16" s="324">
        <v>1</v>
      </c>
      <c r="E16" s="325" t="s">
        <v>549</v>
      </c>
      <c r="F16" s="324" t="s">
        <v>550</v>
      </c>
      <c r="G16" s="326" t="s">
        <v>551</v>
      </c>
    </row>
    <row r="17" spans="1:7" ht="61.5" customHeight="1" x14ac:dyDescent="0.25">
      <c r="A17" s="948"/>
      <c r="B17" s="327"/>
      <c r="C17" s="328"/>
      <c r="D17" s="329"/>
      <c r="E17" s="330" t="s">
        <v>545</v>
      </c>
      <c r="F17" s="329"/>
      <c r="G17" s="331" t="s">
        <v>3</v>
      </c>
    </row>
    <row r="18" spans="1:7" ht="65.25" customHeight="1" x14ac:dyDescent="0.25">
      <c r="A18" s="948"/>
      <c r="B18" s="327"/>
      <c r="C18" s="328"/>
      <c r="D18" s="329"/>
      <c r="E18" s="330" t="s">
        <v>546</v>
      </c>
      <c r="F18" s="329"/>
      <c r="G18" s="331" t="s">
        <v>3</v>
      </c>
    </row>
    <row r="19" spans="1:7" ht="60" customHeight="1" x14ac:dyDescent="0.25">
      <c r="A19" s="949"/>
      <c r="B19" s="327"/>
      <c r="C19" s="328"/>
      <c r="D19" s="329"/>
      <c r="E19" s="330" t="s">
        <v>547</v>
      </c>
      <c r="F19" s="329"/>
      <c r="G19" s="331" t="s">
        <v>3</v>
      </c>
    </row>
    <row r="20" spans="1:7" ht="45" customHeight="1" x14ac:dyDescent="0.25">
      <c r="A20" s="321" t="s">
        <v>429</v>
      </c>
      <c r="B20" s="941" t="s">
        <v>552</v>
      </c>
      <c r="C20" s="942"/>
      <c r="D20" s="942"/>
      <c r="E20" s="942"/>
      <c r="F20" s="942"/>
      <c r="G20" s="332"/>
    </row>
    <row r="21" spans="1:7" ht="45" customHeight="1" x14ac:dyDescent="0.25">
      <c r="A21" s="321" t="s">
        <v>429</v>
      </c>
      <c r="B21" s="943" t="s">
        <v>596</v>
      </c>
      <c r="C21" s="944"/>
      <c r="D21" s="944"/>
      <c r="E21" s="944"/>
      <c r="F21" s="944"/>
      <c r="G21" s="326" t="s">
        <v>553</v>
      </c>
    </row>
    <row r="22" spans="1:7" ht="45" customHeight="1" x14ac:dyDescent="0.25">
      <c r="A22" s="321" t="s">
        <v>429</v>
      </c>
      <c r="B22" s="943" t="s">
        <v>554</v>
      </c>
      <c r="C22" s="944"/>
      <c r="D22" s="944"/>
      <c r="E22" s="944"/>
      <c r="F22" s="944"/>
      <c r="G22" s="326" t="s">
        <v>555</v>
      </c>
    </row>
    <row r="23" spans="1:7" ht="45" customHeight="1" x14ac:dyDescent="0.25">
      <c r="A23" s="321" t="s">
        <v>429</v>
      </c>
      <c r="B23" s="941" t="s">
        <v>556</v>
      </c>
      <c r="C23" s="942"/>
      <c r="D23" s="942"/>
      <c r="E23" s="942"/>
      <c r="F23" s="942"/>
      <c r="G23" s="332" t="s">
        <v>555</v>
      </c>
    </row>
    <row r="24" spans="1:7" ht="45" customHeight="1" x14ac:dyDescent="0.25">
      <c r="A24" s="950" t="s">
        <v>557</v>
      </c>
      <c r="B24" s="951"/>
      <c r="C24" s="951"/>
      <c r="D24" s="951"/>
      <c r="E24" s="951"/>
      <c r="F24" s="951"/>
      <c r="G24" s="951"/>
    </row>
    <row r="25" spans="1:7" ht="69.75" customHeight="1" x14ac:dyDescent="0.25">
      <c r="A25" s="947">
        <v>3</v>
      </c>
      <c r="B25" s="322" t="s">
        <v>558</v>
      </c>
      <c r="C25" s="323" t="s">
        <v>541</v>
      </c>
      <c r="D25" s="324">
        <v>1</v>
      </c>
      <c r="E25" s="325" t="s">
        <v>559</v>
      </c>
      <c r="F25" s="324" t="s">
        <v>560</v>
      </c>
      <c r="G25" s="326">
        <v>853.2</v>
      </c>
    </row>
    <row r="26" spans="1:7" ht="45" customHeight="1" x14ac:dyDescent="0.25">
      <c r="A26" s="949"/>
      <c r="B26" s="327"/>
      <c r="C26" s="328"/>
      <c r="D26" s="329"/>
      <c r="E26" s="330" t="s">
        <v>561</v>
      </c>
      <c r="F26" s="329"/>
      <c r="G26" s="331" t="s">
        <v>3</v>
      </c>
    </row>
    <row r="27" spans="1:7" ht="63" customHeight="1" x14ac:dyDescent="0.25">
      <c r="A27" s="947">
        <v>4</v>
      </c>
      <c r="B27" s="322" t="s">
        <v>562</v>
      </c>
      <c r="C27" s="323" t="s">
        <v>541</v>
      </c>
      <c r="D27" s="324">
        <v>1</v>
      </c>
      <c r="E27" s="325" t="s">
        <v>563</v>
      </c>
      <c r="F27" s="324" t="s">
        <v>564</v>
      </c>
      <c r="G27" s="326">
        <v>506.4</v>
      </c>
    </row>
    <row r="28" spans="1:7" ht="45" customHeight="1" x14ac:dyDescent="0.25">
      <c r="A28" s="949"/>
      <c r="B28" s="327"/>
      <c r="C28" s="328"/>
      <c r="D28" s="329"/>
      <c r="E28" s="330" t="s">
        <v>561</v>
      </c>
      <c r="F28" s="329"/>
      <c r="G28" s="331" t="s">
        <v>3</v>
      </c>
    </row>
    <row r="29" spans="1:7" ht="65.25" customHeight="1" x14ac:dyDescent="0.25">
      <c r="A29" s="947">
        <v>5</v>
      </c>
      <c r="B29" s="322" t="s">
        <v>565</v>
      </c>
      <c r="C29" s="323" t="s">
        <v>225</v>
      </c>
      <c r="D29" s="324">
        <v>1</v>
      </c>
      <c r="E29" s="325" t="s">
        <v>566</v>
      </c>
      <c r="F29" s="324" t="s">
        <v>567</v>
      </c>
      <c r="G29" s="326">
        <v>573.29999999999995</v>
      </c>
    </row>
    <row r="30" spans="1:7" ht="45" customHeight="1" x14ac:dyDescent="0.25">
      <c r="A30" s="948"/>
      <c r="B30" s="327"/>
      <c r="C30" s="328"/>
      <c r="D30" s="329"/>
      <c r="E30" s="330" t="s">
        <v>568</v>
      </c>
      <c r="F30" s="329"/>
      <c r="G30" s="331" t="s">
        <v>3</v>
      </c>
    </row>
    <row r="31" spans="1:7" ht="45" customHeight="1" x14ac:dyDescent="0.25">
      <c r="A31" s="949"/>
      <c r="B31" s="327"/>
      <c r="C31" s="328"/>
      <c r="D31" s="329"/>
      <c r="E31" s="330" t="s">
        <v>561</v>
      </c>
      <c r="F31" s="329"/>
      <c r="G31" s="331" t="s">
        <v>3</v>
      </c>
    </row>
    <row r="32" spans="1:7" ht="97.5" customHeight="1" x14ac:dyDescent="0.25">
      <c r="A32" s="321">
        <v>6</v>
      </c>
      <c r="B32" s="322" t="s">
        <v>570</v>
      </c>
      <c r="C32" s="323" t="s">
        <v>571</v>
      </c>
      <c r="D32" s="324">
        <v>0.1</v>
      </c>
      <c r="E32" s="325" t="s">
        <v>572</v>
      </c>
      <c r="F32" s="324" t="s">
        <v>573</v>
      </c>
      <c r="G32" s="326" t="s">
        <v>574</v>
      </c>
    </row>
    <row r="33" spans="1:7" ht="81" customHeight="1" x14ac:dyDescent="0.25">
      <c r="A33" s="321" t="s">
        <v>429</v>
      </c>
      <c r="B33" s="941" t="s">
        <v>575</v>
      </c>
      <c r="C33" s="942"/>
      <c r="D33" s="942"/>
      <c r="E33" s="942"/>
      <c r="F33" s="942"/>
      <c r="G33" s="332"/>
    </row>
    <row r="34" spans="1:7" ht="45" customHeight="1" x14ac:dyDescent="0.25">
      <c r="A34" s="321" t="s">
        <v>429</v>
      </c>
      <c r="B34" s="943" t="s">
        <v>598</v>
      </c>
      <c r="C34" s="944"/>
      <c r="D34" s="944"/>
      <c r="E34" s="944"/>
      <c r="F34" s="944"/>
      <c r="G34" s="326" t="s">
        <v>599</v>
      </c>
    </row>
    <row r="35" spans="1:7" ht="45" customHeight="1" x14ac:dyDescent="0.25">
      <c r="A35" s="321" t="s">
        <v>429</v>
      </c>
      <c r="B35" s="943" t="s">
        <v>554</v>
      </c>
      <c r="C35" s="944"/>
      <c r="D35" s="944"/>
      <c r="E35" s="944"/>
      <c r="F35" s="944"/>
      <c r="G35" s="326" t="s">
        <v>600</v>
      </c>
    </row>
    <row r="36" spans="1:7" ht="45" customHeight="1" x14ac:dyDescent="0.25">
      <c r="A36" s="321" t="s">
        <v>429</v>
      </c>
      <c r="B36" s="941" t="s">
        <v>576</v>
      </c>
      <c r="C36" s="942"/>
      <c r="D36" s="942"/>
      <c r="E36" s="942"/>
      <c r="F36" s="942"/>
      <c r="G36" s="332" t="s">
        <v>600</v>
      </c>
    </row>
    <row r="37" spans="1:7" ht="45" customHeight="1" x14ac:dyDescent="0.25">
      <c r="A37" s="950" t="s">
        <v>577</v>
      </c>
      <c r="B37" s="951"/>
      <c r="C37" s="951"/>
      <c r="D37" s="951"/>
      <c r="E37" s="951"/>
      <c r="F37" s="951"/>
      <c r="G37" s="951"/>
    </row>
    <row r="38" spans="1:7" ht="63.75" customHeight="1" x14ac:dyDescent="0.25">
      <c r="A38" s="321">
        <v>7</v>
      </c>
      <c r="B38" s="322" t="s">
        <v>578</v>
      </c>
      <c r="C38" s="323" t="s">
        <v>579</v>
      </c>
      <c r="D38" s="324">
        <v>0.13750000000000001</v>
      </c>
      <c r="E38" s="325" t="s">
        <v>580</v>
      </c>
      <c r="F38" s="324" t="s">
        <v>581</v>
      </c>
      <c r="G38" s="326" t="s">
        <v>582</v>
      </c>
    </row>
    <row r="39" spans="1:7" ht="62.25" customHeight="1" x14ac:dyDescent="0.25">
      <c r="A39" s="321">
        <v>8</v>
      </c>
      <c r="B39" s="322" t="s">
        <v>583</v>
      </c>
      <c r="C39" s="323" t="s">
        <v>579</v>
      </c>
      <c r="D39" s="324">
        <v>0.36399999999999999</v>
      </c>
      <c r="E39" s="325" t="s">
        <v>580</v>
      </c>
      <c r="F39" s="324" t="s">
        <v>584</v>
      </c>
      <c r="G39" s="326" t="s">
        <v>585</v>
      </c>
    </row>
    <row r="40" spans="1:7" ht="56.25" customHeight="1" x14ac:dyDescent="0.25">
      <c r="A40" s="947">
        <v>9</v>
      </c>
      <c r="B40" s="322" t="s">
        <v>586</v>
      </c>
      <c r="C40" s="323" t="s">
        <v>579</v>
      </c>
      <c r="D40" s="324">
        <v>0.06</v>
      </c>
      <c r="E40" s="325" t="s">
        <v>587</v>
      </c>
      <c r="F40" s="324" t="s">
        <v>588</v>
      </c>
      <c r="G40" s="326" t="s">
        <v>589</v>
      </c>
    </row>
    <row r="41" spans="1:7" ht="76.5" customHeight="1" x14ac:dyDescent="0.25">
      <c r="A41" s="949"/>
      <c r="B41" s="327"/>
      <c r="C41" s="328"/>
      <c r="D41" s="329"/>
      <c r="E41" s="330" t="s">
        <v>590</v>
      </c>
      <c r="F41" s="329"/>
      <c r="G41" s="331" t="s">
        <v>3</v>
      </c>
    </row>
    <row r="42" spans="1:7" ht="27" customHeight="1" x14ac:dyDescent="0.25">
      <c r="A42" s="321" t="s">
        <v>429</v>
      </c>
      <c r="B42" s="941" t="s">
        <v>591</v>
      </c>
      <c r="C42" s="942"/>
      <c r="D42" s="942"/>
      <c r="E42" s="942"/>
      <c r="F42" s="942"/>
      <c r="G42" s="332"/>
    </row>
    <row r="43" spans="1:7" ht="45" customHeight="1" x14ac:dyDescent="0.25">
      <c r="A43" s="321" t="s">
        <v>429</v>
      </c>
      <c r="B43" s="943" t="s">
        <v>601</v>
      </c>
      <c r="C43" s="944"/>
      <c r="D43" s="944"/>
      <c r="E43" s="944"/>
      <c r="F43" s="944"/>
      <c r="G43" s="326" t="s">
        <v>592</v>
      </c>
    </row>
    <row r="44" spans="1:7" ht="45" customHeight="1" x14ac:dyDescent="0.25">
      <c r="A44" s="321" t="s">
        <v>429</v>
      </c>
      <c r="B44" s="943" t="s">
        <v>554</v>
      </c>
      <c r="C44" s="944"/>
      <c r="D44" s="944"/>
      <c r="E44" s="944"/>
      <c r="F44" s="944"/>
      <c r="G44" s="326" t="s">
        <v>593</v>
      </c>
    </row>
    <row r="45" spans="1:7" ht="45" customHeight="1" x14ac:dyDescent="0.25">
      <c r="A45" s="321" t="s">
        <v>429</v>
      </c>
      <c r="B45" s="941" t="s">
        <v>594</v>
      </c>
      <c r="C45" s="942"/>
      <c r="D45" s="942"/>
      <c r="E45" s="942"/>
      <c r="F45" s="942"/>
      <c r="G45" s="332" t="s">
        <v>593</v>
      </c>
    </row>
    <row r="46" spans="1:7" ht="45" customHeight="1" x14ac:dyDescent="0.25">
      <c r="A46" s="321" t="s">
        <v>429</v>
      </c>
      <c r="B46" s="941" t="s">
        <v>602</v>
      </c>
      <c r="C46" s="942"/>
      <c r="D46" s="942"/>
      <c r="E46" s="942"/>
      <c r="F46" s="942"/>
      <c r="G46" s="332"/>
    </row>
    <row r="47" spans="1:7" ht="45" customHeight="1" x14ac:dyDescent="0.25">
      <c r="A47" s="321" t="s">
        <v>429</v>
      </c>
      <c r="B47" s="943" t="s">
        <v>603</v>
      </c>
      <c r="C47" s="944"/>
      <c r="D47" s="944"/>
      <c r="E47" s="944"/>
      <c r="F47" s="944"/>
      <c r="G47" s="326" t="s">
        <v>604</v>
      </c>
    </row>
    <row r="48" spans="1:7" ht="45" customHeight="1" x14ac:dyDescent="0.25">
      <c r="A48" s="321" t="s">
        <v>429</v>
      </c>
      <c r="B48" s="943" t="s">
        <v>554</v>
      </c>
      <c r="C48" s="944"/>
      <c r="D48" s="944"/>
      <c r="E48" s="944"/>
      <c r="F48" s="944"/>
      <c r="G48" s="326" t="s">
        <v>605</v>
      </c>
    </row>
    <row r="49" spans="1:13" ht="45" customHeight="1" x14ac:dyDescent="0.25">
      <c r="A49" s="306" t="s">
        <v>429</v>
      </c>
      <c r="B49" s="945" t="s">
        <v>595</v>
      </c>
      <c r="C49" s="946"/>
      <c r="D49" s="946"/>
      <c r="E49" s="946"/>
      <c r="F49" s="946"/>
      <c r="G49" s="307">
        <v>122302.96</v>
      </c>
      <c r="H49" s="314"/>
      <c r="I49" s="314"/>
      <c r="J49" s="314"/>
      <c r="K49" s="314"/>
      <c r="L49" s="314"/>
      <c r="M49" s="314"/>
    </row>
  </sheetData>
  <mergeCells count="30">
    <mergeCell ref="B33:F33"/>
    <mergeCell ref="B34:F34"/>
    <mergeCell ref="B35:F35"/>
    <mergeCell ref="B36:F36"/>
    <mergeCell ref="A11:G11"/>
    <mergeCell ref="B20:F20"/>
    <mergeCell ref="B21:F21"/>
    <mergeCell ref="B22:F22"/>
    <mergeCell ref="B23:F23"/>
    <mergeCell ref="B46:F46"/>
    <mergeCell ref="B47:F47"/>
    <mergeCell ref="B48:F48"/>
    <mergeCell ref="B49:F49"/>
    <mergeCell ref="A12:A15"/>
    <mergeCell ref="A16:A19"/>
    <mergeCell ref="A25:A26"/>
    <mergeCell ref="A27:A28"/>
    <mergeCell ref="A29:A31"/>
    <mergeCell ref="A40:A41"/>
    <mergeCell ref="A37:G37"/>
    <mergeCell ref="B42:F42"/>
    <mergeCell ref="B43:F43"/>
    <mergeCell ref="B44:F44"/>
    <mergeCell ref="B45:F45"/>
    <mergeCell ref="A24:G24"/>
    <mergeCell ref="A3:G3"/>
    <mergeCell ref="A4:G4"/>
    <mergeCell ref="A5:G5"/>
    <mergeCell ref="A6:G6"/>
    <mergeCell ref="A7: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80" workbookViewId="0">
      <selection activeCell="A81" sqref="A81"/>
    </sheetView>
  </sheetViews>
  <sheetFormatPr defaultRowHeight="15" x14ac:dyDescent="0.25"/>
  <cols>
    <col min="2" max="2" width="62.28515625" customWidth="1"/>
    <col min="3" max="3" width="12.42578125" customWidth="1"/>
    <col min="5" max="5" width="56.140625" customWidth="1"/>
    <col min="6" max="6" width="23.140625" customWidth="1"/>
    <col min="7" max="7" width="13.7109375" customWidth="1"/>
  </cols>
  <sheetData>
    <row r="1" spans="1:7" x14ac:dyDescent="0.25">
      <c r="A1" s="371"/>
      <c r="B1" s="379"/>
      <c r="C1" s="379"/>
      <c r="D1" s="371"/>
      <c r="E1" s="371"/>
      <c r="F1" s="371"/>
      <c r="G1" s="376" t="s">
        <v>529</v>
      </c>
    </row>
    <row r="2" spans="1:7" x14ac:dyDescent="0.25">
      <c r="A2" s="387"/>
      <c r="B2" s="379"/>
      <c r="C2" s="379"/>
      <c r="D2" s="377"/>
      <c r="E2" s="377"/>
      <c r="F2" s="377"/>
      <c r="G2" s="377"/>
    </row>
    <row r="3" spans="1:7" ht="15" customHeight="1" x14ac:dyDescent="0.25">
      <c r="A3" s="937" t="s">
        <v>715</v>
      </c>
      <c r="B3" s="937"/>
      <c r="C3" s="937"/>
      <c r="D3" s="937"/>
      <c r="E3" s="937"/>
      <c r="F3" s="937"/>
      <c r="G3" s="937"/>
    </row>
    <row r="4" spans="1:7" x14ac:dyDescent="0.25">
      <c r="A4" s="939" t="s">
        <v>531</v>
      </c>
      <c r="B4" s="939"/>
      <c r="C4" s="939"/>
      <c r="D4" s="939"/>
      <c r="E4" s="939"/>
      <c r="F4" s="952"/>
      <c r="G4" s="952"/>
    </row>
    <row r="5" spans="1:7" x14ac:dyDescent="0.25">
      <c r="A5" s="939" t="s">
        <v>532</v>
      </c>
      <c r="B5" s="939"/>
      <c r="C5" s="939"/>
      <c r="D5" s="939"/>
      <c r="E5" s="939"/>
      <c r="F5" s="952"/>
      <c r="G5" s="952"/>
    </row>
    <row r="6" spans="1:7" x14ac:dyDescent="0.25">
      <c r="A6" s="939" t="s">
        <v>533</v>
      </c>
      <c r="B6" s="939"/>
      <c r="C6" s="939"/>
      <c r="D6" s="939"/>
      <c r="E6" s="939"/>
      <c r="F6" s="952"/>
      <c r="G6" s="952"/>
    </row>
    <row r="7" spans="1:7" x14ac:dyDescent="0.25">
      <c r="A7" s="939" t="s">
        <v>820</v>
      </c>
      <c r="B7" s="939"/>
      <c r="C7" s="939"/>
      <c r="D7" s="939"/>
      <c r="E7" s="939"/>
      <c r="F7" s="952"/>
      <c r="G7" s="952"/>
    </row>
    <row r="8" spans="1:7" x14ac:dyDescent="0.25">
      <c r="A8" s="372"/>
      <c r="B8" s="372"/>
      <c r="C8" s="373"/>
      <c r="D8" s="373"/>
      <c r="E8" s="374"/>
      <c r="F8" s="371"/>
      <c r="G8" s="371"/>
    </row>
    <row r="9" spans="1:7" ht="24" x14ac:dyDescent="0.25">
      <c r="A9" s="375" t="s">
        <v>534</v>
      </c>
      <c r="B9" s="378" t="s">
        <v>492</v>
      </c>
      <c r="C9" s="378" t="s">
        <v>535</v>
      </c>
      <c r="D9" s="378" t="s">
        <v>275</v>
      </c>
      <c r="E9" s="378" t="s">
        <v>536</v>
      </c>
      <c r="F9" s="382" t="s">
        <v>537</v>
      </c>
      <c r="G9" s="382" t="s">
        <v>538</v>
      </c>
    </row>
    <row r="10" spans="1:7" x14ac:dyDescent="0.25">
      <c r="A10" s="388">
        <v>1</v>
      </c>
      <c r="B10" s="389">
        <v>2</v>
      </c>
      <c r="C10" s="389">
        <v>3</v>
      </c>
      <c r="D10" s="389">
        <v>4</v>
      </c>
      <c r="E10" s="389">
        <v>5</v>
      </c>
      <c r="F10" s="388">
        <v>6</v>
      </c>
      <c r="G10" s="388">
        <v>7</v>
      </c>
    </row>
    <row r="11" spans="1:7" x14ac:dyDescent="0.25">
      <c r="A11" s="953" t="s">
        <v>539</v>
      </c>
      <c r="B11" s="954"/>
      <c r="C11" s="954"/>
      <c r="D11" s="954"/>
      <c r="E11" s="954"/>
      <c r="F11" s="954"/>
      <c r="G11" s="954"/>
    </row>
    <row r="12" spans="1:7" ht="45" customHeight="1" x14ac:dyDescent="0.25">
      <c r="A12" s="959">
        <v>1</v>
      </c>
      <c r="B12" s="391" t="s">
        <v>716</v>
      </c>
      <c r="C12" s="392" t="s">
        <v>607</v>
      </c>
      <c r="D12" s="393">
        <v>1</v>
      </c>
      <c r="E12" s="394" t="s">
        <v>717</v>
      </c>
      <c r="F12" s="393" t="s">
        <v>718</v>
      </c>
      <c r="G12" s="395">
        <v>82.6</v>
      </c>
    </row>
    <row r="13" spans="1:7" ht="45" customHeight="1" x14ac:dyDescent="0.25">
      <c r="A13" s="960"/>
      <c r="B13" s="396"/>
      <c r="C13" s="397"/>
      <c r="D13" s="398"/>
      <c r="E13" s="399" t="s">
        <v>719</v>
      </c>
      <c r="F13" s="398"/>
      <c r="G13" s="400" t="s">
        <v>3</v>
      </c>
    </row>
    <row r="14" spans="1:7" ht="45" customHeight="1" x14ac:dyDescent="0.25">
      <c r="A14" s="961"/>
      <c r="B14" s="396"/>
      <c r="C14" s="397"/>
      <c r="D14" s="398"/>
      <c r="E14" s="399" t="s">
        <v>720</v>
      </c>
      <c r="F14" s="398"/>
      <c r="G14" s="400" t="s">
        <v>3</v>
      </c>
    </row>
    <row r="15" spans="1:7" ht="45" customHeight="1" x14ac:dyDescent="0.25">
      <c r="A15" s="959">
        <v>2</v>
      </c>
      <c r="B15" s="391" t="s">
        <v>721</v>
      </c>
      <c r="C15" s="392" t="s">
        <v>722</v>
      </c>
      <c r="D15" s="393">
        <v>30</v>
      </c>
      <c r="E15" s="394" t="s">
        <v>723</v>
      </c>
      <c r="F15" s="393" t="s">
        <v>724</v>
      </c>
      <c r="G15" s="395" t="s">
        <v>725</v>
      </c>
    </row>
    <row r="16" spans="1:7" ht="45" customHeight="1" x14ac:dyDescent="0.25">
      <c r="A16" s="960"/>
      <c r="B16" s="396"/>
      <c r="C16" s="397"/>
      <c r="D16" s="398"/>
      <c r="E16" s="399" t="s">
        <v>726</v>
      </c>
      <c r="F16" s="398"/>
      <c r="G16" s="400" t="s">
        <v>3</v>
      </c>
    </row>
    <row r="17" spans="1:7" ht="45" customHeight="1" x14ac:dyDescent="0.25">
      <c r="A17" s="960"/>
      <c r="B17" s="396"/>
      <c r="C17" s="397"/>
      <c r="D17" s="398"/>
      <c r="E17" s="399" t="s">
        <v>727</v>
      </c>
      <c r="F17" s="398"/>
      <c r="G17" s="400" t="s">
        <v>3</v>
      </c>
    </row>
    <row r="18" spans="1:7" ht="45" customHeight="1" x14ac:dyDescent="0.25">
      <c r="A18" s="961"/>
      <c r="B18" s="396"/>
      <c r="C18" s="397"/>
      <c r="D18" s="398"/>
      <c r="E18" s="399" t="s">
        <v>728</v>
      </c>
      <c r="F18" s="398"/>
      <c r="G18" s="400" t="s">
        <v>3</v>
      </c>
    </row>
    <row r="19" spans="1:7" ht="45" customHeight="1" x14ac:dyDescent="0.25">
      <c r="A19" s="959">
        <v>3</v>
      </c>
      <c r="B19" s="391" t="s">
        <v>729</v>
      </c>
      <c r="C19" s="392" t="s">
        <v>730</v>
      </c>
      <c r="D19" s="393">
        <v>3</v>
      </c>
      <c r="E19" s="394" t="s">
        <v>731</v>
      </c>
      <c r="F19" s="393" t="s">
        <v>732</v>
      </c>
      <c r="G19" s="395">
        <v>28.35</v>
      </c>
    </row>
    <row r="20" spans="1:7" ht="45" customHeight="1" x14ac:dyDescent="0.25">
      <c r="A20" s="960"/>
      <c r="B20" s="396"/>
      <c r="C20" s="397"/>
      <c r="D20" s="398"/>
      <c r="E20" s="399" t="s">
        <v>733</v>
      </c>
      <c r="F20" s="398"/>
      <c r="G20" s="400" t="s">
        <v>3</v>
      </c>
    </row>
    <row r="21" spans="1:7" ht="45" customHeight="1" x14ac:dyDescent="0.25">
      <c r="A21" s="960"/>
      <c r="B21" s="396"/>
      <c r="C21" s="397"/>
      <c r="D21" s="398"/>
      <c r="E21" s="399" t="s">
        <v>734</v>
      </c>
      <c r="F21" s="398"/>
      <c r="G21" s="400" t="s">
        <v>3</v>
      </c>
    </row>
    <row r="22" spans="1:7" ht="45" customHeight="1" x14ac:dyDescent="0.25">
      <c r="A22" s="961"/>
      <c r="B22" s="396"/>
      <c r="C22" s="397"/>
      <c r="D22" s="398"/>
      <c r="E22" s="399" t="s">
        <v>735</v>
      </c>
      <c r="F22" s="398"/>
      <c r="G22" s="400" t="s">
        <v>3</v>
      </c>
    </row>
    <row r="23" spans="1:7" ht="45" customHeight="1" x14ac:dyDescent="0.25">
      <c r="A23" s="959">
        <v>4</v>
      </c>
      <c r="B23" s="391" t="s">
        <v>736</v>
      </c>
      <c r="C23" s="392" t="s">
        <v>730</v>
      </c>
      <c r="D23" s="393">
        <v>3</v>
      </c>
      <c r="E23" s="394" t="s">
        <v>731</v>
      </c>
      <c r="F23" s="393" t="s">
        <v>737</v>
      </c>
      <c r="G23" s="395">
        <v>56.7</v>
      </c>
    </row>
    <row r="24" spans="1:7" ht="45" customHeight="1" x14ac:dyDescent="0.25">
      <c r="A24" s="960"/>
      <c r="B24" s="396"/>
      <c r="C24" s="397"/>
      <c r="D24" s="398"/>
      <c r="E24" s="399" t="s">
        <v>734</v>
      </c>
      <c r="F24" s="398"/>
      <c r="G24" s="400" t="s">
        <v>3</v>
      </c>
    </row>
    <row r="25" spans="1:7" ht="45" customHeight="1" x14ac:dyDescent="0.25">
      <c r="A25" s="961"/>
      <c r="B25" s="396"/>
      <c r="C25" s="397"/>
      <c r="D25" s="398"/>
      <c r="E25" s="399" t="s">
        <v>735</v>
      </c>
      <c r="F25" s="398"/>
      <c r="G25" s="400" t="s">
        <v>3</v>
      </c>
    </row>
    <row r="26" spans="1:7" ht="45" customHeight="1" x14ac:dyDescent="0.25">
      <c r="A26" s="959">
        <v>5</v>
      </c>
      <c r="B26" s="391" t="s">
        <v>738</v>
      </c>
      <c r="C26" s="392" t="s">
        <v>730</v>
      </c>
      <c r="D26" s="393">
        <v>3</v>
      </c>
      <c r="E26" s="394" t="s">
        <v>739</v>
      </c>
      <c r="F26" s="393" t="s">
        <v>740</v>
      </c>
      <c r="G26" s="395">
        <v>78.489999999999995</v>
      </c>
    </row>
    <row r="27" spans="1:7" ht="45" customHeight="1" x14ac:dyDescent="0.25">
      <c r="A27" s="960"/>
      <c r="B27" s="396"/>
      <c r="C27" s="397"/>
      <c r="D27" s="398"/>
      <c r="E27" s="399" t="s">
        <v>741</v>
      </c>
      <c r="F27" s="398"/>
      <c r="G27" s="400" t="s">
        <v>3</v>
      </c>
    </row>
    <row r="28" spans="1:7" ht="45" customHeight="1" x14ac:dyDescent="0.25">
      <c r="A28" s="960"/>
      <c r="B28" s="396"/>
      <c r="C28" s="397"/>
      <c r="D28" s="398"/>
      <c r="E28" s="399" t="s">
        <v>734</v>
      </c>
      <c r="F28" s="398"/>
      <c r="G28" s="400" t="s">
        <v>3</v>
      </c>
    </row>
    <row r="29" spans="1:7" ht="45" customHeight="1" x14ac:dyDescent="0.25">
      <c r="A29" s="961"/>
      <c r="B29" s="396"/>
      <c r="C29" s="397"/>
      <c r="D29" s="398"/>
      <c r="E29" s="399" t="s">
        <v>735</v>
      </c>
      <c r="F29" s="398"/>
      <c r="G29" s="400" t="s">
        <v>3</v>
      </c>
    </row>
    <row r="30" spans="1:7" ht="45" customHeight="1" x14ac:dyDescent="0.25">
      <c r="A30" s="959">
        <v>6</v>
      </c>
      <c r="B30" s="391" t="s">
        <v>742</v>
      </c>
      <c r="C30" s="392" t="s">
        <v>730</v>
      </c>
      <c r="D30" s="393">
        <v>3</v>
      </c>
      <c r="E30" s="394" t="s">
        <v>739</v>
      </c>
      <c r="F30" s="393" t="s">
        <v>743</v>
      </c>
      <c r="G30" s="395">
        <v>156.97999999999999</v>
      </c>
    </row>
    <row r="31" spans="1:7" ht="45" customHeight="1" x14ac:dyDescent="0.25">
      <c r="A31" s="960"/>
      <c r="B31" s="396"/>
      <c r="C31" s="397"/>
      <c r="D31" s="398"/>
      <c r="E31" s="399" t="s">
        <v>734</v>
      </c>
      <c r="F31" s="398"/>
      <c r="G31" s="400" t="s">
        <v>3</v>
      </c>
    </row>
    <row r="32" spans="1:7" ht="45" customHeight="1" x14ac:dyDescent="0.25">
      <c r="A32" s="961"/>
      <c r="B32" s="396"/>
      <c r="C32" s="397"/>
      <c r="D32" s="398"/>
      <c r="E32" s="399" t="s">
        <v>735</v>
      </c>
      <c r="F32" s="398"/>
      <c r="G32" s="400" t="s">
        <v>3</v>
      </c>
    </row>
    <row r="33" spans="1:7" ht="45" customHeight="1" x14ac:dyDescent="0.25">
      <c r="A33" s="959">
        <v>7</v>
      </c>
      <c r="B33" s="391" t="s">
        <v>744</v>
      </c>
      <c r="C33" s="392" t="s">
        <v>175</v>
      </c>
      <c r="D33" s="393">
        <v>0.6</v>
      </c>
      <c r="E33" s="394" t="s">
        <v>745</v>
      </c>
      <c r="F33" s="393" t="s">
        <v>746</v>
      </c>
      <c r="G33" s="395">
        <v>17.850000000000001</v>
      </c>
    </row>
    <row r="34" spans="1:7" ht="45" customHeight="1" x14ac:dyDescent="0.25">
      <c r="A34" s="960"/>
      <c r="B34" s="396"/>
      <c r="C34" s="397"/>
      <c r="D34" s="398"/>
      <c r="E34" s="399" t="s">
        <v>734</v>
      </c>
      <c r="F34" s="398"/>
      <c r="G34" s="400" t="s">
        <v>3</v>
      </c>
    </row>
    <row r="35" spans="1:7" ht="45" customHeight="1" x14ac:dyDescent="0.25">
      <c r="A35" s="961"/>
      <c r="B35" s="396"/>
      <c r="C35" s="397"/>
      <c r="D35" s="398"/>
      <c r="E35" s="399" t="s">
        <v>735</v>
      </c>
      <c r="F35" s="398"/>
      <c r="G35" s="400" t="s">
        <v>3</v>
      </c>
    </row>
    <row r="36" spans="1:7" ht="45" customHeight="1" x14ac:dyDescent="0.25">
      <c r="A36" s="959">
        <v>8</v>
      </c>
      <c r="B36" s="391" t="s">
        <v>747</v>
      </c>
      <c r="C36" s="392" t="s">
        <v>175</v>
      </c>
      <c r="D36" s="393">
        <v>0.6</v>
      </c>
      <c r="E36" s="394" t="s">
        <v>748</v>
      </c>
      <c r="F36" s="393" t="s">
        <v>749</v>
      </c>
      <c r="G36" s="395">
        <v>168.21</v>
      </c>
    </row>
    <row r="37" spans="1:7" ht="45" customHeight="1" x14ac:dyDescent="0.25">
      <c r="A37" s="960"/>
      <c r="B37" s="396"/>
      <c r="C37" s="397"/>
      <c r="D37" s="398"/>
      <c r="E37" s="399" t="s">
        <v>734</v>
      </c>
      <c r="F37" s="398"/>
      <c r="G37" s="400" t="s">
        <v>3</v>
      </c>
    </row>
    <row r="38" spans="1:7" ht="45" customHeight="1" x14ac:dyDescent="0.25">
      <c r="A38" s="961"/>
      <c r="B38" s="396"/>
      <c r="C38" s="397"/>
      <c r="D38" s="398"/>
      <c r="E38" s="399" t="s">
        <v>735</v>
      </c>
      <c r="F38" s="398"/>
      <c r="G38" s="400" t="s">
        <v>3</v>
      </c>
    </row>
    <row r="39" spans="1:7" ht="45" customHeight="1" x14ac:dyDescent="0.25">
      <c r="A39" s="390" t="s">
        <v>429</v>
      </c>
      <c r="B39" s="955" t="s">
        <v>552</v>
      </c>
      <c r="C39" s="956"/>
      <c r="D39" s="956"/>
      <c r="E39" s="956"/>
      <c r="F39" s="956"/>
      <c r="G39" s="401"/>
    </row>
    <row r="40" spans="1:7" ht="45" customHeight="1" x14ac:dyDescent="0.25">
      <c r="A40" s="390" t="s">
        <v>429</v>
      </c>
      <c r="B40" s="957" t="s">
        <v>638</v>
      </c>
      <c r="C40" s="958"/>
      <c r="D40" s="958"/>
      <c r="E40" s="958"/>
      <c r="F40" s="958"/>
      <c r="G40" s="395" t="s">
        <v>750</v>
      </c>
    </row>
    <row r="41" spans="1:7" ht="45" customHeight="1" x14ac:dyDescent="0.25">
      <c r="A41" s="390" t="s">
        <v>429</v>
      </c>
      <c r="B41" s="957" t="s">
        <v>640</v>
      </c>
      <c r="C41" s="958"/>
      <c r="D41" s="958"/>
      <c r="E41" s="958"/>
      <c r="F41" s="958"/>
      <c r="G41" s="395" t="s">
        <v>751</v>
      </c>
    </row>
    <row r="42" spans="1:7" ht="45" customHeight="1" x14ac:dyDescent="0.25">
      <c r="A42" s="390" t="s">
        <v>429</v>
      </c>
      <c r="B42" s="955" t="s">
        <v>556</v>
      </c>
      <c r="C42" s="956"/>
      <c r="D42" s="956"/>
      <c r="E42" s="956"/>
      <c r="F42" s="956"/>
      <c r="G42" s="401" t="s">
        <v>751</v>
      </c>
    </row>
    <row r="43" spans="1:7" ht="45" customHeight="1" x14ac:dyDescent="0.25">
      <c r="A43" s="953" t="s">
        <v>557</v>
      </c>
      <c r="B43" s="954"/>
      <c r="C43" s="954"/>
      <c r="D43" s="954"/>
      <c r="E43" s="954"/>
      <c r="F43" s="954"/>
      <c r="G43" s="954"/>
    </row>
    <row r="44" spans="1:7" ht="45" customHeight="1" x14ac:dyDescent="0.25">
      <c r="A44" s="390">
        <v>9</v>
      </c>
      <c r="B44" s="391" t="s">
        <v>752</v>
      </c>
      <c r="C44" s="392" t="s">
        <v>607</v>
      </c>
      <c r="D44" s="393">
        <v>1</v>
      </c>
      <c r="E44" s="394" t="s">
        <v>753</v>
      </c>
      <c r="F44" s="393" t="s">
        <v>754</v>
      </c>
      <c r="G44" s="395">
        <v>23.4</v>
      </c>
    </row>
    <row r="45" spans="1:7" ht="45" customHeight="1" x14ac:dyDescent="0.25">
      <c r="A45" s="390">
        <v>10</v>
      </c>
      <c r="B45" s="391" t="s">
        <v>755</v>
      </c>
      <c r="C45" s="392" t="s">
        <v>756</v>
      </c>
      <c r="D45" s="393">
        <v>30</v>
      </c>
      <c r="E45" s="394" t="s">
        <v>757</v>
      </c>
      <c r="F45" s="393" t="s">
        <v>758</v>
      </c>
      <c r="G45" s="395">
        <v>324</v>
      </c>
    </row>
    <row r="46" spans="1:7" ht="45" customHeight="1" x14ac:dyDescent="0.25">
      <c r="A46" s="390">
        <v>11</v>
      </c>
      <c r="B46" s="391" t="s">
        <v>759</v>
      </c>
      <c r="C46" s="392" t="s">
        <v>760</v>
      </c>
      <c r="D46" s="393">
        <v>100</v>
      </c>
      <c r="E46" s="394" t="s">
        <v>761</v>
      </c>
      <c r="F46" s="393" t="s">
        <v>762</v>
      </c>
      <c r="G46" s="395">
        <v>430</v>
      </c>
    </row>
    <row r="47" spans="1:7" ht="45" customHeight="1" x14ac:dyDescent="0.25">
      <c r="A47" s="390">
        <v>12</v>
      </c>
      <c r="B47" s="391" t="s">
        <v>763</v>
      </c>
      <c r="C47" s="392" t="s">
        <v>756</v>
      </c>
      <c r="D47" s="393">
        <v>30</v>
      </c>
      <c r="E47" s="394" t="s">
        <v>764</v>
      </c>
      <c r="F47" s="393" t="s">
        <v>765</v>
      </c>
      <c r="G47" s="395">
        <v>282</v>
      </c>
    </row>
    <row r="48" spans="1:7" ht="45" customHeight="1" x14ac:dyDescent="0.25">
      <c r="A48" s="390">
        <v>13</v>
      </c>
      <c r="B48" s="391" t="s">
        <v>766</v>
      </c>
      <c r="C48" s="392" t="s">
        <v>579</v>
      </c>
      <c r="D48" s="393">
        <v>0.1</v>
      </c>
      <c r="E48" s="394" t="s">
        <v>767</v>
      </c>
      <c r="F48" s="393" t="s">
        <v>768</v>
      </c>
      <c r="G48" s="395">
        <v>3.39</v>
      </c>
    </row>
    <row r="49" spans="1:7" ht="45" customHeight="1" x14ac:dyDescent="0.25">
      <c r="A49" s="390">
        <v>14</v>
      </c>
      <c r="B49" s="391" t="s">
        <v>769</v>
      </c>
      <c r="C49" s="392" t="s">
        <v>579</v>
      </c>
      <c r="D49" s="393">
        <v>0.15</v>
      </c>
      <c r="E49" s="394" t="s">
        <v>770</v>
      </c>
      <c r="F49" s="393" t="s">
        <v>771</v>
      </c>
      <c r="G49" s="395">
        <v>8.19</v>
      </c>
    </row>
    <row r="50" spans="1:7" ht="45" customHeight="1" x14ac:dyDescent="0.25">
      <c r="A50" s="390">
        <v>15</v>
      </c>
      <c r="B50" s="391" t="s">
        <v>772</v>
      </c>
      <c r="C50" s="392" t="s">
        <v>579</v>
      </c>
      <c r="D50" s="393">
        <v>0.15</v>
      </c>
      <c r="E50" s="394" t="s">
        <v>773</v>
      </c>
      <c r="F50" s="393" t="s">
        <v>774</v>
      </c>
      <c r="G50" s="395">
        <v>269.25</v>
      </c>
    </row>
    <row r="51" spans="1:7" ht="45" customHeight="1" x14ac:dyDescent="0.25">
      <c r="A51" s="959">
        <v>16</v>
      </c>
      <c r="B51" s="391" t="s">
        <v>660</v>
      </c>
      <c r="C51" s="392" t="s">
        <v>569</v>
      </c>
      <c r="D51" s="393">
        <v>1</v>
      </c>
      <c r="E51" s="394" t="s">
        <v>661</v>
      </c>
      <c r="F51" s="393" t="s">
        <v>662</v>
      </c>
      <c r="G51" s="395">
        <v>700</v>
      </c>
    </row>
    <row r="52" spans="1:7" ht="45" customHeight="1" x14ac:dyDescent="0.25">
      <c r="A52" s="961"/>
      <c r="B52" s="396"/>
      <c r="C52" s="397"/>
      <c r="D52" s="398"/>
      <c r="E52" s="399" t="s">
        <v>663</v>
      </c>
      <c r="F52" s="398"/>
      <c r="G52" s="400" t="s">
        <v>3</v>
      </c>
    </row>
    <row r="53" spans="1:7" ht="45" customHeight="1" x14ac:dyDescent="0.25">
      <c r="A53" s="390">
        <v>17</v>
      </c>
      <c r="B53" s="391" t="s">
        <v>664</v>
      </c>
      <c r="C53" s="392" t="s">
        <v>579</v>
      </c>
      <c r="D53" s="393">
        <v>0.25</v>
      </c>
      <c r="E53" s="394" t="s">
        <v>775</v>
      </c>
      <c r="F53" s="393" t="s">
        <v>776</v>
      </c>
      <c r="G53" s="395">
        <v>335.06</v>
      </c>
    </row>
    <row r="54" spans="1:7" ht="45" customHeight="1" x14ac:dyDescent="0.25">
      <c r="A54" s="390" t="s">
        <v>429</v>
      </c>
      <c r="B54" s="955" t="s">
        <v>575</v>
      </c>
      <c r="C54" s="956"/>
      <c r="D54" s="956"/>
      <c r="E54" s="956"/>
      <c r="F54" s="956"/>
      <c r="G54" s="401"/>
    </row>
    <row r="55" spans="1:7" ht="45" customHeight="1" x14ac:dyDescent="0.25">
      <c r="A55" s="390" t="s">
        <v>429</v>
      </c>
      <c r="B55" s="957" t="s">
        <v>777</v>
      </c>
      <c r="C55" s="958"/>
      <c r="D55" s="958"/>
      <c r="E55" s="958"/>
      <c r="F55" s="958"/>
      <c r="G55" s="395" t="s">
        <v>778</v>
      </c>
    </row>
    <row r="56" spans="1:7" ht="45" customHeight="1" x14ac:dyDescent="0.25">
      <c r="A56" s="390" t="s">
        <v>429</v>
      </c>
      <c r="B56" s="957" t="s">
        <v>640</v>
      </c>
      <c r="C56" s="958"/>
      <c r="D56" s="958"/>
      <c r="E56" s="958"/>
      <c r="F56" s="958"/>
      <c r="G56" s="395" t="s">
        <v>779</v>
      </c>
    </row>
    <row r="57" spans="1:7" ht="45" customHeight="1" x14ac:dyDescent="0.25">
      <c r="A57" s="390" t="s">
        <v>429</v>
      </c>
      <c r="B57" s="955" t="s">
        <v>576</v>
      </c>
      <c r="C57" s="956"/>
      <c r="D57" s="956"/>
      <c r="E57" s="956"/>
      <c r="F57" s="956"/>
      <c r="G57" s="401" t="s">
        <v>779</v>
      </c>
    </row>
    <row r="58" spans="1:7" ht="45" customHeight="1" x14ac:dyDescent="0.25">
      <c r="A58" s="953" t="s">
        <v>672</v>
      </c>
      <c r="B58" s="954"/>
      <c r="C58" s="954"/>
      <c r="D58" s="954"/>
      <c r="E58" s="954"/>
      <c r="F58" s="954"/>
      <c r="G58" s="954"/>
    </row>
    <row r="59" spans="1:7" ht="45" customHeight="1" x14ac:dyDescent="0.25">
      <c r="A59" s="390">
        <v>18</v>
      </c>
      <c r="B59" s="391" t="s">
        <v>780</v>
      </c>
      <c r="C59" s="392" t="s">
        <v>674</v>
      </c>
      <c r="D59" s="393">
        <v>10</v>
      </c>
      <c r="E59" s="394" t="s">
        <v>781</v>
      </c>
      <c r="F59" s="393" t="s">
        <v>782</v>
      </c>
      <c r="G59" s="395">
        <v>19</v>
      </c>
    </row>
    <row r="60" spans="1:7" ht="45" customHeight="1" x14ac:dyDescent="0.25">
      <c r="A60" s="390">
        <v>19</v>
      </c>
      <c r="B60" s="391" t="s">
        <v>783</v>
      </c>
      <c r="C60" s="392" t="s">
        <v>674</v>
      </c>
      <c r="D60" s="393">
        <v>10</v>
      </c>
      <c r="E60" s="394" t="s">
        <v>784</v>
      </c>
      <c r="F60" s="393" t="s">
        <v>785</v>
      </c>
      <c r="G60" s="395">
        <v>29</v>
      </c>
    </row>
    <row r="61" spans="1:7" ht="45" customHeight="1" x14ac:dyDescent="0.25">
      <c r="A61" s="390">
        <v>20</v>
      </c>
      <c r="B61" s="391" t="s">
        <v>786</v>
      </c>
      <c r="C61" s="392" t="s">
        <v>674</v>
      </c>
      <c r="D61" s="393">
        <v>10</v>
      </c>
      <c r="E61" s="394" t="s">
        <v>787</v>
      </c>
      <c r="F61" s="393" t="s">
        <v>788</v>
      </c>
      <c r="G61" s="395">
        <v>48</v>
      </c>
    </row>
    <row r="62" spans="1:7" ht="45" customHeight="1" x14ac:dyDescent="0.25">
      <c r="A62" s="390">
        <v>21</v>
      </c>
      <c r="B62" s="391" t="s">
        <v>789</v>
      </c>
      <c r="C62" s="392" t="s">
        <v>674</v>
      </c>
      <c r="D62" s="393">
        <v>10</v>
      </c>
      <c r="E62" s="394" t="s">
        <v>790</v>
      </c>
      <c r="F62" s="393" t="s">
        <v>791</v>
      </c>
      <c r="G62" s="395">
        <v>137</v>
      </c>
    </row>
    <row r="63" spans="1:7" ht="45" customHeight="1" x14ac:dyDescent="0.25">
      <c r="A63" s="390">
        <v>22</v>
      </c>
      <c r="B63" s="391" t="s">
        <v>792</v>
      </c>
      <c r="C63" s="392" t="s">
        <v>674</v>
      </c>
      <c r="D63" s="393">
        <v>10</v>
      </c>
      <c r="E63" s="394" t="s">
        <v>793</v>
      </c>
      <c r="F63" s="393" t="s">
        <v>794</v>
      </c>
      <c r="G63" s="395">
        <v>781</v>
      </c>
    </row>
    <row r="64" spans="1:7" ht="45" customHeight="1" x14ac:dyDescent="0.25">
      <c r="A64" s="390">
        <v>23</v>
      </c>
      <c r="B64" s="391" t="s">
        <v>795</v>
      </c>
      <c r="C64" s="392" t="s">
        <v>674</v>
      </c>
      <c r="D64" s="393">
        <v>10</v>
      </c>
      <c r="E64" s="394" t="s">
        <v>793</v>
      </c>
      <c r="F64" s="393" t="s">
        <v>794</v>
      </c>
      <c r="G64" s="395">
        <v>781</v>
      </c>
    </row>
    <row r="65" spans="1:7" ht="45" customHeight="1" x14ac:dyDescent="0.25">
      <c r="A65" s="390">
        <v>24</v>
      </c>
      <c r="B65" s="391" t="s">
        <v>796</v>
      </c>
      <c r="C65" s="392" t="s">
        <v>629</v>
      </c>
      <c r="D65" s="393">
        <v>3</v>
      </c>
      <c r="E65" s="394" t="s">
        <v>797</v>
      </c>
      <c r="F65" s="393" t="s">
        <v>798</v>
      </c>
      <c r="G65" s="395">
        <v>33.9</v>
      </c>
    </row>
    <row r="66" spans="1:7" ht="45" customHeight="1" x14ac:dyDescent="0.25">
      <c r="A66" s="390">
        <v>25</v>
      </c>
      <c r="B66" s="391" t="s">
        <v>799</v>
      </c>
      <c r="C66" s="392" t="s">
        <v>629</v>
      </c>
      <c r="D66" s="393">
        <v>3</v>
      </c>
      <c r="E66" s="394" t="s">
        <v>800</v>
      </c>
      <c r="F66" s="393" t="s">
        <v>650</v>
      </c>
      <c r="G66" s="395">
        <v>39.9</v>
      </c>
    </row>
    <row r="67" spans="1:7" ht="45" customHeight="1" x14ac:dyDescent="0.25">
      <c r="A67" s="390">
        <v>26</v>
      </c>
      <c r="B67" s="391" t="s">
        <v>801</v>
      </c>
      <c r="C67" s="392" t="s">
        <v>629</v>
      </c>
      <c r="D67" s="393">
        <v>3</v>
      </c>
      <c r="E67" s="394" t="s">
        <v>802</v>
      </c>
      <c r="F67" s="393" t="s">
        <v>803</v>
      </c>
      <c r="G67" s="395">
        <v>54.6</v>
      </c>
    </row>
    <row r="68" spans="1:7" ht="45" customHeight="1" x14ac:dyDescent="0.25">
      <c r="A68" s="390" t="s">
        <v>429</v>
      </c>
      <c r="B68" s="955" t="s">
        <v>692</v>
      </c>
      <c r="C68" s="956"/>
      <c r="D68" s="956"/>
      <c r="E68" s="956"/>
      <c r="F68" s="956"/>
      <c r="G68" s="401"/>
    </row>
    <row r="69" spans="1:7" ht="45" customHeight="1" x14ac:dyDescent="0.25">
      <c r="A69" s="390" t="s">
        <v>429</v>
      </c>
      <c r="B69" s="957" t="s">
        <v>804</v>
      </c>
      <c r="C69" s="958"/>
      <c r="D69" s="958"/>
      <c r="E69" s="958"/>
      <c r="F69" s="958"/>
      <c r="G69" s="395" t="s">
        <v>805</v>
      </c>
    </row>
    <row r="70" spans="1:7" ht="45" customHeight="1" x14ac:dyDescent="0.25">
      <c r="A70" s="390" t="s">
        <v>429</v>
      </c>
      <c r="B70" s="957" t="s">
        <v>640</v>
      </c>
      <c r="C70" s="958"/>
      <c r="D70" s="958"/>
      <c r="E70" s="958"/>
      <c r="F70" s="958"/>
      <c r="G70" s="395" t="s">
        <v>806</v>
      </c>
    </row>
    <row r="71" spans="1:7" ht="45" customHeight="1" x14ac:dyDescent="0.25">
      <c r="A71" s="390" t="s">
        <v>429</v>
      </c>
      <c r="B71" s="955" t="s">
        <v>696</v>
      </c>
      <c r="C71" s="956"/>
      <c r="D71" s="956"/>
      <c r="E71" s="956"/>
      <c r="F71" s="956"/>
      <c r="G71" s="401" t="s">
        <v>806</v>
      </c>
    </row>
    <row r="72" spans="1:7" ht="45" customHeight="1" x14ac:dyDescent="0.25">
      <c r="A72" s="953" t="s">
        <v>697</v>
      </c>
      <c r="B72" s="954"/>
      <c r="C72" s="954"/>
      <c r="D72" s="954"/>
      <c r="E72" s="954"/>
      <c r="F72" s="954"/>
      <c r="G72" s="954"/>
    </row>
    <row r="73" spans="1:7" ht="45" customHeight="1" x14ac:dyDescent="0.25">
      <c r="A73" s="390">
        <v>27</v>
      </c>
      <c r="B73" s="391" t="s">
        <v>807</v>
      </c>
      <c r="C73" s="392" t="s">
        <v>579</v>
      </c>
      <c r="D73" s="393">
        <v>0.125</v>
      </c>
      <c r="E73" s="394" t="s">
        <v>699</v>
      </c>
      <c r="F73" s="393" t="s">
        <v>808</v>
      </c>
      <c r="G73" s="395">
        <v>793.36</v>
      </c>
    </row>
    <row r="74" spans="1:7" ht="45" customHeight="1" x14ac:dyDescent="0.25">
      <c r="A74" s="390">
        <v>28</v>
      </c>
      <c r="B74" s="391" t="s">
        <v>809</v>
      </c>
      <c r="C74" s="392" t="s">
        <v>579</v>
      </c>
      <c r="D74" s="393">
        <v>0.32200000000000001</v>
      </c>
      <c r="E74" s="394" t="s">
        <v>701</v>
      </c>
      <c r="F74" s="393" t="s">
        <v>810</v>
      </c>
      <c r="G74" s="395" t="s">
        <v>811</v>
      </c>
    </row>
    <row r="75" spans="1:7" ht="45" customHeight="1" x14ac:dyDescent="0.25">
      <c r="A75" s="959">
        <v>29</v>
      </c>
      <c r="B75" s="391" t="s">
        <v>586</v>
      </c>
      <c r="C75" s="392" t="s">
        <v>579</v>
      </c>
      <c r="D75" s="393">
        <v>0.06</v>
      </c>
      <c r="E75" s="394" t="s">
        <v>704</v>
      </c>
      <c r="F75" s="393" t="s">
        <v>812</v>
      </c>
      <c r="G75" s="395" t="s">
        <v>813</v>
      </c>
    </row>
    <row r="76" spans="1:7" ht="45" customHeight="1" x14ac:dyDescent="0.25">
      <c r="A76" s="961"/>
      <c r="B76" s="396"/>
      <c r="C76" s="397"/>
      <c r="D76" s="398"/>
      <c r="E76" s="399" t="s">
        <v>590</v>
      </c>
      <c r="F76" s="398"/>
      <c r="G76" s="400" t="s">
        <v>3</v>
      </c>
    </row>
    <row r="77" spans="1:7" ht="45" customHeight="1" x14ac:dyDescent="0.25">
      <c r="A77" s="390" t="s">
        <v>429</v>
      </c>
      <c r="B77" s="955" t="s">
        <v>706</v>
      </c>
      <c r="C77" s="956"/>
      <c r="D77" s="956"/>
      <c r="E77" s="956"/>
      <c r="F77" s="956"/>
      <c r="G77" s="401"/>
    </row>
    <row r="78" spans="1:7" ht="45" customHeight="1" x14ac:dyDescent="0.25">
      <c r="A78" s="390" t="s">
        <v>429</v>
      </c>
      <c r="B78" s="957" t="s">
        <v>814</v>
      </c>
      <c r="C78" s="958"/>
      <c r="D78" s="958"/>
      <c r="E78" s="958"/>
      <c r="F78" s="958"/>
      <c r="G78" s="395" t="s">
        <v>815</v>
      </c>
    </row>
    <row r="79" spans="1:7" ht="45" customHeight="1" x14ac:dyDescent="0.25">
      <c r="A79" s="390" t="s">
        <v>429</v>
      </c>
      <c r="B79" s="957" t="s">
        <v>640</v>
      </c>
      <c r="C79" s="958"/>
      <c r="D79" s="958"/>
      <c r="E79" s="958"/>
      <c r="F79" s="958"/>
      <c r="G79" s="395" t="s">
        <v>816</v>
      </c>
    </row>
    <row r="80" spans="1:7" ht="45" customHeight="1" x14ac:dyDescent="0.25">
      <c r="A80" s="390" t="s">
        <v>429</v>
      </c>
      <c r="B80" s="955" t="s">
        <v>710</v>
      </c>
      <c r="C80" s="956"/>
      <c r="D80" s="956"/>
      <c r="E80" s="956"/>
      <c r="F80" s="956"/>
      <c r="G80" s="401" t="s">
        <v>816</v>
      </c>
    </row>
    <row r="81" spans="1:13" ht="45" customHeight="1" x14ac:dyDescent="0.25">
      <c r="A81" s="390" t="s">
        <v>429</v>
      </c>
      <c r="B81" s="955" t="s">
        <v>602</v>
      </c>
      <c r="C81" s="956"/>
      <c r="D81" s="956"/>
      <c r="E81" s="956"/>
      <c r="F81" s="956"/>
      <c r="G81" s="401"/>
      <c r="H81" s="377"/>
      <c r="I81" s="377"/>
      <c r="J81" s="377"/>
      <c r="K81" s="377"/>
      <c r="L81" s="377"/>
      <c r="M81" s="377"/>
    </row>
    <row r="82" spans="1:13" ht="45" customHeight="1" x14ac:dyDescent="0.25">
      <c r="A82" s="390" t="s">
        <v>429</v>
      </c>
      <c r="B82" s="957" t="s">
        <v>817</v>
      </c>
      <c r="C82" s="958"/>
      <c r="D82" s="958"/>
      <c r="E82" s="958"/>
      <c r="F82" s="958"/>
      <c r="G82" s="395" t="s">
        <v>818</v>
      </c>
      <c r="H82" s="377"/>
      <c r="I82" s="377"/>
      <c r="J82" s="377"/>
      <c r="K82" s="377"/>
      <c r="L82" s="377"/>
      <c r="M82" s="377"/>
    </row>
    <row r="83" spans="1:13" ht="45" customHeight="1" x14ac:dyDescent="0.25">
      <c r="A83" s="390" t="s">
        <v>429</v>
      </c>
      <c r="B83" s="957" t="s">
        <v>640</v>
      </c>
      <c r="C83" s="958"/>
      <c r="D83" s="958"/>
      <c r="E83" s="958"/>
      <c r="F83" s="958"/>
      <c r="G83" s="395" t="s">
        <v>819</v>
      </c>
      <c r="H83" s="377"/>
      <c r="I83" s="377"/>
      <c r="J83" s="377"/>
      <c r="K83" s="377"/>
      <c r="L83" s="377"/>
      <c r="M83" s="377"/>
    </row>
    <row r="84" spans="1:13" ht="45" customHeight="1" x14ac:dyDescent="0.25">
      <c r="A84" s="402" t="s">
        <v>429</v>
      </c>
      <c r="B84" s="962" t="s">
        <v>595</v>
      </c>
      <c r="C84" s="963"/>
      <c r="D84" s="963"/>
      <c r="E84" s="963"/>
      <c r="F84" s="963"/>
      <c r="G84" s="403">
        <v>920977.31</v>
      </c>
      <c r="H84" s="377"/>
      <c r="I84" s="377"/>
      <c r="J84" s="377"/>
      <c r="K84" s="377"/>
      <c r="L84" s="377"/>
      <c r="M84" s="377"/>
    </row>
    <row r="85" spans="1:13" x14ac:dyDescent="0.25">
      <c r="A85" s="385"/>
      <c r="B85" s="380"/>
      <c r="C85" s="384"/>
      <c r="D85" s="381"/>
      <c r="E85" s="383"/>
      <c r="F85" s="381"/>
      <c r="G85" s="386"/>
      <c r="H85" s="377"/>
      <c r="I85" s="377"/>
      <c r="J85" s="377"/>
      <c r="K85" s="377"/>
      <c r="L85" s="377"/>
      <c r="M85" s="377"/>
    </row>
  </sheetData>
  <mergeCells count="39">
    <mergeCell ref="B81:F81"/>
    <mergeCell ref="B82:F82"/>
    <mergeCell ref="B83:F83"/>
    <mergeCell ref="B84:F84"/>
    <mergeCell ref="A12:A14"/>
    <mergeCell ref="A15:A18"/>
    <mergeCell ref="A19:A22"/>
    <mergeCell ref="A23:A25"/>
    <mergeCell ref="A72:G72"/>
    <mergeCell ref="B77:F77"/>
    <mergeCell ref="B78:F78"/>
    <mergeCell ref="B79:F79"/>
    <mergeCell ref="B80:F80"/>
    <mergeCell ref="A75:A76"/>
    <mergeCell ref="A58:G58"/>
    <mergeCell ref="B68:F68"/>
    <mergeCell ref="B69:F69"/>
    <mergeCell ref="B70:F70"/>
    <mergeCell ref="B71:F71"/>
    <mergeCell ref="A43:G43"/>
    <mergeCell ref="B54:F54"/>
    <mergeCell ref="B55:F55"/>
    <mergeCell ref="B56:F56"/>
    <mergeCell ref="B57:F57"/>
    <mergeCell ref="A51:A52"/>
    <mergeCell ref="A11:G11"/>
    <mergeCell ref="B39:F39"/>
    <mergeCell ref="B40:F40"/>
    <mergeCell ref="B41:F41"/>
    <mergeCell ref="B42:F42"/>
    <mergeCell ref="A26:A29"/>
    <mergeCell ref="A30:A32"/>
    <mergeCell ref="A33:A35"/>
    <mergeCell ref="A36:A38"/>
    <mergeCell ref="A3:G3"/>
    <mergeCell ref="A4:G4"/>
    <mergeCell ref="A5:G5"/>
    <mergeCell ref="A6:G6"/>
    <mergeCell ref="A7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69" workbookViewId="0">
      <selection activeCell="C69" sqref="C69"/>
    </sheetView>
  </sheetViews>
  <sheetFormatPr defaultRowHeight="15" x14ac:dyDescent="0.25"/>
  <cols>
    <col min="2" max="2" width="43.85546875" customWidth="1"/>
    <col min="5" max="5" width="52.140625" customWidth="1"/>
    <col min="6" max="6" width="20.28515625" customWidth="1"/>
    <col min="7" max="7" width="14.28515625" customWidth="1"/>
  </cols>
  <sheetData>
    <row r="1" spans="1:7" x14ac:dyDescent="0.25">
      <c r="A1" s="333"/>
      <c r="B1" s="342"/>
      <c r="C1" s="342"/>
      <c r="D1" s="333"/>
      <c r="E1" s="333"/>
      <c r="F1" s="333"/>
      <c r="G1" s="339" t="s">
        <v>529</v>
      </c>
    </row>
    <row r="2" spans="1:7" x14ac:dyDescent="0.25">
      <c r="A2" s="351"/>
      <c r="B2" s="342"/>
      <c r="C2" s="342"/>
      <c r="D2" s="340"/>
      <c r="E2" s="340"/>
      <c r="F2" s="340"/>
      <c r="G2" s="340"/>
    </row>
    <row r="3" spans="1:7" x14ac:dyDescent="0.25">
      <c r="A3" s="937" t="s">
        <v>821</v>
      </c>
      <c r="B3" s="937"/>
      <c r="C3" s="937"/>
      <c r="D3" s="937"/>
      <c r="E3" s="937"/>
      <c r="F3" s="938"/>
      <c r="G3" s="938"/>
    </row>
    <row r="4" spans="1:7" x14ac:dyDescent="0.25">
      <c r="A4" s="939" t="s">
        <v>531</v>
      </c>
      <c r="B4" s="939"/>
      <c r="C4" s="939"/>
      <c r="D4" s="939"/>
      <c r="E4" s="939"/>
      <c r="F4" s="940"/>
      <c r="G4" s="940"/>
    </row>
    <row r="5" spans="1:7" x14ac:dyDescent="0.25">
      <c r="A5" s="939" t="s">
        <v>532</v>
      </c>
      <c r="B5" s="939"/>
      <c r="C5" s="939"/>
      <c r="D5" s="939"/>
      <c r="E5" s="939"/>
      <c r="F5" s="940"/>
      <c r="G5" s="940"/>
    </row>
    <row r="6" spans="1:7" x14ac:dyDescent="0.25">
      <c r="A6" s="939" t="s">
        <v>533</v>
      </c>
      <c r="B6" s="939"/>
      <c r="C6" s="939"/>
      <c r="D6" s="939"/>
      <c r="E6" s="939"/>
      <c r="F6" s="940"/>
      <c r="G6" s="940"/>
    </row>
    <row r="7" spans="1:7" x14ac:dyDescent="0.25">
      <c r="A7" s="939" t="s">
        <v>714</v>
      </c>
      <c r="B7" s="939"/>
      <c r="C7" s="939"/>
      <c r="D7" s="939"/>
      <c r="E7" s="939"/>
      <c r="F7" s="940"/>
      <c r="G7" s="940"/>
    </row>
    <row r="8" spans="1:7" x14ac:dyDescent="0.25">
      <c r="A8" s="335"/>
      <c r="B8" s="335"/>
      <c r="C8" s="336"/>
      <c r="D8" s="336"/>
      <c r="E8" s="337"/>
      <c r="F8" s="333"/>
      <c r="G8" s="333"/>
    </row>
    <row r="9" spans="1:7" ht="36" x14ac:dyDescent="0.25">
      <c r="A9" s="338" t="s">
        <v>534</v>
      </c>
      <c r="B9" s="341" t="s">
        <v>492</v>
      </c>
      <c r="C9" s="341" t="s">
        <v>535</v>
      </c>
      <c r="D9" s="341" t="s">
        <v>275</v>
      </c>
      <c r="E9" s="341" t="s">
        <v>536</v>
      </c>
      <c r="F9" s="345" t="s">
        <v>537</v>
      </c>
      <c r="G9" s="345" t="s">
        <v>538</v>
      </c>
    </row>
    <row r="10" spans="1:7" x14ac:dyDescent="0.25">
      <c r="A10" s="357">
        <v>1</v>
      </c>
      <c r="B10" s="358">
        <v>2</v>
      </c>
      <c r="C10" s="358">
        <v>3</v>
      </c>
      <c r="D10" s="358">
        <v>4</v>
      </c>
      <c r="E10" s="358">
        <v>5</v>
      </c>
      <c r="F10" s="357">
        <v>6</v>
      </c>
      <c r="G10" s="357">
        <v>7</v>
      </c>
    </row>
    <row r="11" spans="1:7" x14ac:dyDescent="0.25">
      <c r="A11" s="950" t="s">
        <v>539</v>
      </c>
      <c r="B11" s="951"/>
      <c r="C11" s="951"/>
      <c r="D11" s="951"/>
      <c r="E11" s="951"/>
      <c r="F11" s="951"/>
      <c r="G11" s="951"/>
    </row>
    <row r="12" spans="1:7" ht="85.5" customHeight="1" x14ac:dyDescent="0.25">
      <c r="A12" s="947">
        <v>1</v>
      </c>
      <c r="B12" s="360" t="s">
        <v>606</v>
      </c>
      <c r="C12" s="361" t="s">
        <v>607</v>
      </c>
      <c r="D12" s="362">
        <v>1.5</v>
      </c>
      <c r="E12" s="363" t="s">
        <v>608</v>
      </c>
      <c r="F12" s="362" t="s">
        <v>609</v>
      </c>
      <c r="G12" s="364">
        <v>88.2</v>
      </c>
    </row>
    <row r="13" spans="1:7" ht="45" customHeight="1" x14ac:dyDescent="0.25">
      <c r="A13" s="948"/>
      <c r="B13" s="365"/>
      <c r="C13" s="366"/>
      <c r="D13" s="367"/>
      <c r="E13" s="368" t="s">
        <v>610</v>
      </c>
      <c r="F13" s="367"/>
      <c r="G13" s="369" t="s">
        <v>3</v>
      </c>
    </row>
    <row r="14" spans="1:7" ht="45" customHeight="1" x14ac:dyDescent="0.25">
      <c r="A14" s="949"/>
      <c r="B14" s="365"/>
      <c r="C14" s="366"/>
      <c r="D14" s="367"/>
      <c r="E14" s="368" t="s">
        <v>611</v>
      </c>
      <c r="F14" s="367"/>
      <c r="G14" s="369" t="s">
        <v>3</v>
      </c>
    </row>
    <row r="15" spans="1:7" ht="45" customHeight="1" x14ac:dyDescent="0.25">
      <c r="A15" s="947">
        <v>2</v>
      </c>
      <c r="B15" s="360" t="s">
        <v>612</v>
      </c>
      <c r="C15" s="361" t="s">
        <v>607</v>
      </c>
      <c r="D15" s="362">
        <v>1.5</v>
      </c>
      <c r="E15" s="363" t="s">
        <v>613</v>
      </c>
      <c r="F15" s="362" t="s">
        <v>614</v>
      </c>
      <c r="G15" s="364">
        <v>22.29</v>
      </c>
    </row>
    <row r="16" spans="1:7" ht="45" customHeight="1" x14ac:dyDescent="0.25">
      <c r="A16" s="948"/>
      <c r="B16" s="365"/>
      <c r="C16" s="366"/>
      <c r="D16" s="367"/>
      <c r="E16" s="368" t="s">
        <v>610</v>
      </c>
      <c r="F16" s="367"/>
      <c r="G16" s="369" t="s">
        <v>3</v>
      </c>
    </row>
    <row r="17" spans="1:7" ht="45" customHeight="1" x14ac:dyDescent="0.25">
      <c r="A17" s="949"/>
      <c r="B17" s="365"/>
      <c r="C17" s="366"/>
      <c r="D17" s="367"/>
      <c r="E17" s="368" t="s">
        <v>611</v>
      </c>
      <c r="F17" s="367"/>
      <c r="G17" s="369" t="s">
        <v>3</v>
      </c>
    </row>
    <row r="18" spans="1:7" ht="45" customHeight="1" x14ac:dyDescent="0.25">
      <c r="A18" s="947">
        <v>3</v>
      </c>
      <c r="B18" s="360" t="s">
        <v>615</v>
      </c>
      <c r="C18" s="361" t="s">
        <v>616</v>
      </c>
      <c r="D18" s="362">
        <v>3</v>
      </c>
      <c r="E18" s="363" t="s">
        <v>617</v>
      </c>
      <c r="F18" s="362" t="s">
        <v>618</v>
      </c>
      <c r="G18" s="364">
        <v>111.83</v>
      </c>
    </row>
    <row r="19" spans="1:7" ht="45" customHeight="1" x14ac:dyDescent="0.25">
      <c r="A19" s="948"/>
      <c r="B19" s="365"/>
      <c r="C19" s="366"/>
      <c r="D19" s="367"/>
      <c r="E19" s="368" t="s">
        <v>610</v>
      </c>
      <c r="F19" s="367"/>
      <c r="G19" s="369" t="s">
        <v>3</v>
      </c>
    </row>
    <row r="20" spans="1:7" ht="45" customHeight="1" x14ac:dyDescent="0.25">
      <c r="A20" s="949"/>
      <c r="B20" s="365"/>
      <c r="C20" s="366"/>
      <c r="D20" s="367"/>
      <c r="E20" s="368" t="s">
        <v>611</v>
      </c>
      <c r="F20" s="367"/>
      <c r="G20" s="369" t="s">
        <v>3</v>
      </c>
    </row>
    <row r="21" spans="1:7" ht="45" customHeight="1" x14ac:dyDescent="0.25">
      <c r="A21" s="947">
        <v>4</v>
      </c>
      <c r="B21" s="360" t="s">
        <v>619</v>
      </c>
      <c r="C21" s="361" t="s">
        <v>620</v>
      </c>
      <c r="D21" s="362">
        <v>20</v>
      </c>
      <c r="E21" s="363" t="s">
        <v>621</v>
      </c>
      <c r="F21" s="362" t="s">
        <v>622</v>
      </c>
      <c r="G21" s="364" t="s">
        <v>623</v>
      </c>
    </row>
    <row r="22" spans="1:7" ht="45" customHeight="1" x14ac:dyDescent="0.25">
      <c r="A22" s="948"/>
      <c r="B22" s="365"/>
      <c r="C22" s="366"/>
      <c r="D22" s="367"/>
      <c r="E22" s="368" t="s">
        <v>610</v>
      </c>
      <c r="F22" s="367"/>
      <c r="G22" s="369" t="s">
        <v>3</v>
      </c>
    </row>
    <row r="23" spans="1:7" ht="45" customHeight="1" x14ac:dyDescent="0.25">
      <c r="A23" s="949"/>
      <c r="B23" s="365"/>
      <c r="C23" s="366"/>
      <c r="D23" s="367"/>
      <c r="E23" s="368" t="s">
        <v>611</v>
      </c>
      <c r="F23" s="367"/>
      <c r="G23" s="369" t="s">
        <v>3</v>
      </c>
    </row>
    <row r="24" spans="1:7" ht="45" customHeight="1" x14ac:dyDescent="0.25">
      <c r="A24" s="947">
        <v>5</v>
      </c>
      <c r="B24" s="360" t="s">
        <v>624</v>
      </c>
      <c r="C24" s="361" t="s">
        <v>625</v>
      </c>
      <c r="D24" s="362">
        <v>1</v>
      </c>
      <c r="E24" s="363" t="s">
        <v>626</v>
      </c>
      <c r="F24" s="362" t="s">
        <v>627</v>
      </c>
      <c r="G24" s="364">
        <v>936.25</v>
      </c>
    </row>
    <row r="25" spans="1:7" ht="45" customHeight="1" x14ac:dyDescent="0.25">
      <c r="A25" s="948"/>
      <c r="B25" s="365"/>
      <c r="C25" s="366"/>
      <c r="D25" s="367"/>
      <c r="E25" s="368" t="s">
        <v>610</v>
      </c>
      <c r="F25" s="367"/>
      <c r="G25" s="369" t="s">
        <v>3</v>
      </c>
    </row>
    <row r="26" spans="1:7" ht="45" customHeight="1" x14ac:dyDescent="0.25">
      <c r="A26" s="949"/>
      <c r="B26" s="365"/>
      <c r="C26" s="366"/>
      <c r="D26" s="367"/>
      <c r="E26" s="368" t="s">
        <v>611</v>
      </c>
      <c r="F26" s="367"/>
      <c r="G26" s="369" t="s">
        <v>3</v>
      </c>
    </row>
    <row r="27" spans="1:7" ht="45" customHeight="1" x14ac:dyDescent="0.25">
      <c r="A27" s="947">
        <v>6</v>
      </c>
      <c r="B27" s="360" t="s">
        <v>628</v>
      </c>
      <c r="C27" s="361" t="s">
        <v>629</v>
      </c>
      <c r="D27" s="362">
        <v>3</v>
      </c>
      <c r="E27" s="363" t="s">
        <v>630</v>
      </c>
      <c r="F27" s="362" t="s">
        <v>631</v>
      </c>
      <c r="G27" s="364">
        <v>36.229999999999997</v>
      </c>
    </row>
    <row r="28" spans="1:7" ht="45" customHeight="1" x14ac:dyDescent="0.25">
      <c r="A28" s="948"/>
      <c r="B28" s="365"/>
      <c r="C28" s="366"/>
      <c r="D28" s="367"/>
      <c r="E28" s="368" t="s">
        <v>610</v>
      </c>
      <c r="F28" s="367"/>
      <c r="G28" s="369" t="s">
        <v>3</v>
      </c>
    </row>
    <row r="29" spans="1:7" ht="45" customHeight="1" x14ac:dyDescent="0.25">
      <c r="A29" s="949"/>
      <c r="B29" s="365"/>
      <c r="C29" s="366"/>
      <c r="D29" s="367"/>
      <c r="E29" s="368" t="s">
        <v>611</v>
      </c>
      <c r="F29" s="367"/>
      <c r="G29" s="369" t="s">
        <v>3</v>
      </c>
    </row>
    <row r="30" spans="1:7" ht="45" customHeight="1" x14ac:dyDescent="0.25">
      <c r="A30" s="947">
        <v>7</v>
      </c>
      <c r="B30" s="360" t="s">
        <v>632</v>
      </c>
      <c r="C30" s="361" t="s">
        <v>629</v>
      </c>
      <c r="D30" s="362">
        <v>2</v>
      </c>
      <c r="E30" s="363" t="s">
        <v>633</v>
      </c>
      <c r="F30" s="362" t="s">
        <v>634</v>
      </c>
      <c r="G30" s="364">
        <v>37.799999999999997</v>
      </c>
    </row>
    <row r="31" spans="1:7" ht="45" customHeight="1" x14ac:dyDescent="0.25">
      <c r="A31" s="948"/>
      <c r="B31" s="365"/>
      <c r="C31" s="366"/>
      <c r="D31" s="367"/>
      <c r="E31" s="368" t="s">
        <v>610</v>
      </c>
      <c r="F31" s="367"/>
      <c r="G31" s="369" t="s">
        <v>3</v>
      </c>
    </row>
    <row r="32" spans="1:7" ht="45" customHeight="1" x14ac:dyDescent="0.25">
      <c r="A32" s="949"/>
      <c r="B32" s="365"/>
      <c r="C32" s="366"/>
      <c r="D32" s="367"/>
      <c r="E32" s="368" t="s">
        <v>611</v>
      </c>
      <c r="F32" s="367"/>
      <c r="G32" s="369" t="s">
        <v>3</v>
      </c>
    </row>
    <row r="33" spans="1:7" ht="45" customHeight="1" x14ac:dyDescent="0.25">
      <c r="A33" s="947">
        <v>8</v>
      </c>
      <c r="B33" s="360" t="s">
        <v>635</v>
      </c>
      <c r="C33" s="361" t="s">
        <v>629</v>
      </c>
      <c r="D33" s="362">
        <v>2</v>
      </c>
      <c r="E33" s="363" t="s">
        <v>636</v>
      </c>
      <c r="F33" s="362" t="s">
        <v>637</v>
      </c>
      <c r="G33" s="364">
        <v>131.94999999999999</v>
      </c>
    </row>
    <row r="34" spans="1:7" ht="45" customHeight="1" x14ac:dyDescent="0.25">
      <c r="A34" s="948"/>
      <c r="B34" s="365"/>
      <c r="C34" s="366"/>
      <c r="D34" s="367"/>
      <c r="E34" s="368" t="s">
        <v>610</v>
      </c>
      <c r="F34" s="367"/>
      <c r="G34" s="369" t="s">
        <v>3</v>
      </c>
    </row>
    <row r="35" spans="1:7" ht="45" customHeight="1" x14ac:dyDescent="0.25">
      <c r="A35" s="949"/>
      <c r="B35" s="365"/>
      <c r="C35" s="366"/>
      <c r="D35" s="367"/>
      <c r="E35" s="368" t="s">
        <v>611</v>
      </c>
      <c r="F35" s="367"/>
      <c r="G35" s="369" t="s">
        <v>3</v>
      </c>
    </row>
    <row r="36" spans="1:7" ht="45" customHeight="1" x14ac:dyDescent="0.25">
      <c r="A36" s="359" t="s">
        <v>429</v>
      </c>
      <c r="B36" s="941" t="s">
        <v>552</v>
      </c>
      <c r="C36" s="942"/>
      <c r="D36" s="942"/>
      <c r="E36" s="942"/>
      <c r="F36" s="942"/>
      <c r="G36" s="370"/>
    </row>
    <row r="37" spans="1:7" ht="45" customHeight="1" x14ac:dyDescent="0.25">
      <c r="A37" s="359" t="s">
        <v>429</v>
      </c>
      <c r="B37" s="943" t="s">
        <v>638</v>
      </c>
      <c r="C37" s="944"/>
      <c r="D37" s="944"/>
      <c r="E37" s="944"/>
      <c r="F37" s="944"/>
      <c r="G37" s="364" t="s">
        <v>639</v>
      </c>
    </row>
    <row r="38" spans="1:7" ht="45" customHeight="1" x14ac:dyDescent="0.25">
      <c r="A38" s="359" t="s">
        <v>429</v>
      </c>
      <c r="B38" s="943" t="s">
        <v>640</v>
      </c>
      <c r="C38" s="944"/>
      <c r="D38" s="944"/>
      <c r="E38" s="944"/>
      <c r="F38" s="944"/>
      <c r="G38" s="364" t="s">
        <v>641</v>
      </c>
    </row>
    <row r="39" spans="1:7" ht="45" customHeight="1" x14ac:dyDescent="0.25">
      <c r="A39" s="359" t="s">
        <v>429</v>
      </c>
      <c r="B39" s="941" t="s">
        <v>556</v>
      </c>
      <c r="C39" s="942"/>
      <c r="D39" s="942"/>
      <c r="E39" s="942"/>
      <c r="F39" s="942"/>
      <c r="G39" s="370" t="s">
        <v>641</v>
      </c>
    </row>
    <row r="40" spans="1:7" ht="45" customHeight="1" x14ac:dyDescent="0.25">
      <c r="A40" s="950" t="s">
        <v>557</v>
      </c>
      <c r="B40" s="951"/>
      <c r="C40" s="951"/>
      <c r="D40" s="951"/>
      <c r="E40" s="951"/>
      <c r="F40" s="951"/>
      <c r="G40" s="951"/>
    </row>
    <row r="41" spans="1:7" ht="45" customHeight="1" x14ac:dyDescent="0.25">
      <c r="A41" s="359">
        <v>9</v>
      </c>
      <c r="B41" s="360" t="s">
        <v>642</v>
      </c>
      <c r="C41" s="361" t="s">
        <v>607</v>
      </c>
      <c r="D41" s="362">
        <v>1.5</v>
      </c>
      <c r="E41" s="363" t="s">
        <v>643</v>
      </c>
      <c r="F41" s="362" t="s">
        <v>644</v>
      </c>
      <c r="G41" s="364">
        <v>5.0999999999999996</v>
      </c>
    </row>
    <row r="42" spans="1:7" ht="45" customHeight="1" x14ac:dyDescent="0.25">
      <c r="A42" s="359">
        <v>10</v>
      </c>
      <c r="B42" s="360" t="s">
        <v>645</v>
      </c>
      <c r="C42" s="361" t="s">
        <v>607</v>
      </c>
      <c r="D42" s="362">
        <v>1.5</v>
      </c>
      <c r="E42" s="363" t="s">
        <v>646</v>
      </c>
      <c r="F42" s="362" t="s">
        <v>647</v>
      </c>
      <c r="G42" s="364">
        <v>3.62</v>
      </c>
    </row>
    <row r="43" spans="1:7" ht="45" customHeight="1" x14ac:dyDescent="0.25">
      <c r="A43" s="359">
        <v>11</v>
      </c>
      <c r="B43" s="360" t="s">
        <v>648</v>
      </c>
      <c r="C43" s="361" t="s">
        <v>616</v>
      </c>
      <c r="D43" s="362">
        <v>3</v>
      </c>
      <c r="E43" s="363" t="s">
        <v>649</v>
      </c>
      <c r="F43" s="362" t="s">
        <v>650</v>
      </c>
      <c r="G43" s="364">
        <v>39.9</v>
      </c>
    </row>
    <row r="44" spans="1:7" ht="45" customHeight="1" x14ac:dyDescent="0.25">
      <c r="A44" s="359">
        <v>12</v>
      </c>
      <c r="B44" s="360" t="s">
        <v>651</v>
      </c>
      <c r="C44" s="361" t="s">
        <v>620</v>
      </c>
      <c r="D44" s="362">
        <v>20</v>
      </c>
      <c r="E44" s="363" t="s">
        <v>652</v>
      </c>
      <c r="F44" s="362" t="s">
        <v>653</v>
      </c>
      <c r="G44" s="364">
        <v>296</v>
      </c>
    </row>
    <row r="45" spans="1:7" ht="45" customHeight="1" x14ac:dyDescent="0.25">
      <c r="A45" s="359">
        <v>13</v>
      </c>
      <c r="B45" s="360" t="s">
        <v>654</v>
      </c>
      <c r="C45" s="361" t="s">
        <v>625</v>
      </c>
      <c r="D45" s="362">
        <v>1</v>
      </c>
      <c r="E45" s="363" t="s">
        <v>655</v>
      </c>
      <c r="F45" s="362" t="s">
        <v>656</v>
      </c>
      <c r="G45" s="364">
        <v>161</v>
      </c>
    </row>
    <row r="46" spans="1:7" ht="45" customHeight="1" x14ac:dyDescent="0.25">
      <c r="A46" s="359">
        <v>14</v>
      </c>
      <c r="B46" s="360" t="s">
        <v>657</v>
      </c>
      <c r="C46" s="361" t="s">
        <v>579</v>
      </c>
      <c r="D46" s="362">
        <v>0.2</v>
      </c>
      <c r="E46" s="363" t="s">
        <v>658</v>
      </c>
      <c r="F46" s="362" t="s">
        <v>659</v>
      </c>
      <c r="G46" s="364">
        <v>291.86</v>
      </c>
    </row>
    <row r="47" spans="1:7" ht="45" customHeight="1" x14ac:dyDescent="0.25">
      <c r="A47" s="947">
        <v>15</v>
      </c>
      <c r="B47" s="360" t="s">
        <v>660</v>
      </c>
      <c r="C47" s="361" t="s">
        <v>569</v>
      </c>
      <c r="D47" s="362">
        <v>1</v>
      </c>
      <c r="E47" s="363" t="s">
        <v>661</v>
      </c>
      <c r="F47" s="362" t="s">
        <v>662</v>
      </c>
      <c r="G47" s="364">
        <v>700</v>
      </c>
    </row>
    <row r="48" spans="1:7" ht="45" customHeight="1" x14ac:dyDescent="0.25">
      <c r="A48" s="949"/>
      <c r="B48" s="365"/>
      <c r="C48" s="366"/>
      <c r="D48" s="367"/>
      <c r="E48" s="368" t="s">
        <v>663</v>
      </c>
      <c r="F48" s="367"/>
      <c r="G48" s="369" t="s">
        <v>3</v>
      </c>
    </row>
    <row r="49" spans="1:7" ht="45" customHeight="1" x14ac:dyDescent="0.25">
      <c r="A49" s="947">
        <v>16</v>
      </c>
      <c r="B49" s="360" t="s">
        <v>664</v>
      </c>
      <c r="C49" s="361" t="s">
        <v>665</v>
      </c>
      <c r="D49" s="362">
        <v>0.25</v>
      </c>
      <c r="E49" s="363" t="s">
        <v>666</v>
      </c>
      <c r="F49" s="362" t="s">
        <v>667</v>
      </c>
      <c r="G49" s="364">
        <v>299.06</v>
      </c>
    </row>
    <row r="50" spans="1:7" ht="45" customHeight="1" x14ac:dyDescent="0.25">
      <c r="A50" s="949"/>
      <c r="B50" s="365"/>
      <c r="C50" s="366"/>
      <c r="D50" s="367"/>
      <c r="E50" s="368" t="s">
        <v>668</v>
      </c>
      <c r="F50" s="367"/>
      <c r="G50" s="369" t="s">
        <v>3</v>
      </c>
    </row>
    <row r="51" spans="1:7" ht="45" customHeight="1" x14ac:dyDescent="0.25">
      <c r="A51" s="359" t="s">
        <v>429</v>
      </c>
      <c r="B51" s="941" t="s">
        <v>575</v>
      </c>
      <c r="C51" s="942"/>
      <c r="D51" s="942"/>
      <c r="E51" s="942"/>
      <c r="F51" s="942"/>
      <c r="G51" s="370"/>
    </row>
    <row r="52" spans="1:7" ht="45" customHeight="1" x14ac:dyDescent="0.25">
      <c r="A52" s="359" t="s">
        <v>429</v>
      </c>
      <c r="B52" s="943" t="s">
        <v>669</v>
      </c>
      <c r="C52" s="944"/>
      <c r="D52" s="944"/>
      <c r="E52" s="944"/>
      <c r="F52" s="944"/>
      <c r="G52" s="364" t="s">
        <v>670</v>
      </c>
    </row>
    <row r="53" spans="1:7" ht="45" customHeight="1" x14ac:dyDescent="0.25">
      <c r="A53" s="359" t="s">
        <v>429</v>
      </c>
      <c r="B53" s="943" t="s">
        <v>640</v>
      </c>
      <c r="C53" s="944"/>
      <c r="D53" s="944"/>
      <c r="E53" s="944"/>
      <c r="F53" s="944"/>
      <c r="G53" s="364" t="s">
        <v>671</v>
      </c>
    </row>
    <row r="54" spans="1:7" ht="45" customHeight="1" x14ac:dyDescent="0.25">
      <c r="A54" s="359" t="s">
        <v>429</v>
      </c>
      <c r="B54" s="941" t="s">
        <v>576</v>
      </c>
      <c r="C54" s="942"/>
      <c r="D54" s="942"/>
      <c r="E54" s="942"/>
      <c r="F54" s="942"/>
      <c r="G54" s="370" t="s">
        <v>671</v>
      </c>
    </row>
    <row r="55" spans="1:7" ht="45" customHeight="1" x14ac:dyDescent="0.25">
      <c r="A55" s="950" t="s">
        <v>672</v>
      </c>
      <c r="B55" s="951"/>
      <c r="C55" s="951"/>
      <c r="D55" s="951"/>
      <c r="E55" s="951"/>
      <c r="F55" s="951"/>
      <c r="G55" s="951"/>
    </row>
    <row r="56" spans="1:7" ht="45" customHeight="1" x14ac:dyDescent="0.25">
      <c r="A56" s="359">
        <v>17</v>
      </c>
      <c r="B56" s="360" t="s">
        <v>673</v>
      </c>
      <c r="C56" s="361" t="s">
        <v>674</v>
      </c>
      <c r="D56" s="362">
        <v>18</v>
      </c>
      <c r="E56" s="363" t="s">
        <v>675</v>
      </c>
      <c r="F56" s="362" t="s">
        <v>676</v>
      </c>
      <c r="G56" s="364">
        <v>941.4</v>
      </c>
    </row>
    <row r="57" spans="1:7" ht="45" customHeight="1" x14ac:dyDescent="0.25">
      <c r="A57" s="359">
        <v>18</v>
      </c>
      <c r="B57" s="360" t="s">
        <v>677</v>
      </c>
      <c r="C57" s="361" t="s">
        <v>674</v>
      </c>
      <c r="D57" s="362">
        <v>18</v>
      </c>
      <c r="E57" s="363" t="s">
        <v>678</v>
      </c>
      <c r="F57" s="362" t="s">
        <v>679</v>
      </c>
      <c r="G57" s="364">
        <v>140.4</v>
      </c>
    </row>
    <row r="58" spans="1:7" ht="45" customHeight="1" x14ac:dyDescent="0.25">
      <c r="A58" s="359">
        <v>19</v>
      </c>
      <c r="B58" s="360" t="s">
        <v>680</v>
      </c>
      <c r="C58" s="361" t="s">
        <v>674</v>
      </c>
      <c r="D58" s="362">
        <v>1</v>
      </c>
      <c r="E58" s="363" t="s">
        <v>681</v>
      </c>
      <c r="F58" s="362" t="s">
        <v>682</v>
      </c>
      <c r="G58" s="364">
        <v>19.7</v>
      </c>
    </row>
    <row r="59" spans="1:7" ht="45" customHeight="1" x14ac:dyDescent="0.25">
      <c r="A59" s="359">
        <v>20</v>
      </c>
      <c r="B59" s="360" t="s">
        <v>683</v>
      </c>
      <c r="C59" s="361" t="s">
        <v>674</v>
      </c>
      <c r="D59" s="362">
        <v>1</v>
      </c>
      <c r="E59" s="363" t="s">
        <v>684</v>
      </c>
      <c r="F59" s="362" t="s">
        <v>685</v>
      </c>
      <c r="G59" s="364">
        <v>2</v>
      </c>
    </row>
    <row r="60" spans="1:7" ht="45" customHeight="1" x14ac:dyDescent="0.25">
      <c r="A60" s="359">
        <v>21</v>
      </c>
      <c r="B60" s="360" t="s">
        <v>686</v>
      </c>
      <c r="C60" s="361" t="s">
        <v>629</v>
      </c>
      <c r="D60" s="362">
        <v>1</v>
      </c>
      <c r="E60" s="363" t="s">
        <v>687</v>
      </c>
      <c r="F60" s="362" t="s">
        <v>688</v>
      </c>
      <c r="G60" s="364">
        <v>256.89999999999998</v>
      </c>
    </row>
    <row r="61" spans="1:7" ht="45" customHeight="1" x14ac:dyDescent="0.25">
      <c r="A61" s="359">
        <v>22</v>
      </c>
      <c r="B61" s="360" t="s">
        <v>689</v>
      </c>
      <c r="C61" s="361" t="s">
        <v>629</v>
      </c>
      <c r="D61" s="362">
        <v>1</v>
      </c>
      <c r="E61" s="363" t="s">
        <v>690</v>
      </c>
      <c r="F61" s="362" t="s">
        <v>691</v>
      </c>
      <c r="G61" s="364">
        <v>98.9</v>
      </c>
    </row>
    <row r="62" spans="1:7" ht="45" customHeight="1" x14ac:dyDescent="0.25">
      <c r="A62" s="359" t="s">
        <v>429</v>
      </c>
      <c r="B62" s="941" t="s">
        <v>692</v>
      </c>
      <c r="C62" s="942"/>
      <c r="D62" s="942"/>
      <c r="E62" s="942"/>
      <c r="F62" s="942"/>
      <c r="G62" s="370"/>
    </row>
    <row r="63" spans="1:7" ht="45" customHeight="1" x14ac:dyDescent="0.25">
      <c r="A63" s="359" t="s">
        <v>429</v>
      </c>
      <c r="B63" s="943" t="s">
        <v>693</v>
      </c>
      <c r="C63" s="944"/>
      <c r="D63" s="944"/>
      <c r="E63" s="944"/>
      <c r="F63" s="944"/>
      <c r="G63" s="364" t="s">
        <v>694</v>
      </c>
    </row>
    <row r="64" spans="1:7" ht="45" customHeight="1" x14ac:dyDescent="0.25">
      <c r="A64" s="359" t="s">
        <v>429</v>
      </c>
      <c r="B64" s="943" t="s">
        <v>640</v>
      </c>
      <c r="C64" s="944"/>
      <c r="D64" s="944"/>
      <c r="E64" s="944"/>
      <c r="F64" s="944"/>
      <c r="G64" s="364" t="s">
        <v>695</v>
      </c>
    </row>
    <row r="65" spans="1:13" ht="45" customHeight="1" x14ac:dyDescent="0.25">
      <c r="A65" s="359" t="s">
        <v>429</v>
      </c>
      <c r="B65" s="941" t="s">
        <v>696</v>
      </c>
      <c r="C65" s="942"/>
      <c r="D65" s="942"/>
      <c r="E65" s="942"/>
      <c r="F65" s="942"/>
      <c r="G65" s="370" t="s">
        <v>695</v>
      </c>
      <c r="H65" s="340"/>
      <c r="I65" s="340"/>
      <c r="J65" s="340"/>
      <c r="K65" s="340"/>
      <c r="L65" s="340"/>
      <c r="M65" s="340"/>
    </row>
    <row r="66" spans="1:13" ht="45" customHeight="1" x14ac:dyDescent="0.25">
      <c r="A66" s="950" t="s">
        <v>697</v>
      </c>
      <c r="B66" s="951"/>
      <c r="C66" s="951"/>
      <c r="D66" s="951"/>
      <c r="E66" s="951"/>
      <c r="F66" s="951"/>
      <c r="G66" s="951"/>
      <c r="H66" s="340"/>
      <c r="I66" s="340"/>
      <c r="J66" s="340"/>
      <c r="K66" s="340"/>
      <c r="L66" s="340"/>
      <c r="M66" s="340"/>
    </row>
    <row r="67" spans="1:13" ht="45" customHeight="1" x14ac:dyDescent="0.25">
      <c r="A67" s="359">
        <v>23</v>
      </c>
      <c r="B67" s="360" t="s">
        <v>698</v>
      </c>
      <c r="C67" s="361" t="s">
        <v>579</v>
      </c>
      <c r="D67" s="362">
        <v>0.13750000000000001</v>
      </c>
      <c r="E67" s="363" t="s">
        <v>699</v>
      </c>
      <c r="F67" s="362" t="s">
        <v>700</v>
      </c>
      <c r="G67" s="364">
        <v>424.4</v>
      </c>
      <c r="H67" s="340"/>
      <c r="I67" s="340"/>
      <c r="J67" s="340"/>
      <c r="K67" s="340"/>
      <c r="L67" s="340"/>
      <c r="M67" s="340"/>
    </row>
    <row r="68" spans="1:13" ht="63.75" customHeight="1" x14ac:dyDescent="0.25">
      <c r="A68" s="359">
        <v>24</v>
      </c>
      <c r="B68" s="360" t="s">
        <v>583</v>
      </c>
      <c r="C68" s="361" t="s">
        <v>579</v>
      </c>
      <c r="D68" s="362">
        <v>0.36399999999999999</v>
      </c>
      <c r="E68" s="363" t="s">
        <v>701</v>
      </c>
      <c r="F68" s="362" t="s">
        <v>702</v>
      </c>
      <c r="G68" s="364" t="s">
        <v>703</v>
      </c>
      <c r="H68" s="340"/>
      <c r="I68" s="340"/>
      <c r="J68" s="340"/>
      <c r="K68" s="340"/>
      <c r="L68" s="340"/>
      <c r="M68" s="340"/>
    </row>
    <row r="69" spans="1:13" ht="45" customHeight="1" x14ac:dyDescent="0.25">
      <c r="A69" s="947">
        <v>25</v>
      </c>
      <c r="B69" s="360" t="s">
        <v>586</v>
      </c>
      <c r="C69" s="361" t="s">
        <v>579</v>
      </c>
      <c r="D69" s="362">
        <v>0.06</v>
      </c>
      <c r="E69" s="363" t="s">
        <v>704</v>
      </c>
      <c r="F69" s="362" t="s">
        <v>705</v>
      </c>
      <c r="G69" s="364">
        <v>526.64</v>
      </c>
      <c r="H69" s="340"/>
      <c r="I69" s="340"/>
      <c r="J69" s="340"/>
      <c r="K69" s="340"/>
      <c r="L69" s="340"/>
      <c r="M69" s="340"/>
    </row>
    <row r="70" spans="1:13" ht="75" customHeight="1" x14ac:dyDescent="0.25">
      <c r="A70" s="949"/>
      <c r="B70" s="365"/>
      <c r="C70" s="366"/>
      <c r="D70" s="367"/>
      <c r="E70" s="368" t="s">
        <v>590</v>
      </c>
      <c r="F70" s="367"/>
      <c r="G70" s="369" t="s">
        <v>3</v>
      </c>
      <c r="H70" s="340"/>
      <c r="I70" s="340"/>
      <c r="J70" s="340"/>
      <c r="K70" s="340"/>
      <c r="L70" s="340"/>
      <c r="M70" s="340"/>
    </row>
    <row r="71" spans="1:13" ht="45" customHeight="1" x14ac:dyDescent="0.25">
      <c r="A71" s="359" t="s">
        <v>429</v>
      </c>
      <c r="B71" s="941" t="s">
        <v>706</v>
      </c>
      <c r="C71" s="942"/>
      <c r="D71" s="942"/>
      <c r="E71" s="942"/>
      <c r="F71" s="942"/>
      <c r="G71" s="370"/>
      <c r="H71" s="340"/>
      <c r="I71" s="340"/>
      <c r="J71" s="340"/>
      <c r="K71" s="340"/>
      <c r="L71" s="340"/>
      <c r="M71" s="340"/>
    </row>
    <row r="72" spans="1:13" ht="45" customHeight="1" x14ac:dyDescent="0.25">
      <c r="A72" s="359" t="s">
        <v>429</v>
      </c>
      <c r="B72" s="943" t="s">
        <v>707</v>
      </c>
      <c r="C72" s="944"/>
      <c r="D72" s="944"/>
      <c r="E72" s="944"/>
      <c r="F72" s="944"/>
      <c r="G72" s="364" t="s">
        <v>708</v>
      </c>
      <c r="H72" s="340"/>
      <c r="I72" s="340"/>
      <c r="J72" s="340"/>
      <c r="K72" s="340"/>
      <c r="L72" s="340"/>
      <c r="M72" s="340"/>
    </row>
    <row r="73" spans="1:13" ht="45" customHeight="1" x14ac:dyDescent="0.25">
      <c r="A73" s="359" t="s">
        <v>429</v>
      </c>
      <c r="B73" s="943" t="s">
        <v>640</v>
      </c>
      <c r="C73" s="944"/>
      <c r="D73" s="944"/>
      <c r="E73" s="944"/>
      <c r="F73" s="944"/>
      <c r="G73" s="364" t="s">
        <v>709</v>
      </c>
      <c r="H73" s="340"/>
      <c r="I73" s="340"/>
      <c r="J73" s="340"/>
      <c r="K73" s="340"/>
      <c r="L73" s="340"/>
      <c r="M73" s="340"/>
    </row>
    <row r="74" spans="1:13" ht="45" customHeight="1" x14ac:dyDescent="0.25">
      <c r="A74" s="359" t="s">
        <v>429</v>
      </c>
      <c r="B74" s="941" t="s">
        <v>710</v>
      </c>
      <c r="C74" s="942"/>
      <c r="D74" s="942"/>
      <c r="E74" s="942"/>
      <c r="F74" s="942"/>
      <c r="G74" s="370" t="s">
        <v>709</v>
      </c>
      <c r="H74" s="340"/>
      <c r="I74" s="340"/>
      <c r="J74" s="340"/>
      <c r="K74" s="340"/>
      <c r="L74" s="340"/>
      <c r="M74" s="340"/>
    </row>
    <row r="75" spans="1:13" ht="45" customHeight="1" x14ac:dyDescent="0.25">
      <c r="A75" s="359" t="s">
        <v>429</v>
      </c>
      <c r="B75" s="941" t="s">
        <v>602</v>
      </c>
      <c r="C75" s="942"/>
      <c r="D75" s="942"/>
      <c r="E75" s="942"/>
      <c r="F75" s="942"/>
      <c r="G75" s="370"/>
      <c r="H75" s="340"/>
      <c r="I75" s="340"/>
      <c r="J75" s="340"/>
      <c r="K75" s="340"/>
      <c r="L75" s="340"/>
      <c r="M75" s="340"/>
    </row>
    <row r="76" spans="1:13" ht="45" customHeight="1" x14ac:dyDescent="0.25">
      <c r="A76" s="359" t="s">
        <v>429</v>
      </c>
      <c r="B76" s="943" t="s">
        <v>711</v>
      </c>
      <c r="C76" s="944"/>
      <c r="D76" s="944"/>
      <c r="E76" s="944"/>
      <c r="F76" s="944"/>
      <c r="G76" s="364" t="s">
        <v>712</v>
      </c>
      <c r="H76" s="340"/>
      <c r="I76" s="340"/>
      <c r="J76" s="340"/>
      <c r="K76" s="340"/>
      <c r="L76" s="340"/>
      <c r="M76" s="340"/>
    </row>
    <row r="77" spans="1:13" ht="45" customHeight="1" x14ac:dyDescent="0.25">
      <c r="A77" s="359" t="s">
        <v>429</v>
      </c>
      <c r="B77" s="943" t="s">
        <v>640</v>
      </c>
      <c r="C77" s="944"/>
      <c r="D77" s="944"/>
      <c r="E77" s="944"/>
      <c r="F77" s="944"/>
      <c r="G77" s="364" t="s">
        <v>713</v>
      </c>
      <c r="H77" s="340"/>
      <c r="I77" s="340"/>
      <c r="J77" s="340"/>
      <c r="K77" s="340"/>
      <c r="L77" s="340"/>
      <c r="M77" s="340"/>
    </row>
    <row r="78" spans="1:13" ht="45" customHeight="1" x14ac:dyDescent="0.25">
      <c r="A78" s="306" t="s">
        <v>429</v>
      </c>
      <c r="B78" s="945" t="s">
        <v>595</v>
      </c>
      <c r="C78" s="946"/>
      <c r="D78" s="946"/>
      <c r="E78" s="946"/>
      <c r="F78" s="946"/>
      <c r="G78" s="307">
        <v>533056.61</v>
      </c>
      <c r="H78" s="340"/>
      <c r="I78" s="340"/>
      <c r="J78" s="340"/>
      <c r="K78" s="340"/>
      <c r="L78" s="340"/>
      <c r="M78" s="340"/>
    </row>
    <row r="79" spans="1:13" x14ac:dyDescent="0.25">
      <c r="A79" s="349"/>
      <c r="B79" s="343"/>
      <c r="C79" s="348"/>
      <c r="D79" s="344"/>
      <c r="E79" s="347"/>
      <c r="F79" s="344"/>
      <c r="G79" s="350"/>
      <c r="H79" s="340"/>
      <c r="I79" s="340"/>
      <c r="J79" s="340"/>
      <c r="K79" s="340"/>
      <c r="L79" s="340"/>
      <c r="M79" s="340"/>
    </row>
    <row r="80" spans="1:13" x14ac:dyDescent="0.25">
      <c r="A80" s="352"/>
      <c r="B80" s="353"/>
      <c r="C80" s="353"/>
      <c r="D80" s="353"/>
      <c r="E80" s="353"/>
      <c r="F80" s="353"/>
      <c r="G80" s="354"/>
      <c r="H80" s="353"/>
      <c r="I80" s="353"/>
      <c r="J80" s="353"/>
      <c r="K80" s="353"/>
      <c r="L80" s="353"/>
      <c r="M80" s="353"/>
    </row>
    <row r="81" spans="1:7" x14ac:dyDescent="0.25">
      <c r="A81" s="349"/>
      <c r="B81" s="343"/>
      <c r="C81" s="348"/>
      <c r="D81" s="344"/>
      <c r="E81" s="355"/>
      <c r="F81" s="344"/>
      <c r="G81" s="356"/>
    </row>
    <row r="82" spans="1:7" x14ac:dyDescent="0.25">
      <c r="A82" s="334"/>
      <c r="B82" s="334"/>
      <c r="C82" s="334"/>
      <c r="D82" s="334"/>
      <c r="E82" s="334"/>
      <c r="F82" s="340"/>
      <c r="G82" s="340"/>
    </row>
    <row r="83" spans="1:7" x14ac:dyDescent="0.25">
      <c r="A83" s="346"/>
      <c r="B83" s="340"/>
      <c r="C83" s="346"/>
      <c r="D83" s="340"/>
      <c r="E83" s="340"/>
      <c r="F83" s="340"/>
      <c r="G83" s="340"/>
    </row>
    <row r="84" spans="1:7" x14ac:dyDescent="0.25">
      <c r="A84" s="346"/>
      <c r="B84" s="340"/>
      <c r="C84" s="346"/>
      <c r="D84" s="340"/>
      <c r="E84" s="340"/>
      <c r="F84" s="340"/>
      <c r="G84" s="340"/>
    </row>
    <row r="85" spans="1:7" x14ac:dyDescent="0.25">
      <c r="A85" s="346"/>
      <c r="B85" s="340"/>
      <c r="C85" s="346"/>
      <c r="D85" s="340"/>
      <c r="E85" s="340"/>
      <c r="F85" s="340"/>
      <c r="G85" s="340"/>
    </row>
  </sheetData>
  <mergeCells count="40">
    <mergeCell ref="A3:G3"/>
    <mergeCell ref="A4:G4"/>
    <mergeCell ref="A5:G5"/>
    <mergeCell ref="A6:G6"/>
    <mergeCell ref="A7:G7"/>
    <mergeCell ref="A11:G11"/>
    <mergeCell ref="B36:F36"/>
    <mergeCell ref="B37:F37"/>
    <mergeCell ref="B38:F38"/>
    <mergeCell ref="B39:F39"/>
    <mergeCell ref="A30:A32"/>
    <mergeCell ref="A33:A35"/>
    <mergeCell ref="A40:G40"/>
    <mergeCell ref="B51:F51"/>
    <mergeCell ref="B52:F52"/>
    <mergeCell ref="B53:F53"/>
    <mergeCell ref="B54:F54"/>
    <mergeCell ref="A47:A48"/>
    <mergeCell ref="A49:A50"/>
    <mergeCell ref="A55:G55"/>
    <mergeCell ref="B62:F62"/>
    <mergeCell ref="B63:F63"/>
    <mergeCell ref="B64:F64"/>
    <mergeCell ref="B65:F65"/>
    <mergeCell ref="B75:F75"/>
    <mergeCell ref="B76:F76"/>
    <mergeCell ref="B77:F77"/>
    <mergeCell ref="B78:F78"/>
    <mergeCell ref="A12:A14"/>
    <mergeCell ref="A15:A17"/>
    <mergeCell ref="A18:A20"/>
    <mergeCell ref="A21:A23"/>
    <mergeCell ref="A24:A26"/>
    <mergeCell ref="A27:A29"/>
    <mergeCell ref="A66:G66"/>
    <mergeCell ref="B71:F71"/>
    <mergeCell ref="B72:F72"/>
    <mergeCell ref="B73:F73"/>
    <mergeCell ref="B74:F74"/>
    <mergeCell ref="A69:A7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63.7109375" customWidth="1"/>
    <col min="2" max="2" width="40.85546875" customWidth="1"/>
    <col min="3" max="3" width="35.140625" customWidth="1"/>
  </cols>
  <sheetData>
    <row r="1" spans="1:3" ht="15.75" x14ac:dyDescent="0.25">
      <c r="A1" s="964" t="s">
        <v>877</v>
      </c>
      <c r="B1" s="964"/>
      <c r="C1" s="964"/>
    </row>
    <row r="2" spans="1:3" ht="15.75" x14ac:dyDescent="0.25">
      <c r="A2" s="965" t="s">
        <v>878</v>
      </c>
      <c r="B2" s="965"/>
      <c r="C2" s="965"/>
    </row>
    <row r="3" spans="1:3" ht="15.75" x14ac:dyDescent="0.25">
      <c r="A3" s="441" t="s">
        <v>879</v>
      </c>
      <c r="B3" s="441" t="s">
        <v>880</v>
      </c>
      <c r="C3" s="441" t="s">
        <v>881</v>
      </c>
    </row>
    <row r="4" spans="1:3" ht="15.75" x14ac:dyDescent="0.25">
      <c r="A4" s="442" t="s">
        <v>882</v>
      </c>
      <c r="B4" s="443"/>
      <c r="C4" s="444"/>
    </row>
    <row r="5" spans="1:3" ht="15.75" x14ac:dyDescent="0.25">
      <c r="A5" s="445" t="s">
        <v>883</v>
      </c>
      <c r="B5" s="443"/>
      <c r="C5" s="444"/>
    </row>
    <row r="6" spans="1:3" ht="15.75" x14ac:dyDescent="0.25">
      <c r="A6" s="443" t="s">
        <v>884</v>
      </c>
      <c r="B6" s="443"/>
      <c r="C6" s="444"/>
    </row>
    <row r="7" spans="1:3" ht="15.75" x14ac:dyDescent="0.25">
      <c r="A7" s="447" t="s">
        <v>885</v>
      </c>
      <c r="B7" s="441">
        <f>B4</f>
        <v>0</v>
      </c>
      <c r="C7" s="446">
        <f>MIN(C4:C6)</f>
        <v>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5" sqref="B5"/>
    </sheetView>
  </sheetViews>
  <sheetFormatPr defaultRowHeight="15" x14ac:dyDescent="0.25"/>
  <cols>
    <col min="1" max="1" width="63.7109375" customWidth="1"/>
    <col min="2" max="2" width="40.85546875" customWidth="1"/>
    <col min="3" max="3" width="35.140625" customWidth="1"/>
  </cols>
  <sheetData>
    <row r="1" spans="1:3" ht="15.75" x14ac:dyDescent="0.25">
      <c r="A1" s="964" t="s">
        <v>877</v>
      </c>
      <c r="B1" s="964"/>
      <c r="C1" s="964"/>
    </row>
    <row r="2" spans="1:3" ht="15.75" x14ac:dyDescent="0.25">
      <c r="A2" s="965" t="s">
        <v>878</v>
      </c>
      <c r="B2" s="965"/>
      <c r="C2" s="965"/>
    </row>
    <row r="3" spans="1:3" ht="15.75" x14ac:dyDescent="0.25">
      <c r="A3" s="441" t="s">
        <v>879</v>
      </c>
      <c r="B3" s="441" t="s">
        <v>880</v>
      </c>
      <c r="C3" s="441" t="s">
        <v>881</v>
      </c>
    </row>
    <row r="4" spans="1:3" ht="15.75" x14ac:dyDescent="0.25">
      <c r="A4" s="442" t="s">
        <v>882</v>
      </c>
      <c r="B4" s="443" t="s">
        <v>1294</v>
      </c>
      <c r="C4" s="444">
        <f>2300000/1.2</f>
        <v>1916666.67</v>
      </c>
    </row>
    <row r="5" spans="1:3" ht="15.75" x14ac:dyDescent="0.25">
      <c r="A5" s="445" t="s">
        <v>883</v>
      </c>
      <c r="B5" s="443" t="s">
        <v>1311</v>
      </c>
      <c r="C5" s="444">
        <v>2530000</v>
      </c>
    </row>
    <row r="6" spans="1:3" ht="15.75" x14ac:dyDescent="0.25">
      <c r="A6" s="443" t="s">
        <v>884</v>
      </c>
      <c r="B6" s="443" t="s">
        <v>1309</v>
      </c>
      <c r="C6" s="444">
        <v>2110000</v>
      </c>
    </row>
    <row r="7" spans="1:3" ht="15.75" x14ac:dyDescent="0.25">
      <c r="A7" s="447" t="s">
        <v>885</v>
      </c>
      <c r="B7" s="441" t="str">
        <f>B4</f>
        <v>от 13.06.2023 № 3948</v>
      </c>
      <c r="C7" s="446">
        <f>MIN(C4:C6)</f>
        <v>1916666.67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6" sqref="C16"/>
    </sheetView>
  </sheetViews>
  <sheetFormatPr defaultRowHeight="15" x14ac:dyDescent="0.25"/>
  <cols>
    <col min="1" max="1" width="37.42578125" customWidth="1"/>
    <col min="2" max="2" width="35.85546875" customWidth="1"/>
    <col min="3" max="3" width="27.5703125" customWidth="1"/>
  </cols>
  <sheetData>
    <row r="1" spans="1:3" ht="55.5" customHeight="1" x14ac:dyDescent="0.25">
      <c r="A1" s="964" t="s">
        <v>1308</v>
      </c>
      <c r="B1" s="964"/>
      <c r="C1" s="964"/>
    </row>
    <row r="2" spans="1:3" ht="15.75" x14ac:dyDescent="0.25">
      <c r="A2" s="965" t="s">
        <v>878</v>
      </c>
      <c r="B2" s="965"/>
      <c r="C2" s="965"/>
    </row>
    <row r="3" spans="1:3" ht="31.5" x14ac:dyDescent="0.25">
      <c r="A3" s="441" t="s">
        <v>879</v>
      </c>
      <c r="B3" s="441" t="s">
        <v>880</v>
      </c>
      <c r="C3" s="441" t="s">
        <v>881</v>
      </c>
    </row>
    <row r="4" spans="1:3" ht="15.75" x14ac:dyDescent="0.25">
      <c r="A4" s="442" t="s">
        <v>882</v>
      </c>
      <c r="B4" s="443" t="s">
        <v>1295</v>
      </c>
      <c r="C4" s="444">
        <f>350000/1.2</f>
        <v>291666.67</v>
      </c>
    </row>
    <row r="5" spans="1:3" ht="19.5" customHeight="1" x14ac:dyDescent="0.25">
      <c r="A5" s="445" t="s">
        <v>883</v>
      </c>
      <c r="B5" s="443" t="s">
        <v>1310</v>
      </c>
      <c r="C5" s="444">
        <v>385000</v>
      </c>
    </row>
    <row r="6" spans="1:3" ht="22.5" customHeight="1" x14ac:dyDescent="0.25">
      <c r="A6" s="443" t="s">
        <v>884</v>
      </c>
      <c r="B6" s="443" t="s">
        <v>1307</v>
      </c>
      <c r="C6" s="444">
        <v>341700</v>
      </c>
    </row>
    <row r="7" spans="1:3" ht="15.75" x14ac:dyDescent="0.25">
      <c r="A7" s="447" t="s">
        <v>885</v>
      </c>
      <c r="B7" s="441" t="str">
        <f>B4</f>
        <v>№ 3947 от 13.06.2023</v>
      </c>
      <c r="C7" s="446">
        <f>MIN(C4:C6)</f>
        <v>291666.67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116" workbookViewId="0">
      <selection activeCell="C212" sqref="C212"/>
    </sheetView>
  </sheetViews>
  <sheetFormatPr defaultRowHeight="15" x14ac:dyDescent="0.25"/>
  <cols>
    <col min="1" max="1" width="5.5703125" customWidth="1"/>
    <col min="2" max="2" width="62.85546875" customWidth="1"/>
    <col min="3" max="3" width="69.5703125" customWidth="1"/>
    <col min="4" max="4" width="36.42578125" customWidth="1"/>
    <col min="5" max="5" width="22.42578125" customWidth="1"/>
  </cols>
  <sheetData>
    <row r="1" spans="1:5" x14ac:dyDescent="0.25">
      <c r="A1" s="737"/>
      <c r="B1" s="737"/>
      <c r="C1" s="737"/>
      <c r="D1" s="733" t="s">
        <v>529</v>
      </c>
      <c r="E1" s="725"/>
    </row>
    <row r="2" spans="1:5" x14ac:dyDescent="0.25">
      <c r="A2" s="966" t="s">
        <v>890</v>
      </c>
      <c r="B2" s="966"/>
      <c r="C2" s="734"/>
      <c r="D2" s="734"/>
      <c r="E2" s="739"/>
    </row>
    <row r="3" spans="1:5" x14ac:dyDescent="0.25">
      <c r="A3" s="732"/>
      <c r="B3" s="732"/>
      <c r="C3" s="967" t="s">
        <v>891</v>
      </c>
      <c r="D3" s="967"/>
      <c r="E3" s="968"/>
    </row>
    <row r="4" spans="1:5" x14ac:dyDescent="0.25">
      <c r="A4" s="972" t="s">
        <v>892</v>
      </c>
      <c r="B4" s="972"/>
      <c r="C4" s="972"/>
      <c r="D4" s="972"/>
      <c r="E4" s="972"/>
    </row>
    <row r="5" spans="1:5" x14ac:dyDescent="0.25">
      <c r="A5" s="969" t="s">
        <v>893</v>
      </c>
      <c r="B5" s="969"/>
      <c r="C5" s="969"/>
      <c r="D5" s="969"/>
      <c r="E5" s="736"/>
    </row>
    <row r="6" spans="1:5" x14ac:dyDescent="0.25">
      <c r="A6" s="727"/>
      <c r="B6" s="727"/>
      <c r="C6" s="727"/>
      <c r="D6" s="727"/>
      <c r="E6" s="727"/>
    </row>
    <row r="7" spans="1:5" x14ac:dyDescent="0.25">
      <c r="A7" s="973" t="s">
        <v>1599</v>
      </c>
      <c r="B7" s="973"/>
      <c r="C7" s="973"/>
      <c r="D7" s="973"/>
      <c r="E7" s="973"/>
    </row>
    <row r="8" spans="1:5" x14ac:dyDescent="0.25">
      <c r="A8" s="971" t="s">
        <v>894</v>
      </c>
      <c r="B8" s="971"/>
      <c r="C8" s="971"/>
      <c r="D8" s="971"/>
      <c r="E8" s="738"/>
    </row>
    <row r="9" spans="1:5" x14ac:dyDescent="0.25">
      <c r="A9" s="727"/>
      <c r="B9" s="727"/>
      <c r="C9" s="727"/>
      <c r="D9" s="727"/>
      <c r="E9" s="727"/>
    </row>
    <row r="10" spans="1:5" x14ac:dyDescent="0.25">
      <c r="A10" s="728" t="s">
        <v>895</v>
      </c>
      <c r="B10" s="727"/>
      <c r="C10" s="726"/>
      <c r="D10" s="726"/>
      <c r="E10" s="726"/>
    </row>
    <row r="11" spans="1:5" x14ac:dyDescent="0.25">
      <c r="A11" s="735"/>
      <c r="B11" s="970"/>
      <c r="C11" s="970"/>
      <c r="D11" s="970"/>
      <c r="E11" s="970"/>
    </row>
    <row r="12" spans="1:5" x14ac:dyDescent="0.25">
      <c r="A12" s="736" t="s">
        <v>896</v>
      </c>
      <c r="B12" s="727"/>
      <c r="C12" s="729"/>
      <c r="D12" s="729"/>
      <c r="E12" s="729"/>
    </row>
    <row r="13" spans="1:5" x14ac:dyDescent="0.25">
      <c r="A13" s="725"/>
      <c r="B13" s="970" t="s">
        <v>507</v>
      </c>
      <c r="C13" s="970"/>
      <c r="D13" s="970"/>
      <c r="E13" s="970"/>
    </row>
    <row r="14" spans="1:5" x14ac:dyDescent="0.25">
      <c r="A14" s="725"/>
      <c r="B14" s="732"/>
      <c r="C14" s="732"/>
      <c r="D14" s="732"/>
      <c r="E14" s="732"/>
    </row>
    <row r="15" spans="1:5" x14ac:dyDescent="0.25">
      <c r="A15" s="744" t="s">
        <v>1600</v>
      </c>
      <c r="B15" s="732"/>
      <c r="C15" s="732"/>
      <c r="D15" s="732"/>
      <c r="E15" s="732"/>
    </row>
    <row r="16" spans="1:5" x14ac:dyDescent="0.25">
      <c r="A16" s="727"/>
      <c r="B16" s="727"/>
      <c r="C16" s="730"/>
      <c r="D16" s="730"/>
      <c r="E16" s="731"/>
    </row>
    <row r="17" spans="1:5" ht="87" customHeight="1" x14ac:dyDescent="0.25">
      <c r="A17" s="721" t="s">
        <v>534</v>
      </c>
      <c r="B17" s="722" t="s">
        <v>897</v>
      </c>
      <c r="C17" s="722" t="s">
        <v>898</v>
      </c>
      <c r="D17" s="451" t="s">
        <v>899</v>
      </c>
      <c r="E17" s="451" t="s">
        <v>900</v>
      </c>
    </row>
    <row r="18" spans="1:5" x14ac:dyDescent="0.25">
      <c r="A18" s="449">
        <v>1</v>
      </c>
      <c r="B18" s="450">
        <v>2</v>
      </c>
      <c r="C18" s="450">
        <v>3</v>
      </c>
      <c r="D18" s="449">
        <v>4</v>
      </c>
      <c r="E18" s="449">
        <v>5</v>
      </c>
    </row>
    <row r="19" spans="1:5" x14ac:dyDescent="0.25">
      <c r="A19" s="977" t="s">
        <v>901</v>
      </c>
      <c r="B19" s="978"/>
      <c r="C19" s="978"/>
      <c r="D19" s="978"/>
      <c r="E19" s="978"/>
    </row>
    <row r="20" spans="1:5" ht="74.25" customHeight="1" x14ac:dyDescent="0.25">
      <c r="A20" s="974">
        <v>1</v>
      </c>
      <c r="B20" s="747" t="s">
        <v>902</v>
      </c>
      <c r="C20" s="748" t="s">
        <v>903</v>
      </c>
      <c r="D20" s="749" t="s">
        <v>904</v>
      </c>
      <c r="E20" s="750" t="s">
        <v>905</v>
      </c>
    </row>
    <row r="21" spans="1:5" ht="45" customHeight="1" x14ac:dyDescent="0.25">
      <c r="A21" s="975"/>
      <c r="B21" s="751"/>
      <c r="C21" s="752" t="s">
        <v>906</v>
      </c>
      <c r="D21" s="753" t="s">
        <v>907</v>
      </c>
      <c r="E21" s="754" t="s">
        <v>3</v>
      </c>
    </row>
    <row r="22" spans="1:5" ht="56.25" customHeight="1" x14ac:dyDescent="0.25">
      <c r="A22" s="975"/>
      <c r="B22" s="751"/>
      <c r="C22" s="752" t="s">
        <v>908</v>
      </c>
      <c r="D22" s="753" t="s">
        <v>909</v>
      </c>
      <c r="E22" s="754" t="s">
        <v>3</v>
      </c>
    </row>
    <row r="23" spans="1:5" ht="45" customHeight="1" x14ac:dyDescent="0.25">
      <c r="A23" s="975"/>
      <c r="B23" s="751"/>
      <c r="C23" s="752" t="s">
        <v>910</v>
      </c>
      <c r="D23" s="753" t="s">
        <v>911</v>
      </c>
      <c r="E23" s="754" t="s">
        <v>3</v>
      </c>
    </row>
    <row r="24" spans="1:5" ht="45" customHeight="1" x14ac:dyDescent="0.25">
      <c r="A24" s="975"/>
      <c r="B24" s="751"/>
      <c r="C24" s="752" t="s">
        <v>912</v>
      </c>
      <c r="D24" s="753" t="s">
        <v>913</v>
      </c>
      <c r="E24" s="754" t="s">
        <v>3</v>
      </c>
    </row>
    <row r="25" spans="1:5" ht="45" customHeight="1" x14ac:dyDescent="0.25">
      <c r="A25" s="975"/>
      <c r="B25" s="751"/>
      <c r="C25" s="752" t="s">
        <v>914</v>
      </c>
      <c r="D25" s="753" t="s">
        <v>915</v>
      </c>
      <c r="E25" s="754" t="s">
        <v>3</v>
      </c>
    </row>
    <row r="26" spans="1:5" ht="45" customHeight="1" x14ac:dyDescent="0.25">
      <c r="A26" s="975"/>
      <c r="B26" s="751"/>
      <c r="C26" s="752" t="s">
        <v>916</v>
      </c>
      <c r="D26" s="753" t="s">
        <v>917</v>
      </c>
      <c r="E26" s="754" t="s">
        <v>3</v>
      </c>
    </row>
    <row r="27" spans="1:5" ht="45" customHeight="1" x14ac:dyDescent="0.25">
      <c r="A27" s="975"/>
      <c r="B27" s="751"/>
      <c r="C27" s="752" t="s">
        <v>918</v>
      </c>
      <c r="D27" s="753" t="s">
        <v>919</v>
      </c>
      <c r="E27" s="754" t="s">
        <v>3</v>
      </c>
    </row>
    <row r="28" spans="1:5" ht="45" customHeight="1" x14ac:dyDescent="0.25">
      <c r="A28" s="976"/>
      <c r="B28" s="751"/>
      <c r="C28" s="752" t="s">
        <v>920</v>
      </c>
      <c r="D28" s="753" t="s">
        <v>921</v>
      </c>
      <c r="E28" s="754"/>
    </row>
    <row r="29" spans="1:5" ht="45" customHeight="1" x14ac:dyDescent="0.25">
      <c r="A29" s="974">
        <v>2</v>
      </c>
      <c r="B29" s="747" t="s">
        <v>922</v>
      </c>
      <c r="C29" s="748" t="s">
        <v>923</v>
      </c>
      <c r="D29" s="749" t="s">
        <v>924</v>
      </c>
      <c r="E29" s="750" t="s">
        <v>925</v>
      </c>
    </row>
    <row r="30" spans="1:5" ht="45" customHeight="1" x14ac:dyDescent="0.25">
      <c r="A30" s="975"/>
      <c r="B30" s="751"/>
      <c r="C30" s="752" t="s">
        <v>914</v>
      </c>
      <c r="D30" s="753" t="s">
        <v>915</v>
      </c>
      <c r="E30" s="754" t="s">
        <v>3</v>
      </c>
    </row>
    <row r="31" spans="1:5" ht="45" customHeight="1" x14ac:dyDescent="0.25">
      <c r="A31" s="975"/>
      <c r="B31" s="751"/>
      <c r="C31" s="752" t="s">
        <v>912</v>
      </c>
      <c r="D31" s="753" t="s">
        <v>913</v>
      </c>
      <c r="E31" s="754" t="s">
        <v>3</v>
      </c>
    </row>
    <row r="32" spans="1:5" ht="45" customHeight="1" x14ac:dyDescent="0.25">
      <c r="A32" s="975"/>
      <c r="B32" s="751"/>
      <c r="C32" s="752" t="s">
        <v>926</v>
      </c>
      <c r="D32" s="753" t="s">
        <v>927</v>
      </c>
      <c r="E32" s="754" t="s">
        <v>3</v>
      </c>
    </row>
    <row r="33" spans="1:5" ht="45" customHeight="1" x14ac:dyDescent="0.25">
      <c r="A33" s="975"/>
      <c r="B33" s="751"/>
      <c r="C33" s="752" t="s">
        <v>908</v>
      </c>
      <c r="D33" s="753" t="s">
        <v>928</v>
      </c>
      <c r="E33" s="754" t="s">
        <v>3</v>
      </c>
    </row>
    <row r="34" spans="1:5" ht="45" customHeight="1" x14ac:dyDescent="0.25">
      <c r="A34" s="975"/>
      <c r="B34" s="751"/>
      <c r="C34" s="752" t="s">
        <v>918</v>
      </c>
      <c r="D34" s="753" t="s">
        <v>919</v>
      </c>
      <c r="E34" s="754" t="s">
        <v>3</v>
      </c>
    </row>
    <row r="35" spans="1:5" ht="45" customHeight="1" x14ac:dyDescent="0.25">
      <c r="A35" s="976"/>
      <c r="B35" s="751"/>
      <c r="C35" s="752" t="s">
        <v>920</v>
      </c>
      <c r="D35" s="753" t="s">
        <v>921</v>
      </c>
      <c r="E35" s="754"/>
    </row>
    <row r="36" spans="1:5" ht="45" customHeight="1" x14ac:dyDescent="0.25">
      <c r="A36" s="746"/>
      <c r="B36" s="979" t="s">
        <v>929</v>
      </c>
      <c r="C36" s="980"/>
      <c r="D36" s="980"/>
      <c r="E36" s="755" t="s">
        <v>930</v>
      </c>
    </row>
    <row r="37" spans="1:5" ht="45" customHeight="1" x14ac:dyDescent="0.25">
      <c r="A37" s="977" t="s">
        <v>931</v>
      </c>
      <c r="B37" s="978"/>
      <c r="C37" s="978"/>
      <c r="D37" s="978"/>
      <c r="E37" s="978"/>
    </row>
    <row r="38" spans="1:5" ht="45" customHeight="1" x14ac:dyDescent="0.25">
      <c r="A38" s="974">
        <v>4</v>
      </c>
      <c r="B38" s="747" t="s">
        <v>932</v>
      </c>
      <c r="C38" s="748" t="s">
        <v>933</v>
      </c>
      <c r="D38" s="749" t="s">
        <v>934</v>
      </c>
      <c r="E38" s="750" t="s">
        <v>935</v>
      </c>
    </row>
    <row r="39" spans="1:5" ht="45" customHeight="1" x14ac:dyDescent="0.25">
      <c r="A39" s="975"/>
      <c r="B39" s="751"/>
      <c r="C39" s="752" t="s">
        <v>936</v>
      </c>
      <c r="D39" s="753" t="s">
        <v>937</v>
      </c>
      <c r="E39" s="754" t="s">
        <v>3</v>
      </c>
    </row>
    <row r="40" spans="1:5" ht="45" customHeight="1" x14ac:dyDescent="0.25">
      <c r="A40" s="975"/>
      <c r="B40" s="751"/>
      <c r="C40" s="752" t="s">
        <v>938</v>
      </c>
      <c r="D40" s="753" t="s">
        <v>939</v>
      </c>
      <c r="E40" s="754" t="s">
        <v>3</v>
      </c>
    </row>
    <row r="41" spans="1:5" ht="45" customHeight="1" x14ac:dyDescent="0.25">
      <c r="A41" s="975"/>
      <c r="B41" s="751"/>
      <c r="C41" s="752" t="s">
        <v>908</v>
      </c>
      <c r="D41" s="753" t="s">
        <v>940</v>
      </c>
      <c r="E41" s="754" t="s">
        <v>3</v>
      </c>
    </row>
    <row r="42" spans="1:5" ht="45" customHeight="1" x14ac:dyDescent="0.25">
      <c r="A42" s="975"/>
      <c r="B42" s="751"/>
      <c r="C42" s="752" t="s">
        <v>918</v>
      </c>
      <c r="D42" s="753" t="s">
        <v>919</v>
      </c>
      <c r="E42" s="754" t="s">
        <v>3</v>
      </c>
    </row>
    <row r="43" spans="1:5" ht="45" customHeight="1" x14ac:dyDescent="0.25">
      <c r="A43" s="976"/>
      <c r="B43" s="751"/>
      <c r="C43" s="752" t="s">
        <v>920</v>
      </c>
      <c r="D43" s="753" t="s">
        <v>921</v>
      </c>
      <c r="E43" s="754"/>
    </row>
    <row r="44" spans="1:5" ht="45" customHeight="1" x14ac:dyDescent="0.25">
      <c r="A44" s="746"/>
      <c r="B44" s="979" t="s">
        <v>941</v>
      </c>
      <c r="C44" s="980"/>
      <c r="D44" s="980"/>
      <c r="E44" s="755" t="s">
        <v>942</v>
      </c>
    </row>
    <row r="45" spans="1:5" ht="45" customHeight="1" x14ac:dyDescent="0.25">
      <c r="A45" s="977" t="s">
        <v>943</v>
      </c>
      <c r="B45" s="978"/>
      <c r="C45" s="978"/>
      <c r="D45" s="978"/>
      <c r="E45" s="978"/>
    </row>
    <row r="46" spans="1:5" ht="45" customHeight="1" x14ac:dyDescent="0.25">
      <c r="A46" s="974">
        <v>6</v>
      </c>
      <c r="B46" s="747" t="s">
        <v>944</v>
      </c>
      <c r="C46" s="748" t="s">
        <v>945</v>
      </c>
      <c r="D46" s="749" t="s">
        <v>946</v>
      </c>
      <c r="E46" s="750" t="s">
        <v>947</v>
      </c>
    </row>
    <row r="47" spans="1:5" ht="45" customHeight="1" x14ac:dyDescent="0.25">
      <c r="A47" s="975"/>
      <c r="B47" s="751"/>
      <c r="C47" s="752" t="s">
        <v>948</v>
      </c>
      <c r="D47" s="753" t="s">
        <v>949</v>
      </c>
      <c r="E47" s="754" t="s">
        <v>3</v>
      </c>
    </row>
    <row r="48" spans="1:5" ht="45" customHeight="1" x14ac:dyDescent="0.25">
      <c r="A48" s="975"/>
      <c r="B48" s="751"/>
      <c r="C48" s="752" t="s">
        <v>950</v>
      </c>
      <c r="D48" s="753" t="s">
        <v>951</v>
      </c>
      <c r="E48" s="754" t="s">
        <v>3</v>
      </c>
    </row>
    <row r="49" spans="1:5" ht="45" customHeight="1" x14ac:dyDescent="0.25">
      <c r="A49" s="975"/>
      <c r="B49" s="751"/>
      <c r="C49" s="752" t="s">
        <v>952</v>
      </c>
      <c r="D49" s="753" t="s">
        <v>953</v>
      </c>
      <c r="E49" s="754" t="s">
        <v>3</v>
      </c>
    </row>
    <row r="50" spans="1:5" ht="45" customHeight="1" x14ac:dyDescent="0.25">
      <c r="A50" s="975"/>
      <c r="B50" s="751"/>
      <c r="C50" s="752" t="s">
        <v>912</v>
      </c>
      <c r="D50" s="753" t="s">
        <v>954</v>
      </c>
      <c r="E50" s="754" t="s">
        <v>3</v>
      </c>
    </row>
    <row r="51" spans="1:5" ht="45" customHeight="1" x14ac:dyDescent="0.25">
      <c r="A51" s="976"/>
      <c r="B51" s="751"/>
      <c r="C51" s="752" t="s">
        <v>920</v>
      </c>
      <c r="D51" s="753" t="s">
        <v>921</v>
      </c>
      <c r="E51" s="754"/>
    </row>
    <row r="52" spans="1:5" ht="45" customHeight="1" x14ac:dyDescent="0.25">
      <c r="A52" s="974">
        <v>7</v>
      </c>
      <c r="B52" s="747" t="s">
        <v>955</v>
      </c>
      <c r="C52" s="748" t="s">
        <v>945</v>
      </c>
      <c r="D52" s="749" t="s">
        <v>956</v>
      </c>
      <c r="E52" s="750" t="s">
        <v>957</v>
      </c>
    </row>
    <row r="53" spans="1:5" ht="45" customHeight="1" x14ac:dyDescent="0.25">
      <c r="A53" s="975"/>
      <c r="B53" s="751"/>
      <c r="C53" s="752" t="s">
        <v>958</v>
      </c>
      <c r="D53" s="753" t="s">
        <v>959</v>
      </c>
      <c r="E53" s="754" t="s">
        <v>3</v>
      </c>
    </row>
    <row r="54" spans="1:5" ht="45" customHeight="1" x14ac:dyDescent="0.25">
      <c r="A54" s="975"/>
      <c r="B54" s="751"/>
      <c r="C54" s="752" t="s">
        <v>950</v>
      </c>
      <c r="D54" s="753" t="s">
        <v>951</v>
      </c>
      <c r="E54" s="754" t="s">
        <v>3</v>
      </c>
    </row>
    <row r="55" spans="1:5" ht="45" customHeight="1" x14ac:dyDescent="0.25">
      <c r="A55" s="975"/>
      <c r="B55" s="751"/>
      <c r="C55" s="752" t="s">
        <v>912</v>
      </c>
      <c r="D55" s="753" t="s">
        <v>954</v>
      </c>
      <c r="E55" s="754" t="s">
        <v>3</v>
      </c>
    </row>
    <row r="56" spans="1:5" ht="45" customHeight="1" x14ac:dyDescent="0.25">
      <c r="A56" s="975"/>
      <c r="B56" s="751"/>
      <c r="C56" s="752" t="s">
        <v>952</v>
      </c>
      <c r="D56" s="753" t="s">
        <v>960</v>
      </c>
      <c r="E56" s="754" t="s">
        <v>3</v>
      </c>
    </row>
    <row r="57" spans="1:5" ht="45" customHeight="1" x14ac:dyDescent="0.25">
      <c r="A57" s="976"/>
      <c r="B57" s="751"/>
      <c r="C57" s="752" t="s">
        <v>920</v>
      </c>
      <c r="D57" s="753" t="s">
        <v>921</v>
      </c>
      <c r="E57" s="754"/>
    </row>
    <row r="58" spans="1:5" ht="45" customHeight="1" x14ac:dyDescent="0.25">
      <c r="A58" s="974">
        <v>8</v>
      </c>
      <c r="B58" s="747" t="s">
        <v>961</v>
      </c>
      <c r="C58" s="748" t="s">
        <v>962</v>
      </c>
      <c r="D58" s="749" t="s">
        <v>963</v>
      </c>
      <c r="E58" s="750" t="s">
        <v>964</v>
      </c>
    </row>
    <row r="59" spans="1:5" ht="45" customHeight="1" x14ac:dyDescent="0.25">
      <c r="A59" s="975"/>
      <c r="B59" s="751"/>
      <c r="C59" s="752" t="s">
        <v>950</v>
      </c>
      <c r="D59" s="753" t="s">
        <v>965</v>
      </c>
      <c r="E59" s="754" t="s">
        <v>3</v>
      </c>
    </row>
    <row r="60" spans="1:5" ht="45" customHeight="1" x14ac:dyDescent="0.25">
      <c r="A60" s="975"/>
      <c r="B60" s="751"/>
      <c r="C60" s="752" t="s">
        <v>912</v>
      </c>
      <c r="D60" s="753" t="s">
        <v>954</v>
      </c>
      <c r="E60" s="754" t="s">
        <v>3</v>
      </c>
    </row>
    <row r="61" spans="1:5" ht="45" customHeight="1" x14ac:dyDescent="0.25">
      <c r="A61" s="975"/>
      <c r="B61" s="751"/>
      <c r="C61" s="752" t="s">
        <v>952</v>
      </c>
      <c r="D61" s="753" t="s">
        <v>966</v>
      </c>
      <c r="E61" s="754" t="s">
        <v>3</v>
      </c>
    </row>
    <row r="62" spans="1:5" ht="45" customHeight="1" x14ac:dyDescent="0.25">
      <c r="A62" s="976"/>
      <c r="B62" s="751"/>
      <c r="C62" s="752" t="s">
        <v>920</v>
      </c>
      <c r="D62" s="753" t="s">
        <v>921</v>
      </c>
      <c r="E62" s="754"/>
    </row>
    <row r="63" spans="1:5" ht="45" customHeight="1" x14ac:dyDescent="0.25">
      <c r="A63" s="974">
        <v>9</v>
      </c>
      <c r="B63" s="747" t="s">
        <v>967</v>
      </c>
      <c r="C63" s="748" t="s">
        <v>968</v>
      </c>
      <c r="D63" s="749" t="s">
        <v>969</v>
      </c>
      <c r="E63" s="750" t="s">
        <v>970</v>
      </c>
    </row>
    <row r="64" spans="1:5" ht="45" customHeight="1" x14ac:dyDescent="0.25">
      <c r="A64" s="975"/>
      <c r="B64" s="751"/>
      <c r="C64" s="752" t="s">
        <v>971</v>
      </c>
      <c r="D64" s="753" t="s">
        <v>972</v>
      </c>
      <c r="E64" s="754" t="s">
        <v>3</v>
      </c>
    </row>
    <row r="65" spans="1:5" ht="45" customHeight="1" x14ac:dyDescent="0.25">
      <c r="A65" s="975"/>
      <c r="B65" s="751"/>
      <c r="C65" s="752" t="s">
        <v>973</v>
      </c>
      <c r="D65" s="753" t="s">
        <v>974</v>
      </c>
      <c r="E65" s="754" t="s">
        <v>3</v>
      </c>
    </row>
    <row r="66" spans="1:5" ht="45" customHeight="1" x14ac:dyDescent="0.25">
      <c r="A66" s="975"/>
      <c r="B66" s="751"/>
      <c r="C66" s="752" t="s">
        <v>975</v>
      </c>
      <c r="D66" s="753" t="s">
        <v>976</v>
      </c>
      <c r="E66" s="754" t="s">
        <v>3</v>
      </c>
    </row>
    <row r="67" spans="1:5" ht="63.75" customHeight="1" x14ac:dyDescent="0.25">
      <c r="A67" s="975"/>
      <c r="B67" s="751"/>
      <c r="C67" s="752" t="s">
        <v>977</v>
      </c>
      <c r="D67" s="753" t="s">
        <v>978</v>
      </c>
      <c r="E67" s="754" t="s">
        <v>3</v>
      </c>
    </row>
    <row r="68" spans="1:5" ht="60.75" customHeight="1" x14ac:dyDescent="0.25">
      <c r="A68" s="975"/>
      <c r="B68" s="751"/>
      <c r="C68" s="752" t="s">
        <v>979</v>
      </c>
      <c r="D68" s="753" t="s">
        <v>980</v>
      </c>
      <c r="E68" s="754" t="s">
        <v>3</v>
      </c>
    </row>
    <row r="69" spans="1:5" ht="45" customHeight="1" x14ac:dyDescent="0.25">
      <c r="A69" s="976"/>
      <c r="B69" s="751"/>
      <c r="C69" s="752" t="s">
        <v>920</v>
      </c>
      <c r="D69" s="753" t="s">
        <v>921</v>
      </c>
      <c r="E69" s="754"/>
    </row>
    <row r="70" spans="1:5" ht="45" customHeight="1" x14ac:dyDescent="0.25">
      <c r="A70" s="974">
        <v>10</v>
      </c>
      <c r="B70" s="747" t="s">
        <v>981</v>
      </c>
      <c r="C70" s="748" t="s">
        <v>982</v>
      </c>
      <c r="D70" s="749" t="s">
        <v>983</v>
      </c>
      <c r="E70" s="750" t="s">
        <v>984</v>
      </c>
    </row>
    <row r="71" spans="1:5" ht="45" customHeight="1" x14ac:dyDescent="0.25">
      <c r="A71" s="975"/>
      <c r="B71" s="751"/>
      <c r="C71" s="752" t="s">
        <v>950</v>
      </c>
      <c r="D71" s="753" t="s">
        <v>965</v>
      </c>
      <c r="E71" s="754" t="s">
        <v>3</v>
      </c>
    </row>
    <row r="72" spans="1:5" ht="45" customHeight="1" x14ac:dyDescent="0.25">
      <c r="A72" s="975"/>
      <c r="B72" s="751"/>
      <c r="C72" s="752" t="s">
        <v>975</v>
      </c>
      <c r="D72" s="753" t="s">
        <v>985</v>
      </c>
      <c r="E72" s="754" t="s">
        <v>3</v>
      </c>
    </row>
    <row r="73" spans="1:5" ht="45" customHeight="1" x14ac:dyDescent="0.25">
      <c r="A73" s="975"/>
      <c r="B73" s="751"/>
      <c r="C73" s="752" t="s">
        <v>912</v>
      </c>
      <c r="D73" s="753" t="s">
        <v>954</v>
      </c>
      <c r="E73" s="754" t="s">
        <v>3</v>
      </c>
    </row>
    <row r="74" spans="1:5" ht="63" customHeight="1" x14ac:dyDescent="0.25">
      <c r="A74" s="975"/>
      <c r="B74" s="751"/>
      <c r="C74" s="752" t="s">
        <v>979</v>
      </c>
      <c r="D74" s="753" t="s">
        <v>986</v>
      </c>
      <c r="E74" s="754" t="s">
        <v>3</v>
      </c>
    </row>
    <row r="75" spans="1:5" ht="45" customHeight="1" x14ac:dyDescent="0.25">
      <c r="A75" s="976"/>
      <c r="B75" s="751"/>
      <c r="C75" s="752" t="s">
        <v>920</v>
      </c>
      <c r="D75" s="753" t="s">
        <v>921</v>
      </c>
      <c r="E75" s="754"/>
    </row>
    <row r="76" spans="1:5" ht="64.5" customHeight="1" x14ac:dyDescent="0.25">
      <c r="A76" s="974">
        <v>11</v>
      </c>
      <c r="B76" s="747" t="s">
        <v>987</v>
      </c>
      <c r="C76" s="748" t="s">
        <v>988</v>
      </c>
      <c r="D76" s="749" t="s">
        <v>989</v>
      </c>
      <c r="E76" s="750" t="s">
        <v>990</v>
      </c>
    </row>
    <row r="77" spans="1:5" ht="45" customHeight="1" x14ac:dyDescent="0.25">
      <c r="A77" s="975"/>
      <c r="B77" s="751"/>
      <c r="C77" s="752" t="s">
        <v>991</v>
      </c>
      <c r="D77" s="753" t="s">
        <v>992</v>
      </c>
      <c r="E77" s="754" t="s">
        <v>3</v>
      </c>
    </row>
    <row r="78" spans="1:5" ht="45" customHeight="1" x14ac:dyDescent="0.25">
      <c r="A78" s="975"/>
      <c r="B78" s="751"/>
      <c r="C78" s="752" t="s">
        <v>950</v>
      </c>
      <c r="D78" s="753" t="s">
        <v>965</v>
      </c>
      <c r="E78" s="754" t="s">
        <v>3</v>
      </c>
    </row>
    <row r="79" spans="1:5" ht="45" customHeight="1" x14ac:dyDescent="0.25">
      <c r="A79" s="975"/>
      <c r="B79" s="751"/>
      <c r="C79" s="752" t="s">
        <v>975</v>
      </c>
      <c r="D79" s="753" t="s">
        <v>985</v>
      </c>
      <c r="E79" s="754" t="s">
        <v>3</v>
      </c>
    </row>
    <row r="80" spans="1:5" ht="45" customHeight="1" x14ac:dyDescent="0.25">
      <c r="A80" s="975"/>
      <c r="B80" s="751"/>
      <c r="C80" s="752" t="s">
        <v>912</v>
      </c>
      <c r="D80" s="753" t="s">
        <v>954</v>
      </c>
      <c r="E80" s="754" t="s">
        <v>3</v>
      </c>
    </row>
    <row r="81" spans="1:5" ht="45" customHeight="1" x14ac:dyDescent="0.25">
      <c r="A81" s="975"/>
      <c r="B81" s="751"/>
      <c r="C81" s="752" t="s">
        <v>952</v>
      </c>
      <c r="D81" s="753" t="s">
        <v>960</v>
      </c>
      <c r="E81" s="754" t="s">
        <v>3</v>
      </c>
    </row>
    <row r="82" spans="1:5" ht="45" customHeight="1" x14ac:dyDescent="0.25">
      <c r="A82" s="976"/>
      <c r="B82" s="751"/>
      <c r="C82" s="752" t="s">
        <v>920</v>
      </c>
      <c r="D82" s="753" t="s">
        <v>921</v>
      </c>
      <c r="E82" s="754"/>
    </row>
    <row r="83" spans="1:5" ht="45" customHeight="1" x14ac:dyDescent="0.25">
      <c r="A83" s="974">
        <v>12</v>
      </c>
      <c r="B83" s="747" t="s">
        <v>993</v>
      </c>
      <c r="C83" s="748" t="s">
        <v>994</v>
      </c>
      <c r="D83" s="749" t="s">
        <v>995</v>
      </c>
      <c r="E83" s="750" t="s">
        <v>996</v>
      </c>
    </row>
    <row r="84" spans="1:5" ht="66.75" customHeight="1" x14ac:dyDescent="0.25">
      <c r="A84" s="975"/>
      <c r="B84" s="751"/>
      <c r="C84" s="752" t="s">
        <v>997</v>
      </c>
      <c r="D84" s="753" t="s">
        <v>998</v>
      </c>
      <c r="E84" s="754" t="s">
        <v>3</v>
      </c>
    </row>
    <row r="85" spans="1:5" ht="45" customHeight="1" x14ac:dyDescent="0.25">
      <c r="A85" s="975"/>
      <c r="B85" s="751"/>
      <c r="C85" s="752" t="s">
        <v>918</v>
      </c>
      <c r="D85" s="753" t="s">
        <v>919</v>
      </c>
      <c r="E85" s="754" t="s">
        <v>3</v>
      </c>
    </row>
    <row r="86" spans="1:5" ht="45" customHeight="1" x14ac:dyDescent="0.25">
      <c r="A86" s="976"/>
      <c r="B86" s="751"/>
      <c r="C86" s="752" t="s">
        <v>920</v>
      </c>
      <c r="D86" s="753" t="s">
        <v>921</v>
      </c>
      <c r="E86" s="754"/>
    </row>
    <row r="87" spans="1:5" ht="45" customHeight="1" x14ac:dyDescent="0.25">
      <c r="A87" s="974">
        <v>13</v>
      </c>
      <c r="B87" s="747" t="s">
        <v>999</v>
      </c>
      <c r="C87" s="748" t="s">
        <v>1000</v>
      </c>
      <c r="D87" s="749" t="s">
        <v>1001</v>
      </c>
      <c r="E87" s="750" t="s">
        <v>1002</v>
      </c>
    </row>
    <row r="88" spans="1:5" ht="45" customHeight="1" x14ac:dyDescent="0.25">
      <c r="A88" s="975"/>
      <c r="B88" s="751"/>
      <c r="C88" s="752" t="s">
        <v>918</v>
      </c>
      <c r="D88" s="753" t="s">
        <v>1003</v>
      </c>
      <c r="E88" s="754" t="s">
        <v>3</v>
      </c>
    </row>
    <row r="89" spans="1:5" ht="51" customHeight="1" x14ac:dyDescent="0.25">
      <c r="A89" s="975"/>
      <c r="B89" s="751"/>
      <c r="C89" s="752" t="s">
        <v>1004</v>
      </c>
      <c r="D89" s="753" t="s">
        <v>1005</v>
      </c>
      <c r="E89" s="754" t="s">
        <v>3</v>
      </c>
    </row>
    <row r="90" spans="1:5" ht="63" customHeight="1" x14ac:dyDescent="0.25">
      <c r="A90" s="975"/>
      <c r="B90" s="751"/>
      <c r="C90" s="752" t="s">
        <v>1006</v>
      </c>
      <c r="D90" s="753" t="s">
        <v>1007</v>
      </c>
      <c r="E90" s="754" t="s">
        <v>3</v>
      </c>
    </row>
    <row r="91" spans="1:5" ht="45" customHeight="1" x14ac:dyDescent="0.25">
      <c r="A91" s="976"/>
      <c r="B91" s="751"/>
      <c r="C91" s="752" t="s">
        <v>920</v>
      </c>
      <c r="D91" s="753" t="s">
        <v>921</v>
      </c>
      <c r="E91" s="754"/>
    </row>
    <row r="92" spans="1:5" ht="45" customHeight="1" x14ac:dyDescent="0.25">
      <c r="A92" s="974">
        <v>14</v>
      </c>
      <c r="B92" s="747" t="s">
        <v>1008</v>
      </c>
      <c r="C92" s="748" t="s">
        <v>1009</v>
      </c>
      <c r="D92" s="749" t="s">
        <v>1010</v>
      </c>
      <c r="E92" s="750" t="s">
        <v>1011</v>
      </c>
    </row>
    <row r="93" spans="1:5" ht="45" customHeight="1" x14ac:dyDescent="0.25">
      <c r="A93" s="975"/>
      <c r="B93" s="751"/>
      <c r="C93" s="752" t="s">
        <v>918</v>
      </c>
      <c r="D93" s="753" t="s">
        <v>1012</v>
      </c>
      <c r="E93" s="754" t="s">
        <v>3</v>
      </c>
    </row>
    <row r="94" spans="1:5" ht="63" customHeight="1" x14ac:dyDescent="0.25">
      <c r="A94" s="975"/>
      <c r="B94" s="751"/>
      <c r="C94" s="752" t="s">
        <v>1006</v>
      </c>
      <c r="D94" s="753" t="s">
        <v>1007</v>
      </c>
      <c r="E94" s="754" t="s">
        <v>3</v>
      </c>
    </row>
    <row r="95" spans="1:5" ht="45" customHeight="1" x14ac:dyDescent="0.25">
      <c r="A95" s="976"/>
      <c r="B95" s="751"/>
      <c r="C95" s="752" t="s">
        <v>920</v>
      </c>
      <c r="D95" s="753" t="s">
        <v>921</v>
      </c>
      <c r="E95" s="754"/>
    </row>
    <row r="96" spans="1:5" ht="45" customHeight="1" x14ac:dyDescent="0.25">
      <c r="A96" s="974">
        <v>15</v>
      </c>
      <c r="B96" s="747" t="s">
        <v>1013</v>
      </c>
      <c r="C96" s="748" t="s">
        <v>1009</v>
      </c>
      <c r="D96" s="749" t="s">
        <v>1014</v>
      </c>
      <c r="E96" s="750" t="s">
        <v>1015</v>
      </c>
    </row>
    <row r="97" spans="1:5" ht="45" customHeight="1" x14ac:dyDescent="0.25">
      <c r="A97" s="975"/>
      <c r="B97" s="751"/>
      <c r="C97" s="752" t="s">
        <v>918</v>
      </c>
      <c r="D97" s="753" t="s">
        <v>1012</v>
      </c>
      <c r="E97" s="754" t="s">
        <v>3</v>
      </c>
    </row>
    <row r="98" spans="1:5" ht="45" customHeight="1" x14ac:dyDescent="0.25">
      <c r="A98" s="975"/>
      <c r="B98" s="751"/>
      <c r="C98" s="752" t="s">
        <v>912</v>
      </c>
      <c r="D98" s="753" t="s">
        <v>1016</v>
      </c>
      <c r="E98" s="754" t="s">
        <v>3</v>
      </c>
    </row>
    <row r="99" spans="1:5" ht="78" customHeight="1" x14ac:dyDescent="0.25">
      <c r="A99" s="975"/>
      <c r="B99" s="751"/>
      <c r="C99" s="752" t="s">
        <v>1006</v>
      </c>
      <c r="D99" s="753" t="s">
        <v>1007</v>
      </c>
      <c r="E99" s="754" t="s">
        <v>3</v>
      </c>
    </row>
    <row r="100" spans="1:5" ht="45" customHeight="1" x14ac:dyDescent="0.25">
      <c r="A100" s="976"/>
      <c r="B100" s="751"/>
      <c r="C100" s="752" t="s">
        <v>920</v>
      </c>
      <c r="D100" s="753" t="s">
        <v>921</v>
      </c>
      <c r="E100" s="754"/>
    </row>
    <row r="101" spans="1:5" ht="45" customHeight="1" x14ac:dyDescent="0.25">
      <c r="A101" s="974">
        <v>16</v>
      </c>
      <c r="B101" s="747" t="s">
        <v>1017</v>
      </c>
      <c r="C101" s="748" t="s">
        <v>1018</v>
      </c>
      <c r="D101" s="749" t="s">
        <v>1019</v>
      </c>
      <c r="E101" s="750" t="s">
        <v>1020</v>
      </c>
    </row>
    <row r="102" spans="1:5" ht="45" customHeight="1" x14ac:dyDescent="0.25">
      <c r="A102" s="975"/>
      <c r="B102" s="751"/>
      <c r="C102" s="752" t="s">
        <v>918</v>
      </c>
      <c r="D102" s="753" t="s">
        <v>1012</v>
      </c>
      <c r="E102" s="754" t="s">
        <v>3</v>
      </c>
    </row>
    <row r="103" spans="1:5" ht="65.25" customHeight="1" x14ac:dyDescent="0.25">
      <c r="A103" s="975"/>
      <c r="B103" s="751"/>
      <c r="C103" s="752" t="s">
        <v>1021</v>
      </c>
      <c r="D103" s="753" t="s">
        <v>1022</v>
      </c>
      <c r="E103" s="754" t="s">
        <v>3</v>
      </c>
    </row>
    <row r="104" spans="1:5" ht="45" customHeight="1" x14ac:dyDescent="0.25">
      <c r="A104" s="976"/>
      <c r="B104" s="751"/>
      <c r="C104" s="752" t="s">
        <v>920</v>
      </c>
      <c r="D104" s="753" t="s">
        <v>921</v>
      </c>
      <c r="E104" s="754"/>
    </row>
    <row r="105" spans="1:5" ht="45" customHeight="1" x14ac:dyDescent="0.25">
      <c r="A105" s="974">
        <v>17</v>
      </c>
      <c r="B105" s="747" t="s">
        <v>1023</v>
      </c>
      <c r="C105" s="748" t="s">
        <v>1024</v>
      </c>
      <c r="D105" s="749" t="s">
        <v>1025</v>
      </c>
      <c r="E105" s="750" t="s">
        <v>1026</v>
      </c>
    </row>
    <row r="106" spans="1:5" ht="45" customHeight="1" x14ac:dyDescent="0.25">
      <c r="A106" s="975"/>
      <c r="B106" s="751"/>
      <c r="C106" s="752" t="s">
        <v>918</v>
      </c>
      <c r="D106" s="753" t="s">
        <v>1027</v>
      </c>
      <c r="E106" s="754" t="s">
        <v>3</v>
      </c>
    </row>
    <row r="107" spans="1:5" ht="58.5" customHeight="1" x14ac:dyDescent="0.25">
      <c r="A107" s="975"/>
      <c r="B107" s="751"/>
      <c r="C107" s="752" t="s">
        <v>1028</v>
      </c>
      <c r="D107" s="753" t="s">
        <v>1029</v>
      </c>
      <c r="E107" s="754" t="s">
        <v>3</v>
      </c>
    </row>
    <row r="108" spans="1:5" ht="66" customHeight="1" x14ac:dyDescent="0.25">
      <c r="A108" s="975"/>
      <c r="B108" s="751"/>
      <c r="C108" s="752" t="s">
        <v>1030</v>
      </c>
      <c r="D108" s="753" t="s">
        <v>1007</v>
      </c>
      <c r="E108" s="754" t="s">
        <v>3</v>
      </c>
    </row>
    <row r="109" spans="1:5" ht="45" customHeight="1" x14ac:dyDescent="0.25">
      <c r="A109" s="976"/>
      <c r="B109" s="751"/>
      <c r="C109" s="752" t="s">
        <v>920</v>
      </c>
      <c r="D109" s="753" t="s">
        <v>921</v>
      </c>
      <c r="E109" s="754"/>
    </row>
    <row r="110" spans="1:5" ht="61.5" customHeight="1" x14ac:dyDescent="0.25">
      <c r="A110" s="974">
        <v>18</v>
      </c>
      <c r="B110" s="747" t="s">
        <v>1031</v>
      </c>
      <c r="C110" s="748" t="s">
        <v>1032</v>
      </c>
      <c r="D110" s="749" t="s">
        <v>1033</v>
      </c>
      <c r="E110" s="750" t="s">
        <v>1034</v>
      </c>
    </row>
    <row r="111" spans="1:5" ht="45" customHeight="1" x14ac:dyDescent="0.25">
      <c r="A111" s="975"/>
      <c r="B111" s="751"/>
      <c r="C111" s="752" t="s">
        <v>918</v>
      </c>
      <c r="D111" s="753" t="s">
        <v>1035</v>
      </c>
      <c r="E111" s="754" t="s">
        <v>3</v>
      </c>
    </row>
    <row r="112" spans="1:5" ht="59.25" customHeight="1" x14ac:dyDescent="0.25">
      <c r="A112" s="975"/>
      <c r="B112" s="751"/>
      <c r="C112" s="752" t="s">
        <v>1028</v>
      </c>
      <c r="D112" s="753" t="s">
        <v>1036</v>
      </c>
      <c r="E112" s="754" t="s">
        <v>3</v>
      </c>
    </row>
    <row r="113" spans="1:5" ht="80.25" customHeight="1" x14ac:dyDescent="0.25">
      <c r="A113" s="975"/>
      <c r="B113" s="751"/>
      <c r="C113" s="752" t="s">
        <v>1030</v>
      </c>
      <c r="D113" s="753" t="s">
        <v>1037</v>
      </c>
      <c r="E113" s="754" t="s">
        <v>3</v>
      </c>
    </row>
    <row r="114" spans="1:5" ht="45" customHeight="1" x14ac:dyDescent="0.25">
      <c r="A114" s="976"/>
      <c r="B114" s="751"/>
      <c r="C114" s="752" t="s">
        <v>920</v>
      </c>
      <c r="D114" s="753" t="s">
        <v>921</v>
      </c>
      <c r="E114" s="754"/>
    </row>
    <row r="115" spans="1:5" ht="45" customHeight="1" x14ac:dyDescent="0.25">
      <c r="A115" s="974">
        <v>19</v>
      </c>
      <c r="B115" s="747" t="s">
        <v>1038</v>
      </c>
      <c r="C115" s="748" t="s">
        <v>1018</v>
      </c>
      <c r="D115" s="749" t="s">
        <v>1039</v>
      </c>
      <c r="E115" s="750" t="s">
        <v>1040</v>
      </c>
    </row>
    <row r="116" spans="1:5" ht="45" customHeight="1" x14ac:dyDescent="0.25">
      <c r="A116" s="975"/>
      <c r="B116" s="751"/>
      <c r="C116" s="752" t="s">
        <v>918</v>
      </c>
      <c r="D116" s="753" t="s">
        <v>1012</v>
      </c>
      <c r="E116" s="754" t="s">
        <v>3</v>
      </c>
    </row>
    <row r="117" spans="1:5" ht="64.5" customHeight="1" x14ac:dyDescent="0.25">
      <c r="A117" s="975"/>
      <c r="B117" s="751"/>
      <c r="C117" s="752" t="s">
        <v>1021</v>
      </c>
      <c r="D117" s="753" t="s">
        <v>1022</v>
      </c>
      <c r="E117" s="754" t="s">
        <v>3</v>
      </c>
    </row>
    <row r="118" spans="1:5" ht="45" customHeight="1" x14ac:dyDescent="0.25">
      <c r="A118" s="976"/>
      <c r="B118" s="751"/>
      <c r="C118" s="752" t="s">
        <v>920</v>
      </c>
      <c r="D118" s="753" t="s">
        <v>921</v>
      </c>
      <c r="E118" s="754"/>
    </row>
    <row r="119" spans="1:5" ht="71.25" customHeight="1" x14ac:dyDescent="0.25">
      <c r="A119" s="974">
        <v>20</v>
      </c>
      <c r="B119" s="747" t="s">
        <v>1041</v>
      </c>
      <c r="C119" s="748" t="s">
        <v>1042</v>
      </c>
      <c r="D119" s="749" t="s">
        <v>1043</v>
      </c>
      <c r="E119" s="750" t="s">
        <v>1044</v>
      </c>
    </row>
    <row r="120" spans="1:5" ht="45" customHeight="1" x14ac:dyDescent="0.25">
      <c r="A120" s="975"/>
      <c r="B120" s="751"/>
      <c r="C120" s="752" t="s">
        <v>1045</v>
      </c>
      <c r="D120" s="753" t="s">
        <v>1046</v>
      </c>
      <c r="E120" s="754" t="s">
        <v>3</v>
      </c>
    </row>
    <row r="121" spans="1:5" ht="45" customHeight="1" x14ac:dyDescent="0.25">
      <c r="A121" s="975"/>
      <c r="B121" s="751"/>
      <c r="C121" s="752" t="s">
        <v>950</v>
      </c>
      <c r="D121" s="753" t="s">
        <v>1047</v>
      </c>
      <c r="E121" s="754" t="s">
        <v>3</v>
      </c>
    </row>
    <row r="122" spans="1:5" ht="45" customHeight="1" x14ac:dyDescent="0.25">
      <c r="A122" s="975"/>
      <c r="B122" s="751"/>
      <c r="C122" s="752" t="s">
        <v>975</v>
      </c>
      <c r="D122" s="753" t="s">
        <v>1048</v>
      </c>
      <c r="E122" s="754" t="s">
        <v>3</v>
      </c>
    </row>
    <row r="123" spans="1:5" ht="45" customHeight="1" x14ac:dyDescent="0.25">
      <c r="A123" s="975"/>
      <c r="B123" s="751"/>
      <c r="C123" s="752" t="s">
        <v>912</v>
      </c>
      <c r="D123" s="753" t="s">
        <v>954</v>
      </c>
      <c r="E123" s="754" t="s">
        <v>3</v>
      </c>
    </row>
    <row r="124" spans="1:5" ht="64.5" customHeight="1" x14ac:dyDescent="0.25">
      <c r="A124" s="975"/>
      <c r="B124" s="751"/>
      <c r="C124" s="752" t="s">
        <v>979</v>
      </c>
      <c r="D124" s="753" t="s">
        <v>986</v>
      </c>
      <c r="E124" s="754" t="s">
        <v>3</v>
      </c>
    </row>
    <row r="125" spans="1:5" ht="45" customHeight="1" x14ac:dyDescent="0.25">
      <c r="A125" s="976"/>
      <c r="B125" s="751"/>
      <c r="C125" s="752" t="s">
        <v>920</v>
      </c>
      <c r="D125" s="753" t="s">
        <v>921</v>
      </c>
      <c r="E125" s="754"/>
    </row>
    <row r="126" spans="1:5" ht="45" customHeight="1" x14ac:dyDescent="0.25">
      <c r="A126" s="746"/>
      <c r="B126" s="979" t="s">
        <v>1049</v>
      </c>
      <c r="C126" s="980"/>
      <c r="D126" s="980"/>
      <c r="E126" s="755" t="s">
        <v>1601</v>
      </c>
    </row>
    <row r="127" spans="1:5" ht="45" customHeight="1" x14ac:dyDescent="0.25">
      <c r="A127" s="977" t="s">
        <v>1050</v>
      </c>
      <c r="B127" s="978"/>
      <c r="C127" s="978"/>
      <c r="D127" s="978"/>
      <c r="E127" s="978"/>
    </row>
    <row r="128" spans="1:5" ht="45" customHeight="1" x14ac:dyDescent="0.25">
      <c r="A128" s="974">
        <v>21</v>
      </c>
      <c r="B128" s="747" t="s">
        <v>1051</v>
      </c>
      <c r="C128" s="748" t="s">
        <v>1052</v>
      </c>
      <c r="D128" s="749" t="s">
        <v>1053</v>
      </c>
      <c r="E128" s="750" t="s">
        <v>1054</v>
      </c>
    </row>
    <row r="129" spans="1:5" ht="45" customHeight="1" x14ac:dyDescent="0.25">
      <c r="A129" s="975"/>
      <c r="B129" s="751"/>
      <c r="C129" s="752" t="s">
        <v>918</v>
      </c>
      <c r="D129" s="753" t="s">
        <v>1055</v>
      </c>
      <c r="E129" s="754" t="s">
        <v>3</v>
      </c>
    </row>
    <row r="130" spans="1:5" ht="45" customHeight="1" x14ac:dyDescent="0.25">
      <c r="A130" s="976"/>
      <c r="B130" s="751"/>
      <c r="C130" s="752" t="s">
        <v>1056</v>
      </c>
      <c r="D130" s="753" t="s">
        <v>1057</v>
      </c>
      <c r="E130" s="754" t="s">
        <v>3</v>
      </c>
    </row>
    <row r="131" spans="1:5" ht="75" customHeight="1" x14ac:dyDescent="0.25">
      <c r="A131" s="974">
        <v>22</v>
      </c>
      <c r="B131" s="747" t="s">
        <v>1058</v>
      </c>
      <c r="C131" s="748" t="s">
        <v>1059</v>
      </c>
      <c r="D131" s="749" t="s">
        <v>1060</v>
      </c>
      <c r="E131" s="750" t="s">
        <v>1061</v>
      </c>
    </row>
    <row r="132" spans="1:5" ht="45" customHeight="1" x14ac:dyDescent="0.25">
      <c r="A132" s="975"/>
      <c r="B132" s="751"/>
      <c r="C132" s="752" t="s">
        <v>918</v>
      </c>
      <c r="D132" s="753" t="s">
        <v>1062</v>
      </c>
      <c r="E132" s="754" t="s">
        <v>3</v>
      </c>
    </row>
    <row r="133" spans="1:5" ht="45" customHeight="1" x14ac:dyDescent="0.25">
      <c r="A133" s="976"/>
      <c r="B133" s="751"/>
      <c r="C133" s="752" t="s">
        <v>1056</v>
      </c>
      <c r="D133" s="753" t="s">
        <v>1063</v>
      </c>
      <c r="E133" s="754" t="s">
        <v>3</v>
      </c>
    </row>
    <row r="134" spans="1:5" ht="45" customHeight="1" x14ac:dyDescent="0.25">
      <c r="A134" s="974">
        <v>23</v>
      </c>
      <c r="B134" s="747" t="s">
        <v>1064</v>
      </c>
      <c r="C134" s="748" t="s">
        <v>1065</v>
      </c>
      <c r="D134" s="749" t="s">
        <v>1066</v>
      </c>
      <c r="E134" s="750" t="s">
        <v>1067</v>
      </c>
    </row>
    <row r="135" spans="1:5" ht="45" customHeight="1" x14ac:dyDescent="0.25">
      <c r="A135" s="975"/>
      <c r="B135" s="751"/>
      <c r="C135" s="752" t="s">
        <v>1068</v>
      </c>
      <c r="D135" s="753" t="s">
        <v>1069</v>
      </c>
      <c r="E135" s="754" t="s">
        <v>3</v>
      </c>
    </row>
    <row r="136" spans="1:5" ht="45" customHeight="1" x14ac:dyDescent="0.25">
      <c r="A136" s="975"/>
      <c r="B136" s="751"/>
      <c r="C136" s="752" t="s">
        <v>918</v>
      </c>
      <c r="D136" s="753" t="s">
        <v>1070</v>
      </c>
      <c r="E136" s="754" t="s">
        <v>3</v>
      </c>
    </row>
    <row r="137" spans="1:5" ht="45" customHeight="1" x14ac:dyDescent="0.25">
      <c r="A137" s="976"/>
      <c r="B137" s="751"/>
      <c r="C137" s="752" t="s">
        <v>1056</v>
      </c>
      <c r="D137" s="753" t="s">
        <v>1063</v>
      </c>
      <c r="E137" s="754" t="s">
        <v>3</v>
      </c>
    </row>
    <row r="138" spans="1:5" ht="45" customHeight="1" x14ac:dyDescent="0.25">
      <c r="A138" s="974">
        <v>24</v>
      </c>
      <c r="B138" s="747" t="s">
        <v>1071</v>
      </c>
      <c r="C138" s="748" t="s">
        <v>1065</v>
      </c>
      <c r="D138" s="749" t="s">
        <v>1072</v>
      </c>
      <c r="E138" s="750" t="s">
        <v>1073</v>
      </c>
    </row>
    <row r="139" spans="1:5" ht="45" customHeight="1" x14ac:dyDescent="0.25">
      <c r="A139" s="975"/>
      <c r="B139" s="751"/>
      <c r="C139" s="752" t="s">
        <v>918</v>
      </c>
      <c r="D139" s="753" t="s">
        <v>1070</v>
      </c>
      <c r="E139" s="754" t="s">
        <v>3</v>
      </c>
    </row>
    <row r="140" spans="1:5" ht="45" customHeight="1" x14ac:dyDescent="0.25">
      <c r="A140" s="976"/>
      <c r="B140" s="751"/>
      <c r="C140" s="752" t="s">
        <v>1056</v>
      </c>
      <c r="D140" s="753" t="s">
        <v>1063</v>
      </c>
      <c r="E140" s="754" t="s">
        <v>3</v>
      </c>
    </row>
    <row r="141" spans="1:5" ht="45" customHeight="1" x14ac:dyDescent="0.25">
      <c r="A141" s="974">
        <v>25</v>
      </c>
      <c r="B141" s="747" t="s">
        <v>1074</v>
      </c>
      <c r="C141" s="748" t="s">
        <v>1075</v>
      </c>
      <c r="D141" s="749" t="s">
        <v>1076</v>
      </c>
      <c r="E141" s="750" t="s">
        <v>1077</v>
      </c>
    </row>
    <row r="142" spans="1:5" ht="45" customHeight="1" x14ac:dyDescent="0.25">
      <c r="A142" s="975"/>
      <c r="B142" s="751"/>
      <c r="C142" s="752" t="s">
        <v>918</v>
      </c>
      <c r="D142" s="753" t="s">
        <v>1055</v>
      </c>
      <c r="E142" s="754" t="s">
        <v>3</v>
      </c>
    </row>
    <row r="143" spans="1:5" ht="45" customHeight="1" x14ac:dyDescent="0.25">
      <c r="A143" s="975"/>
      <c r="B143" s="751"/>
      <c r="C143" s="752" t="s">
        <v>1078</v>
      </c>
      <c r="D143" s="753" t="s">
        <v>1079</v>
      </c>
      <c r="E143" s="754" t="s">
        <v>3</v>
      </c>
    </row>
    <row r="144" spans="1:5" ht="45" customHeight="1" x14ac:dyDescent="0.25">
      <c r="A144" s="976"/>
      <c r="B144" s="751"/>
      <c r="C144" s="752" t="s">
        <v>920</v>
      </c>
      <c r="D144" s="753" t="s">
        <v>921</v>
      </c>
      <c r="E144" s="754"/>
    </row>
    <row r="145" spans="1:5" ht="45" customHeight="1" x14ac:dyDescent="0.25">
      <c r="A145" s="974">
        <v>26</v>
      </c>
      <c r="B145" s="747" t="s">
        <v>1080</v>
      </c>
      <c r="C145" s="748" t="s">
        <v>1081</v>
      </c>
      <c r="D145" s="749" t="s">
        <v>1082</v>
      </c>
      <c r="E145" s="750" t="s">
        <v>1083</v>
      </c>
    </row>
    <row r="146" spans="1:5" ht="45" customHeight="1" x14ac:dyDescent="0.25">
      <c r="A146" s="975"/>
      <c r="B146" s="751"/>
      <c r="C146" s="752" t="s">
        <v>918</v>
      </c>
      <c r="D146" s="753" t="s">
        <v>1055</v>
      </c>
      <c r="E146" s="754" t="s">
        <v>3</v>
      </c>
    </row>
    <row r="147" spans="1:5" ht="45" customHeight="1" x14ac:dyDescent="0.25">
      <c r="A147" s="976"/>
      <c r="B147" s="751"/>
      <c r="C147" s="752" t="s">
        <v>1056</v>
      </c>
      <c r="D147" s="753" t="s">
        <v>1063</v>
      </c>
      <c r="E147" s="754" t="s">
        <v>3</v>
      </c>
    </row>
    <row r="148" spans="1:5" ht="45" customHeight="1" x14ac:dyDescent="0.25">
      <c r="A148" s="974">
        <v>27</v>
      </c>
      <c r="B148" s="747" t="s">
        <v>1084</v>
      </c>
      <c r="C148" s="748" t="s">
        <v>1085</v>
      </c>
      <c r="D148" s="749" t="s">
        <v>1086</v>
      </c>
      <c r="E148" s="750">
        <v>485.32</v>
      </c>
    </row>
    <row r="149" spans="1:5" ht="45" customHeight="1" x14ac:dyDescent="0.25">
      <c r="A149" s="975"/>
      <c r="B149" s="751"/>
      <c r="C149" s="752" t="s">
        <v>918</v>
      </c>
      <c r="D149" s="753" t="s">
        <v>1087</v>
      </c>
      <c r="E149" s="754" t="s">
        <v>3</v>
      </c>
    </row>
    <row r="150" spans="1:5" ht="45" customHeight="1" x14ac:dyDescent="0.25">
      <c r="A150" s="975"/>
      <c r="B150" s="751"/>
      <c r="C150" s="752" t="s">
        <v>1088</v>
      </c>
      <c r="D150" s="753" t="s">
        <v>1089</v>
      </c>
      <c r="E150" s="754" t="s">
        <v>3</v>
      </c>
    </row>
    <row r="151" spans="1:5" ht="45" customHeight="1" x14ac:dyDescent="0.25">
      <c r="A151" s="975"/>
      <c r="B151" s="751"/>
      <c r="C151" s="752" t="s">
        <v>1090</v>
      </c>
      <c r="D151" s="753" t="s">
        <v>1091</v>
      </c>
      <c r="E151" s="754" t="s">
        <v>3</v>
      </c>
    </row>
    <row r="152" spans="1:5" ht="45" customHeight="1" x14ac:dyDescent="0.25">
      <c r="A152" s="975"/>
      <c r="B152" s="751"/>
      <c r="C152" s="752" t="s">
        <v>1092</v>
      </c>
      <c r="D152" s="753" t="s">
        <v>1093</v>
      </c>
      <c r="E152" s="754" t="s">
        <v>3</v>
      </c>
    </row>
    <row r="153" spans="1:5" ht="45" customHeight="1" x14ac:dyDescent="0.25">
      <c r="A153" s="976"/>
      <c r="B153" s="751"/>
      <c r="C153" s="752" t="s">
        <v>920</v>
      </c>
      <c r="D153" s="753" t="s">
        <v>921</v>
      </c>
      <c r="E153" s="754"/>
    </row>
    <row r="154" spans="1:5" ht="74.25" customHeight="1" x14ac:dyDescent="0.25">
      <c r="A154" s="974">
        <v>28</v>
      </c>
      <c r="B154" s="747" t="s">
        <v>1094</v>
      </c>
      <c r="C154" s="748" t="s">
        <v>1059</v>
      </c>
      <c r="D154" s="749" t="s">
        <v>1095</v>
      </c>
      <c r="E154" s="750" t="s">
        <v>1096</v>
      </c>
    </row>
    <row r="155" spans="1:5" ht="45" customHeight="1" x14ac:dyDescent="0.25">
      <c r="A155" s="975"/>
      <c r="B155" s="751"/>
      <c r="C155" s="752" t="s">
        <v>918</v>
      </c>
      <c r="D155" s="753" t="s">
        <v>1062</v>
      </c>
      <c r="E155" s="754" t="s">
        <v>3</v>
      </c>
    </row>
    <row r="156" spans="1:5" ht="45" customHeight="1" x14ac:dyDescent="0.25">
      <c r="A156" s="976"/>
      <c r="B156" s="751"/>
      <c r="C156" s="752" t="s">
        <v>1056</v>
      </c>
      <c r="D156" s="753" t="s">
        <v>1063</v>
      </c>
      <c r="E156" s="754" t="s">
        <v>3</v>
      </c>
    </row>
    <row r="157" spans="1:5" ht="63.75" customHeight="1" x14ac:dyDescent="0.25">
      <c r="A157" s="974">
        <v>29</v>
      </c>
      <c r="B157" s="747" t="s">
        <v>1097</v>
      </c>
      <c r="C157" s="748" t="s">
        <v>1059</v>
      </c>
      <c r="D157" s="749" t="s">
        <v>1098</v>
      </c>
      <c r="E157" s="750" t="s">
        <v>1099</v>
      </c>
    </row>
    <row r="158" spans="1:5" ht="45" customHeight="1" x14ac:dyDescent="0.25">
      <c r="A158" s="975"/>
      <c r="B158" s="751"/>
      <c r="C158" s="752" t="s">
        <v>918</v>
      </c>
      <c r="D158" s="753" t="s">
        <v>1062</v>
      </c>
      <c r="E158" s="754" t="s">
        <v>3</v>
      </c>
    </row>
    <row r="159" spans="1:5" ht="45" customHeight="1" x14ac:dyDescent="0.25">
      <c r="A159" s="976"/>
      <c r="B159" s="751"/>
      <c r="C159" s="752" t="s">
        <v>1056</v>
      </c>
      <c r="D159" s="753" t="s">
        <v>1063</v>
      </c>
      <c r="E159" s="754" t="s">
        <v>3</v>
      </c>
    </row>
    <row r="160" spans="1:5" ht="45" customHeight="1" x14ac:dyDescent="0.25">
      <c r="A160" s="974">
        <v>30</v>
      </c>
      <c r="B160" s="747" t="s">
        <v>1100</v>
      </c>
      <c r="C160" s="748" t="s">
        <v>1101</v>
      </c>
      <c r="D160" s="749" t="s">
        <v>1102</v>
      </c>
      <c r="E160" s="750" t="s">
        <v>1103</v>
      </c>
    </row>
    <row r="161" spans="1:5" ht="45" customHeight="1" x14ac:dyDescent="0.25">
      <c r="A161" s="975"/>
      <c r="B161" s="751"/>
      <c r="C161" s="752" t="s">
        <v>918</v>
      </c>
      <c r="D161" s="753" t="s">
        <v>1055</v>
      </c>
      <c r="E161" s="754" t="s">
        <v>3</v>
      </c>
    </row>
    <row r="162" spans="1:5" ht="45" customHeight="1" x14ac:dyDescent="0.25">
      <c r="A162" s="976"/>
      <c r="B162" s="751"/>
      <c r="C162" s="752" t="s">
        <v>1056</v>
      </c>
      <c r="D162" s="753" t="s">
        <v>1063</v>
      </c>
      <c r="E162" s="754" t="s">
        <v>3</v>
      </c>
    </row>
    <row r="163" spans="1:5" ht="45" customHeight="1" x14ac:dyDescent="0.25">
      <c r="A163" s="974">
        <v>31</v>
      </c>
      <c r="B163" s="747" t="s">
        <v>1104</v>
      </c>
      <c r="C163" s="748" t="s">
        <v>1105</v>
      </c>
      <c r="D163" s="749" t="s">
        <v>1106</v>
      </c>
      <c r="E163" s="750" t="s">
        <v>1107</v>
      </c>
    </row>
    <row r="164" spans="1:5" ht="45" customHeight="1" x14ac:dyDescent="0.25">
      <c r="A164" s="975"/>
      <c r="B164" s="751"/>
      <c r="C164" s="752" t="s">
        <v>918</v>
      </c>
      <c r="D164" s="753" t="s">
        <v>1108</v>
      </c>
      <c r="E164" s="754" t="s">
        <v>3</v>
      </c>
    </row>
    <row r="165" spans="1:5" ht="45" customHeight="1" x14ac:dyDescent="0.25">
      <c r="A165" s="976"/>
      <c r="B165" s="751"/>
      <c r="C165" s="752" t="s">
        <v>1056</v>
      </c>
      <c r="D165" s="753" t="s">
        <v>1063</v>
      </c>
      <c r="E165" s="754" t="s">
        <v>3</v>
      </c>
    </row>
    <row r="166" spans="1:5" ht="45" customHeight="1" x14ac:dyDescent="0.25">
      <c r="A166" s="974">
        <v>32</v>
      </c>
      <c r="B166" s="747" t="s">
        <v>1109</v>
      </c>
      <c r="C166" s="748" t="s">
        <v>1081</v>
      </c>
      <c r="D166" s="749" t="s">
        <v>1110</v>
      </c>
      <c r="E166" s="750" t="s">
        <v>1111</v>
      </c>
    </row>
    <row r="167" spans="1:5" ht="45" customHeight="1" x14ac:dyDescent="0.25">
      <c r="A167" s="975"/>
      <c r="B167" s="751"/>
      <c r="C167" s="752" t="s">
        <v>918</v>
      </c>
      <c r="D167" s="753" t="s">
        <v>1055</v>
      </c>
      <c r="E167" s="754" t="s">
        <v>3</v>
      </c>
    </row>
    <row r="168" spans="1:5" ht="45" customHeight="1" x14ac:dyDescent="0.25">
      <c r="A168" s="976"/>
      <c r="B168" s="751"/>
      <c r="C168" s="752" t="s">
        <v>1056</v>
      </c>
      <c r="D168" s="753" t="s">
        <v>1063</v>
      </c>
      <c r="E168" s="754" t="s">
        <v>3</v>
      </c>
    </row>
    <row r="169" spans="1:5" ht="45" customHeight="1" x14ac:dyDescent="0.25">
      <c r="A169" s="974">
        <v>33</v>
      </c>
      <c r="B169" s="747" t="s">
        <v>1112</v>
      </c>
      <c r="C169" s="748" t="s">
        <v>1113</v>
      </c>
      <c r="D169" s="749" t="s">
        <v>1114</v>
      </c>
      <c r="E169" s="750">
        <v>83.06</v>
      </c>
    </row>
    <row r="170" spans="1:5" ht="45" customHeight="1" x14ac:dyDescent="0.25">
      <c r="A170" s="975"/>
      <c r="B170" s="751"/>
      <c r="C170" s="752" t="s">
        <v>991</v>
      </c>
      <c r="D170" s="753" t="s">
        <v>992</v>
      </c>
      <c r="E170" s="754" t="s">
        <v>3</v>
      </c>
    </row>
    <row r="171" spans="1:5" ht="45" customHeight="1" x14ac:dyDescent="0.25">
      <c r="A171" s="975"/>
      <c r="B171" s="751"/>
      <c r="C171" s="752" t="s">
        <v>918</v>
      </c>
      <c r="D171" s="753" t="s">
        <v>1115</v>
      </c>
      <c r="E171" s="754" t="s">
        <v>3</v>
      </c>
    </row>
    <row r="172" spans="1:5" ht="45" customHeight="1" x14ac:dyDescent="0.25">
      <c r="A172" s="976"/>
      <c r="B172" s="751"/>
      <c r="C172" s="752" t="s">
        <v>1056</v>
      </c>
      <c r="D172" s="753" t="s">
        <v>1063</v>
      </c>
      <c r="E172" s="754" t="s">
        <v>3</v>
      </c>
    </row>
    <row r="173" spans="1:5" ht="72" customHeight="1" x14ac:dyDescent="0.25">
      <c r="A173" s="974">
        <v>34</v>
      </c>
      <c r="B173" s="747" t="s">
        <v>1116</v>
      </c>
      <c r="C173" s="748" t="s">
        <v>1059</v>
      </c>
      <c r="D173" s="749" t="s">
        <v>1117</v>
      </c>
      <c r="E173" s="750" t="s">
        <v>1118</v>
      </c>
    </row>
    <row r="174" spans="1:5" ht="45" customHeight="1" x14ac:dyDescent="0.25">
      <c r="A174" s="975"/>
      <c r="B174" s="751"/>
      <c r="C174" s="752" t="s">
        <v>918</v>
      </c>
      <c r="D174" s="753" t="s">
        <v>1062</v>
      </c>
      <c r="E174" s="754" t="s">
        <v>3</v>
      </c>
    </row>
    <row r="175" spans="1:5" ht="45" customHeight="1" x14ac:dyDescent="0.25">
      <c r="A175" s="975"/>
      <c r="B175" s="751"/>
      <c r="C175" s="752" t="s">
        <v>1119</v>
      </c>
      <c r="D175" s="753" t="s">
        <v>1120</v>
      </c>
      <c r="E175" s="754" t="s">
        <v>3</v>
      </c>
    </row>
    <row r="176" spans="1:5" ht="45" customHeight="1" x14ac:dyDescent="0.25">
      <c r="A176" s="976"/>
      <c r="B176" s="751"/>
      <c r="C176" s="752" t="s">
        <v>1056</v>
      </c>
      <c r="D176" s="753" t="s">
        <v>1063</v>
      </c>
      <c r="E176" s="754" t="s">
        <v>3</v>
      </c>
    </row>
    <row r="177" spans="1:5" ht="45" customHeight="1" x14ac:dyDescent="0.25">
      <c r="A177" s="974">
        <v>35</v>
      </c>
      <c r="B177" s="747" t="s">
        <v>1121</v>
      </c>
      <c r="C177" s="748" t="s">
        <v>1122</v>
      </c>
      <c r="D177" s="749" t="s">
        <v>1123</v>
      </c>
      <c r="E177" s="750" t="s">
        <v>1124</v>
      </c>
    </row>
    <row r="178" spans="1:5" ht="45" customHeight="1" x14ac:dyDescent="0.25">
      <c r="A178" s="975"/>
      <c r="B178" s="751"/>
      <c r="C178" s="752" t="s">
        <v>918</v>
      </c>
      <c r="D178" s="753" t="s">
        <v>1055</v>
      </c>
      <c r="E178" s="754" t="s">
        <v>3</v>
      </c>
    </row>
    <row r="179" spans="1:5" ht="45" customHeight="1" x14ac:dyDescent="0.25">
      <c r="A179" s="976"/>
      <c r="B179" s="751"/>
      <c r="C179" s="752" t="s">
        <v>1056</v>
      </c>
      <c r="D179" s="753" t="s">
        <v>1063</v>
      </c>
      <c r="E179" s="754" t="s">
        <v>3</v>
      </c>
    </row>
    <row r="180" spans="1:5" ht="45" customHeight="1" x14ac:dyDescent="0.25">
      <c r="A180" s="974">
        <v>36</v>
      </c>
      <c r="B180" s="747" t="s">
        <v>1125</v>
      </c>
      <c r="C180" s="748" t="s">
        <v>1126</v>
      </c>
      <c r="D180" s="749" t="s">
        <v>1127</v>
      </c>
      <c r="E180" s="750" t="s">
        <v>1128</v>
      </c>
    </row>
    <row r="181" spans="1:5" ht="45" customHeight="1" x14ac:dyDescent="0.25">
      <c r="A181" s="975"/>
      <c r="B181" s="751"/>
      <c r="C181" s="752" t="s">
        <v>1129</v>
      </c>
      <c r="D181" s="753" t="s">
        <v>1130</v>
      </c>
      <c r="E181" s="754" t="s">
        <v>3</v>
      </c>
    </row>
    <row r="182" spans="1:5" ht="45" customHeight="1" x14ac:dyDescent="0.25">
      <c r="A182" s="975"/>
      <c r="B182" s="751"/>
      <c r="C182" s="752" t="s">
        <v>1131</v>
      </c>
      <c r="D182" s="753" t="s">
        <v>1132</v>
      </c>
      <c r="E182" s="754" t="s">
        <v>3</v>
      </c>
    </row>
    <row r="183" spans="1:5" ht="81" customHeight="1" x14ac:dyDescent="0.25">
      <c r="A183" s="975"/>
      <c r="B183" s="751"/>
      <c r="C183" s="752" t="s">
        <v>997</v>
      </c>
      <c r="D183" s="753" t="s">
        <v>1133</v>
      </c>
      <c r="E183" s="754" t="s">
        <v>3</v>
      </c>
    </row>
    <row r="184" spans="1:5" ht="45" customHeight="1" x14ac:dyDescent="0.25">
      <c r="A184" s="975"/>
      <c r="B184" s="751"/>
      <c r="C184" s="752" t="s">
        <v>918</v>
      </c>
      <c r="D184" s="753" t="s">
        <v>919</v>
      </c>
      <c r="E184" s="754" t="s">
        <v>3</v>
      </c>
    </row>
    <row r="185" spans="1:5" ht="45" customHeight="1" x14ac:dyDescent="0.25">
      <c r="A185" s="976"/>
      <c r="B185" s="751"/>
      <c r="C185" s="752" t="s">
        <v>920</v>
      </c>
      <c r="D185" s="753" t="s">
        <v>921</v>
      </c>
      <c r="E185" s="754"/>
    </row>
    <row r="186" spans="1:5" ht="45" customHeight="1" x14ac:dyDescent="0.25">
      <c r="A186" s="974">
        <v>37</v>
      </c>
      <c r="B186" s="747" t="s">
        <v>1134</v>
      </c>
      <c r="C186" s="748" t="s">
        <v>1135</v>
      </c>
      <c r="D186" s="749" t="s">
        <v>1136</v>
      </c>
      <c r="E186" s="750" t="s">
        <v>1137</v>
      </c>
    </row>
    <row r="187" spans="1:5" ht="45" customHeight="1" x14ac:dyDescent="0.25">
      <c r="A187" s="975"/>
      <c r="B187" s="751"/>
      <c r="C187" s="752" t="s">
        <v>1131</v>
      </c>
      <c r="D187" s="753" t="s">
        <v>1132</v>
      </c>
      <c r="E187" s="754" t="s">
        <v>3</v>
      </c>
    </row>
    <row r="188" spans="1:5" ht="63" customHeight="1" x14ac:dyDescent="0.25">
      <c r="A188" s="975"/>
      <c r="B188" s="751"/>
      <c r="C188" s="752" t="s">
        <v>997</v>
      </c>
      <c r="D188" s="753" t="s">
        <v>1133</v>
      </c>
      <c r="E188" s="754" t="s">
        <v>3</v>
      </c>
    </row>
    <row r="189" spans="1:5" ht="45" customHeight="1" x14ac:dyDescent="0.25">
      <c r="A189" s="975"/>
      <c r="B189" s="751"/>
      <c r="C189" s="752" t="s">
        <v>918</v>
      </c>
      <c r="D189" s="753" t="s">
        <v>919</v>
      </c>
      <c r="E189" s="754" t="s">
        <v>3</v>
      </c>
    </row>
    <row r="190" spans="1:5" ht="45" customHeight="1" x14ac:dyDescent="0.25">
      <c r="A190" s="976"/>
      <c r="B190" s="751"/>
      <c r="C190" s="752" t="s">
        <v>920</v>
      </c>
      <c r="D190" s="753" t="s">
        <v>921</v>
      </c>
      <c r="E190" s="754"/>
    </row>
    <row r="191" spans="1:5" ht="45" customHeight="1" x14ac:dyDescent="0.25">
      <c r="A191" s="974">
        <v>38</v>
      </c>
      <c r="B191" s="747" t="s">
        <v>1138</v>
      </c>
      <c r="C191" s="748" t="s">
        <v>1139</v>
      </c>
      <c r="D191" s="749" t="s">
        <v>1140</v>
      </c>
      <c r="E191" s="750" t="s">
        <v>1141</v>
      </c>
    </row>
    <row r="192" spans="1:5" ht="45" customHeight="1" x14ac:dyDescent="0.25">
      <c r="A192" s="975"/>
      <c r="B192" s="751"/>
      <c r="C192" s="752" t="s">
        <v>1142</v>
      </c>
      <c r="D192" s="753" t="s">
        <v>1143</v>
      </c>
      <c r="E192" s="754" t="s">
        <v>3</v>
      </c>
    </row>
    <row r="193" spans="1:5" ht="45" customHeight="1" x14ac:dyDescent="0.25">
      <c r="A193" s="975"/>
      <c r="B193" s="751"/>
      <c r="C193" s="752" t="s">
        <v>918</v>
      </c>
      <c r="D193" s="753" t="s">
        <v>1144</v>
      </c>
      <c r="E193" s="754" t="s">
        <v>3</v>
      </c>
    </row>
    <row r="194" spans="1:5" ht="45" customHeight="1" x14ac:dyDescent="0.25">
      <c r="A194" s="975"/>
      <c r="B194" s="751"/>
      <c r="C194" s="752" t="s">
        <v>1145</v>
      </c>
      <c r="D194" s="753" t="s">
        <v>1146</v>
      </c>
      <c r="E194" s="754" t="s">
        <v>3</v>
      </c>
    </row>
    <row r="195" spans="1:5" ht="45" customHeight="1" x14ac:dyDescent="0.25">
      <c r="A195" s="976"/>
      <c r="B195" s="751"/>
      <c r="C195" s="752" t="s">
        <v>920</v>
      </c>
      <c r="D195" s="753" t="s">
        <v>921</v>
      </c>
      <c r="E195" s="754"/>
    </row>
    <row r="196" spans="1:5" ht="45" customHeight="1" x14ac:dyDescent="0.25">
      <c r="A196" s="974">
        <v>39</v>
      </c>
      <c r="B196" s="747" t="s">
        <v>1147</v>
      </c>
      <c r="C196" s="748" t="s">
        <v>1148</v>
      </c>
      <c r="D196" s="749" t="s">
        <v>1149</v>
      </c>
      <c r="E196" s="750" t="s">
        <v>1150</v>
      </c>
    </row>
    <row r="197" spans="1:5" ht="45" customHeight="1" x14ac:dyDescent="0.25">
      <c r="A197" s="975"/>
      <c r="B197" s="751"/>
      <c r="C197" s="752" t="s">
        <v>1142</v>
      </c>
      <c r="D197" s="753" t="s">
        <v>1143</v>
      </c>
      <c r="E197" s="754" t="s">
        <v>3</v>
      </c>
    </row>
    <row r="198" spans="1:5" ht="45" customHeight="1" x14ac:dyDescent="0.25">
      <c r="A198" s="975"/>
      <c r="B198" s="751"/>
      <c r="C198" s="752" t="s">
        <v>918</v>
      </c>
      <c r="D198" s="753" t="s">
        <v>1144</v>
      </c>
      <c r="E198" s="754" t="s">
        <v>3</v>
      </c>
    </row>
    <row r="199" spans="1:5" ht="45" customHeight="1" x14ac:dyDescent="0.25">
      <c r="A199" s="975"/>
      <c r="B199" s="751"/>
      <c r="C199" s="752" t="s">
        <v>1145</v>
      </c>
      <c r="D199" s="753" t="s">
        <v>1151</v>
      </c>
      <c r="E199" s="754" t="s">
        <v>3</v>
      </c>
    </row>
    <row r="200" spans="1:5" ht="45" customHeight="1" x14ac:dyDescent="0.25">
      <c r="A200" s="976"/>
      <c r="B200" s="751"/>
      <c r="C200" s="752" t="s">
        <v>920</v>
      </c>
      <c r="D200" s="753" t="s">
        <v>921</v>
      </c>
      <c r="E200" s="754"/>
    </row>
    <row r="201" spans="1:5" ht="45" customHeight="1" x14ac:dyDescent="0.25">
      <c r="A201" s="974">
        <v>40</v>
      </c>
      <c r="B201" s="747" t="s">
        <v>1152</v>
      </c>
      <c r="C201" s="748" t="s">
        <v>1153</v>
      </c>
      <c r="D201" s="749" t="s">
        <v>1154</v>
      </c>
      <c r="E201" s="750" t="s">
        <v>1155</v>
      </c>
    </row>
    <row r="202" spans="1:5" ht="45" customHeight="1" x14ac:dyDescent="0.25">
      <c r="A202" s="975"/>
      <c r="B202" s="751"/>
      <c r="C202" s="752" t="s">
        <v>918</v>
      </c>
      <c r="D202" s="753" t="s">
        <v>1156</v>
      </c>
      <c r="E202" s="754" t="s">
        <v>3</v>
      </c>
    </row>
    <row r="203" spans="1:5" ht="45" customHeight="1" x14ac:dyDescent="0.25">
      <c r="A203" s="976"/>
      <c r="B203" s="751"/>
      <c r="C203" s="752" t="s">
        <v>1056</v>
      </c>
      <c r="D203" s="753" t="s">
        <v>1157</v>
      </c>
      <c r="E203" s="754" t="s">
        <v>3</v>
      </c>
    </row>
    <row r="204" spans="1:5" ht="45" customHeight="1" x14ac:dyDescent="0.25">
      <c r="A204" s="974">
        <v>41</v>
      </c>
      <c r="B204" s="747" t="s">
        <v>1158</v>
      </c>
      <c r="C204" s="748" t="s">
        <v>1135</v>
      </c>
      <c r="D204" s="749" t="s">
        <v>1136</v>
      </c>
      <c r="E204" s="750" t="s">
        <v>1137</v>
      </c>
    </row>
    <row r="205" spans="1:5" ht="45" customHeight="1" x14ac:dyDescent="0.25">
      <c r="A205" s="975"/>
      <c r="B205" s="751"/>
      <c r="C205" s="752" t="s">
        <v>1131</v>
      </c>
      <c r="D205" s="753" t="s">
        <v>1132</v>
      </c>
      <c r="E205" s="754" t="s">
        <v>3</v>
      </c>
    </row>
    <row r="206" spans="1:5" ht="68.25" customHeight="1" x14ac:dyDescent="0.25">
      <c r="A206" s="975"/>
      <c r="B206" s="751"/>
      <c r="C206" s="752" t="s">
        <v>997</v>
      </c>
      <c r="D206" s="753" t="s">
        <v>1133</v>
      </c>
      <c r="E206" s="754" t="s">
        <v>3</v>
      </c>
    </row>
    <row r="207" spans="1:5" ht="45" customHeight="1" x14ac:dyDescent="0.25">
      <c r="A207" s="975"/>
      <c r="B207" s="751"/>
      <c r="C207" s="752" t="s">
        <v>918</v>
      </c>
      <c r="D207" s="753" t="s">
        <v>919</v>
      </c>
      <c r="E207" s="754" t="s">
        <v>3</v>
      </c>
    </row>
    <row r="208" spans="1:5" ht="45" customHeight="1" x14ac:dyDescent="0.25">
      <c r="A208" s="976"/>
      <c r="B208" s="751"/>
      <c r="C208" s="752" t="s">
        <v>920</v>
      </c>
      <c r="D208" s="753" t="s">
        <v>921</v>
      </c>
      <c r="E208" s="754"/>
    </row>
    <row r="209" spans="1:5" ht="68.25" customHeight="1" x14ac:dyDescent="0.25">
      <c r="A209" s="974">
        <v>42</v>
      </c>
      <c r="B209" s="747" t="s">
        <v>1159</v>
      </c>
      <c r="C209" s="748" t="s">
        <v>1160</v>
      </c>
      <c r="D209" s="749" t="s">
        <v>1161</v>
      </c>
      <c r="E209" s="750" t="s">
        <v>1162</v>
      </c>
    </row>
    <row r="210" spans="1:5" ht="45" customHeight="1" x14ac:dyDescent="0.25">
      <c r="A210" s="975"/>
      <c r="B210" s="751"/>
      <c r="C210" s="752" t="s">
        <v>918</v>
      </c>
      <c r="D210" s="753" t="s">
        <v>1087</v>
      </c>
      <c r="E210" s="754" t="s">
        <v>3</v>
      </c>
    </row>
    <row r="211" spans="1:5" ht="45" customHeight="1" x14ac:dyDescent="0.25">
      <c r="A211" s="975"/>
      <c r="B211" s="751"/>
      <c r="C211" s="752" t="s">
        <v>1163</v>
      </c>
      <c r="D211" s="753" t="s">
        <v>1089</v>
      </c>
      <c r="E211" s="754" t="s">
        <v>3</v>
      </c>
    </row>
    <row r="212" spans="1:5" ht="45" customHeight="1" x14ac:dyDescent="0.25">
      <c r="A212" s="976"/>
      <c r="B212" s="751"/>
      <c r="C212" s="752" t="s">
        <v>920</v>
      </c>
      <c r="D212" s="753" t="s">
        <v>921</v>
      </c>
      <c r="E212" s="754"/>
    </row>
    <row r="213" spans="1:5" ht="45" customHeight="1" x14ac:dyDescent="0.25">
      <c r="A213" s="746"/>
      <c r="B213" s="979" t="s">
        <v>1164</v>
      </c>
      <c r="C213" s="980"/>
      <c r="D213" s="980"/>
      <c r="E213" s="755" t="s">
        <v>1165</v>
      </c>
    </row>
    <row r="214" spans="1:5" ht="45" customHeight="1" x14ac:dyDescent="0.25">
      <c r="A214" s="746"/>
      <c r="B214" s="979" t="s">
        <v>602</v>
      </c>
      <c r="C214" s="980"/>
      <c r="D214" s="980"/>
      <c r="E214" s="755"/>
    </row>
    <row r="215" spans="1:5" ht="45" customHeight="1" x14ac:dyDescent="0.25">
      <c r="A215" s="746"/>
      <c r="B215" s="981" t="s">
        <v>1602</v>
      </c>
      <c r="C215" s="982"/>
      <c r="D215" s="982"/>
      <c r="E215" s="750" t="s">
        <v>1603</v>
      </c>
    </row>
    <row r="216" spans="1:5" ht="45" customHeight="1" x14ac:dyDescent="0.25">
      <c r="A216" s="746"/>
      <c r="B216" s="981" t="s">
        <v>1604</v>
      </c>
      <c r="C216" s="982"/>
      <c r="D216" s="982"/>
      <c r="E216" s="750" t="s">
        <v>1166</v>
      </c>
    </row>
    <row r="217" spans="1:5" ht="45" customHeight="1" x14ac:dyDescent="0.25">
      <c r="A217" s="746"/>
      <c r="B217" s="981" t="s">
        <v>1167</v>
      </c>
      <c r="C217" s="982"/>
      <c r="D217" s="982"/>
      <c r="E217" s="750" t="s">
        <v>1605</v>
      </c>
    </row>
    <row r="218" spans="1:5" ht="45" customHeight="1" x14ac:dyDescent="0.25">
      <c r="A218" s="724"/>
      <c r="B218" s="983" t="s">
        <v>595</v>
      </c>
      <c r="C218" s="984"/>
      <c r="D218" s="984"/>
      <c r="E218" s="723">
        <v>7406903.9299999997</v>
      </c>
    </row>
    <row r="219" spans="1:5" x14ac:dyDescent="0.25">
      <c r="A219" s="742"/>
      <c r="B219" s="741"/>
      <c r="C219" s="740"/>
      <c r="D219" s="743"/>
      <c r="E219" s="745"/>
    </row>
    <row r="220" spans="1:5" x14ac:dyDescent="0.25">
      <c r="A220" s="726"/>
      <c r="B220" s="726"/>
      <c r="C220" s="726"/>
      <c r="D220" s="726"/>
      <c r="E220" s="726"/>
    </row>
  </sheetData>
  <mergeCells count="61">
    <mergeCell ref="A204:A208"/>
    <mergeCell ref="A209:A212"/>
    <mergeCell ref="A196:A200"/>
    <mergeCell ref="A201:A203"/>
    <mergeCell ref="A186:A190"/>
    <mergeCell ref="A191:A195"/>
    <mergeCell ref="A180:A185"/>
    <mergeCell ref="A173:A176"/>
    <mergeCell ref="A177:A179"/>
    <mergeCell ref="A163:A165"/>
    <mergeCell ref="A166:A168"/>
    <mergeCell ref="A169:A172"/>
    <mergeCell ref="A154:A156"/>
    <mergeCell ref="A157:A159"/>
    <mergeCell ref="A160:A162"/>
    <mergeCell ref="A141:A144"/>
    <mergeCell ref="A145:A147"/>
    <mergeCell ref="A148:A153"/>
    <mergeCell ref="A119:A125"/>
    <mergeCell ref="A110:A114"/>
    <mergeCell ref="A115:A118"/>
    <mergeCell ref="A101:A104"/>
    <mergeCell ref="A105:A109"/>
    <mergeCell ref="B217:D217"/>
    <mergeCell ref="B218:D218"/>
    <mergeCell ref="A20:A28"/>
    <mergeCell ref="A29:A35"/>
    <mergeCell ref="B214:D214"/>
    <mergeCell ref="B215:D215"/>
    <mergeCell ref="B216:D216"/>
    <mergeCell ref="B126:D126"/>
    <mergeCell ref="A127:E127"/>
    <mergeCell ref="B213:D213"/>
    <mergeCell ref="A128:A130"/>
    <mergeCell ref="A131:A133"/>
    <mergeCell ref="A134:A137"/>
    <mergeCell ref="A138:A140"/>
    <mergeCell ref="A70:A75"/>
    <mergeCell ref="A58:A62"/>
    <mergeCell ref="A19:E19"/>
    <mergeCell ref="B36:D36"/>
    <mergeCell ref="A37:E37"/>
    <mergeCell ref="B44:D44"/>
    <mergeCell ref="A45:E45"/>
    <mergeCell ref="A38:A43"/>
    <mergeCell ref="A63:A69"/>
    <mergeCell ref="A52:A57"/>
    <mergeCell ref="A46:A51"/>
    <mergeCell ref="A92:A95"/>
    <mergeCell ref="A96:A100"/>
    <mergeCell ref="A83:A86"/>
    <mergeCell ref="A87:A91"/>
    <mergeCell ref="A76:A82"/>
    <mergeCell ref="A2:B2"/>
    <mergeCell ref="C3:E3"/>
    <mergeCell ref="A5:D5"/>
    <mergeCell ref="B13:E13"/>
    <mergeCell ref="A8:D8"/>
    <mergeCell ref="B11:E11"/>
    <mergeCell ref="A4:E4"/>
    <mergeCell ref="A7:E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selection activeCell="L16" sqref="L16"/>
    </sheetView>
  </sheetViews>
  <sheetFormatPr defaultColWidth="9.140625" defaultRowHeight="15" x14ac:dyDescent="0.25"/>
  <cols>
    <col min="1" max="1" width="5.28515625" style="438" customWidth="1"/>
    <col min="2" max="2" width="21.85546875" style="136" customWidth="1"/>
    <col min="3" max="3" width="26.140625" style="136" customWidth="1"/>
    <col min="4" max="4" width="14.85546875" style="136" customWidth="1"/>
    <col min="5" max="5" width="8.7109375" style="136" customWidth="1"/>
    <col min="6" max="6" width="11.7109375" style="136" customWidth="1"/>
    <col min="7" max="7" width="23.7109375" style="136" customWidth="1"/>
    <col min="8" max="8" width="17.5703125" style="439" customWidth="1"/>
    <col min="9" max="9" width="9.140625" style="136"/>
    <col min="10" max="10" width="16.140625" style="136" customWidth="1"/>
    <col min="11" max="13" width="9.140625" style="136"/>
    <col min="14" max="14" width="11.42578125" style="136" bestFit="1" customWidth="1"/>
    <col min="15" max="16" width="9.140625" style="136"/>
    <col min="17" max="17" width="23.7109375" style="136" customWidth="1"/>
    <col min="18" max="16384" width="9.140625" style="136"/>
  </cols>
  <sheetData>
    <row r="1" spans="1:17" ht="50.25" customHeight="1" x14ac:dyDescent="0.25">
      <c r="A1" s="991" t="s">
        <v>822</v>
      </c>
      <c r="B1" s="992"/>
      <c r="C1" s="992"/>
      <c r="D1" s="992"/>
      <c r="E1" s="992"/>
      <c r="F1" s="992"/>
      <c r="G1" s="992"/>
      <c r="H1" s="993"/>
      <c r="I1" s="797"/>
      <c r="J1" s="985" t="s">
        <v>1611</v>
      </c>
      <c r="K1" s="986"/>
      <c r="L1" s="986"/>
      <c r="M1" s="986"/>
      <c r="N1" s="986"/>
      <c r="O1" s="986"/>
      <c r="P1" s="986"/>
      <c r="Q1" s="986"/>
    </row>
    <row r="2" spans="1:17" ht="15.75" x14ac:dyDescent="0.25">
      <c r="A2" s="994"/>
      <c r="B2" s="995"/>
      <c r="C2" s="995"/>
      <c r="D2" s="995"/>
      <c r="E2" s="995"/>
      <c r="F2" s="995"/>
      <c r="G2" s="995"/>
      <c r="H2" s="996"/>
      <c r="I2" s="987" t="s">
        <v>1612</v>
      </c>
      <c r="J2" s="988"/>
      <c r="K2" s="988"/>
      <c r="L2" s="988"/>
      <c r="M2" s="988"/>
      <c r="N2" s="988"/>
      <c r="O2" s="988"/>
      <c r="P2" s="988"/>
      <c r="Q2" s="988"/>
    </row>
    <row r="3" spans="1:17" ht="55.9" customHeight="1" x14ac:dyDescent="0.25">
      <c r="A3" s="997" t="s">
        <v>823</v>
      </c>
      <c r="B3" s="995"/>
      <c r="C3" s="998" t="s">
        <v>260</v>
      </c>
      <c r="D3" s="998"/>
      <c r="E3" s="998"/>
      <c r="F3" s="999"/>
      <c r="G3" s="999"/>
      <c r="H3" s="1000"/>
      <c r="I3" s="987"/>
      <c r="J3" s="988"/>
      <c r="K3" s="988"/>
      <c r="L3" s="988"/>
      <c r="M3" s="988"/>
      <c r="N3" s="988"/>
      <c r="O3" s="988"/>
      <c r="P3" s="988"/>
      <c r="Q3" s="988"/>
    </row>
    <row r="4" spans="1:17" ht="17.25" customHeight="1" x14ac:dyDescent="0.25">
      <c r="A4" s="997" t="s">
        <v>824</v>
      </c>
      <c r="B4" s="995"/>
      <c r="C4" s="1001"/>
      <c r="D4" s="1001"/>
      <c r="E4" s="1001"/>
      <c r="F4" s="995"/>
      <c r="G4" s="995"/>
      <c r="H4" s="996"/>
      <c r="I4" s="797"/>
      <c r="J4" s="797"/>
      <c r="K4" s="797"/>
      <c r="L4" s="797"/>
      <c r="M4" s="797"/>
      <c r="N4" s="797"/>
      <c r="O4" s="797"/>
      <c r="P4" s="797"/>
      <c r="Q4" s="797"/>
    </row>
    <row r="5" spans="1:17" ht="30" customHeight="1" x14ac:dyDescent="0.25">
      <c r="A5" s="1012" t="s">
        <v>825</v>
      </c>
      <c r="B5" s="995"/>
      <c r="C5" s="1001" t="s">
        <v>826</v>
      </c>
      <c r="D5" s="1001"/>
      <c r="E5" s="1001"/>
      <c r="F5" s="995"/>
      <c r="G5" s="995"/>
      <c r="H5" s="996"/>
      <c r="I5" s="797" t="s">
        <v>1613</v>
      </c>
      <c r="J5" s="797"/>
      <c r="K5" s="797"/>
      <c r="L5" s="797"/>
      <c r="M5" s="797"/>
      <c r="N5" s="798">
        <f>H21</f>
        <v>1632972.55</v>
      </c>
      <c r="O5" s="797" t="s">
        <v>1614</v>
      </c>
      <c r="P5" s="797"/>
      <c r="Q5" s="797"/>
    </row>
    <row r="6" spans="1:17" ht="15.75" x14ac:dyDescent="0.25">
      <c r="A6" s="997" t="s">
        <v>827</v>
      </c>
      <c r="B6" s="995"/>
      <c r="C6" s="1013"/>
      <c r="D6" s="1013"/>
      <c r="E6" s="1013"/>
      <c r="F6" s="995"/>
      <c r="G6" s="995"/>
      <c r="H6" s="996"/>
      <c r="I6" s="989" t="s">
        <v>1615</v>
      </c>
      <c r="J6" s="990"/>
      <c r="K6" s="990"/>
      <c r="L6" s="990"/>
      <c r="M6" s="799"/>
      <c r="N6" s="799"/>
      <c r="O6" s="799"/>
      <c r="P6" s="799"/>
      <c r="Q6" s="797"/>
    </row>
    <row r="7" spans="1:17" ht="15.75" x14ac:dyDescent="0.25">
      <c r="A7" s="997" t="s">
        <v>828</v>
      </c>
      <c r="B7" s="995"/>
      <c r="C7" s="1013" t="s">
        <v>507</v>
      </c>
      <c r="D7" s="1013"/>
      <c r="E7" s="1013"/>
      <c r="F7" s="995"/>
      <c r="G7" s="995"/>
      <c r="H7" s="996"/>
      <c r="I7" s="989"/>
      <c r="J7" s="990"/>
      <c r="K7" s="990"/>
      <c r="L7" s="990"/>
      <c r="M7" s="801">
        <v>0.2</v>
      </c>
      <c r="N7" s="800">
        <f>N5*M7</f>
        <v>326594.51</v>
      </c>
      <c r="O7" s="799" t="s">
        <v>1614</v>
      </c>
      <c r="P7" s="799"/>
      <c r="Q7" s="797"/>
    </row>
    <row r="8" spans="1:17" ht="15.75" x14ac:dyDescent="0.25">
      <c r="A8" s="782"/>
      <c r="B8" s="783"/>
      <c r="C8" s="784"/>
      <c r="D8" s="784"/>
      <c r="E8" s="784"/>
      <c r="F8" s="783"/>
      <c r="G8" s="783"/>
      <c r="H8" s="785"/>
      <c r="I8" s="797"/>
      <c r="J8" s="797"/>
      <c r="K8" s="797"/>
      <c r="L8" s="797"/>
      <c r="M8" s="797"/>
      <c r="N8" s="797"/>
      <c r="O8" s="797"/>
      <c r="P8" s="797"/>
      <c r="Q8" s="797"/>
    </row>
    <row r="9" spans="1:17" ht="109.5" customHeight="1" x14ac:dyDescent="0.25">
      <c r="A9" s="786" t="s">
        <v>12</v>
      </c>
      <c r="B9" s="720" t="s">
        <v>829</v>
      </c>
      <c r="C9" s="1014" t="s">
        <v>830</v>
      </c>
      <c r="D9" s="1015"/>
      <c r="E9" s="1015"/>
      <c r="F9" s="720" t="s">
        <v>535</v>
      </c>
      <c r="G9" s="720" t="s">
        <v>831</v>
      </c>
      <c r="H9" s="787" t="s">
        <v>832</v>
      </c>
      <c r="I9" s="797"/>
      <c r="J9" s="797"/>
      <c r="K9" s="797"/>
      <c r="L9" s="797"/>
      <c r="M9" s="797"/>
      <c r="N9" s="797"/>
      <c r="O9" s="797"/>
      <c r="P9" s="797"/>
      <c r="Q9" s="797"/>
    </row>
    <row r="10" spans="1:17" ht="15" customHeight="1" x14ac:dyDescent="0.25">
      <c r="A10" s="1005">
        <v>1</v>
      </c>
      <c r="B10" s="1007" t="s">
        <v>111</v>
      </c>
      <c r="C10" s="1009"/>
      <c r="D10" s="1010"/>
      <c r="E10" s="1011"/>
      <c r="F10" s="719"/>
      <c r="G10" s="1016"/>
      <c r="H10" s="1002"/>
      <c r="I10" s="797"/>
      <c r="J10" s="797"/>
      <c r="K10" s="797"/>
      <c r="L10" s="797"/>
      <c r="M10" s="797"/>
      <c r="N10" s="797"/>
      <c r="O10" s="797"/>
      <c r="P10" s="797"/>
      <c r="Q10" s="797"/>
    </row>
    <row r="11" spans="1:17" ht="31.5" x14ac:dyDescent="0.25">
      <c r="A11" s="1006"/>
      <c r="B11" s="1008"/>
      <c r="C11" s="404" t="s">
        <v>833</v>
      </c>
      <c r="D11" s="405">
        <f>'Сводная ПИР'!G16</f>
        <v>1576336.88</v>
      </c>
      <c r="E11" s="406" t="s">
        <v>834</v>
      </c>
      <c r="F11" s="407"/>
      <c r="G11" s="1017"/>
      <c r="H11" s="1003"/>
      <c r="I11" s="797"/>
      <c r="J11" s="797"/>
      <c r="K11" s="797"/>
      <c r="L11" s="797"/>
      <c r="M11" s="797"/>
      <c r="N11" s="797"/>
      <c r="O11" s="797"/>
      <c r="P11" s="797"/>
      <c r="Q11" s="797"/>
    </row>
    <row r="12" spans="1:17" ht="15.75" x14ac:dyDescent="0.25">
      <c r="A12" s="1006"/>
      <c r="B12" s="1008"/>
      <c r="C12" s="404" t="s">
        <v>835</v>
      </c>
      <c r="D12" s="408">
        <v>5.46</v>
      </c>
      <c r="E12" s="409"/>
      <c r="F12" s="407"/>
      <c r="G12" s="1017"/>
      <c r="H12" s="1003"/>
      <c r="I12" s="797"/>
      <c r="J12" s="797"/>
      <c r="K12" s="797"/>
      <c r="L12" s="797"/>
      <c r="M12" s="797"/>
      <c r="N12" s="797"/>
      <c r="O12" s="797"/>
      <c r="P12" s="797"/>
      <c r="Q12" s="797"/>
    </row>
    <row r="13" spans="1:17" ht="47.25" x14ac:dyDescent="0.25">
      <c r="A13" s="1006"/>
      <c r="B13" s="1008"/>
      <c r="C13" s="404" t="s">
        <v>836</v>
      </c>
      <c r="D13" s="405">
        <f>D11/D12</f>
        <v>288706.39</v>
      </c>
      <c r="E13" s="406" t="s">
        <v>834</v>
      </c>
      <c r="F13" s="407"/>
      <c r="G13" s="1017"/>
      <c r="H13" s="1003"/>
      <c r="I13" s="797"/>
      <c r="J13" s="797"/>
      <c r="K13" s="797"/>
      <c r="L13" s="797"/>
      <c r="M13" s="797"/>
      <c r="N13" s="797"/>
      <c r="O13" s="797"/>
      <c r="P13" s="797"/>
      <c r="Q13" s="797"/>
    </row>
    <row r="14" spans="1:17" ht="15" customHeight="1" x14ac:dyDescent="0.25">
      <c r="A14" s="1005">
        <v>2</v>
      </c>
      <c r="B14" s="1007" t="s">
        <v>386</v>
      </c>
      <c r="C14" s="1009"/>
      <c r="D14" s="1010"/>
      <c r="E14" s="1011"/>
      <c r="F14" s="719"/>
      <c r="G14" s="1017"/>
      <c r="H14" s="1003"/>
      <c r="I14" s="797"/>
      <c r="J14" s="797"/>
      <c r="K14" s="797"/>
      <c r="L14" s="797"/>
      <c r="M14" s="797"/>
      <c r="N14" s="797"/>
      <c r="O14" s="797"/>
      <c r="P14" s="797"/>
      <c r="Q14" s="797"/>
    </row>
    <row r="15" spans="1:17" ht="32.450000000000003" customHeight="1" x14ac:dyDescent="0.25">
      <c r="A15" s="1006"/>
      <c r="B15" s="1008"/>
      <c r="C15" s="404" t="s">
        <v>837</v>
      </c>
      <c r="D15" s="405">
        <f>'Сводная ПИР'!G18</f>
        <v>7406903.9299999997</v>
      </c>
      <c r="E15" s="406" t="s">
        <v>834</v>
      </c>
      <c r="F15" s="407"/>
      <c r="G15" s="1017"/>
      <c r="H15" s="1003"/>
      <c r="I15" s="797"/>
      <c r="J15" s="797"/>
      <c r="K15" s="797"/>
      <c r="L15" s="797"/>
      <c r="M15" s="797"/>
      <c r="N15" s="797"/>
      <c r="O15" s="797"/>
      <c r="P15" s="797"/>
      <c r="Q15" s="797"/>
    </row>
    <row r="16" spans="1:17" ht="25.9" customHeight="1" x14ac:dyDescent="0.25">
      <c r="A16" s="1006"/>
      <c r="B16" s="1008"/>
      <c r="C16" s="404" t="s">
        <v>835</v>
      </c>
      <c r="D16" s="410">
        <v>5.42</v>
      </c>
      <c r="E16" s="409"/>
      <c r="F16" s="407"/>
      <c r="G16" s="1017"/>
      <c r="H16" s="1003"/>
      <c r="I16" s="797"/>
      <c r="J16" s="797"/>
      <c r="K16" s="797"/>
      <c r="L16" s="797"/>
      <c r="M16" s="797"/>
      <c r="N16" s="797"/>
      <c r="O16" s="797"/>
      <c r="P16" s="797"/>
      <c r="Q16" s="797"/>
    </row>
    <row r="17" spans="1:17" ht="47.25" x14ac:dyDescent="0.25">
      <c r="A17" s="1006"/>
      <c r="B17" s="1008"/>
      <c r="C17" s="404" t="s">
        <v>838</v>
      </c>
      <c r="D17" s="405">
        <f>D15/D16</f>
        <v>1366587.44</v>
      </c>
      <c r="E17" s="406" t="s">
        <v>834</v>
      </c>
      <c r="F17" s="407"/>
      <c r="G17" s="1018"/>
      <c r="H17" s="1004"/>
      <c r="I17" s="797"/>
      <c r="J17" s="797"/>
      <c r="K17" s="797"/>
      <c r="L17" s="797"/>
      <c r="M17" s="797"/>
      <c r="N17" s="797"/>
      <c r="O17" s="797" t="s">
        <v>839</v>
      </c>
      <c r="P17" s="797"/>
      <c r="Q17" s="797"/>
    </row>
    <row r="18" spans="1:17" ht="39.75" customHeight="1" x14ac:dyDescent="0.25">
      <c r="A18" s="788"/>
      <c r="B18" s="411"/>
      <c r="C18" s="412" t="s">
        <v>840</v>
      </c>
      <c r="D18" s="440">
        <f>D13+D17</f>
        <v>1655293.83</v>
      </c>
      <c r="E18" s="413" t="s">
        <v>834</v>
      </c>
      <c r="F18" s="414"/>
      <c r="G18" s="415" t="s">
        <v>1293</v>
      </c>
      <c r="H18" s="789"/>
      <c r="I18" s="797"/>
      <c r="J18" s="797"/>
      <c r="K18" s="797"/>
      <c r="L18" s="797"/>
      <c r="M18" s="797"/>
      <c r="N18" s="797"/>
      <c r="O18" s="797"/>
      <c r="P18" s="797"/>
      <c r="Q18" s="797"/>
    </row>
    <row r="19" spans="1:17" ht="72" customHeight="1" x14ac:dyDescent="0.25">
      <c r="A19" s="790"/>
      <c r="B19" s="416" t="s">
        <v>841</v>
      </c>
      <c r="C19" s="417" t="s">
        <v>842</v>
      </c>
      <c r="D19" s="418">
        <v>0.1188</v>
      </c>
      <c r="E19" s="419"/>
      <c r="F19" s="420"/>
      <c r="G19" s="421"/>
      <c r="H19" s="791">
        <f>D18*D19</f>
        <v>196648.91</v>
      </c>
      <c r="I19" s="797"/>
      <c r="J19" s="797"/>
      <c r="K19" s="797"/>
      <c r="L19" s="797"/>
      <c r="M19" s="797"/>
      <c r="N19" s="797"/>
      <c r="O19" s="797"/>
      <c r="P19" s="797"/>
      <c r="Q19" s="797"/>
    </row>
    <row r="20" spans="1:17" ht="36.75" customHeight="1" x14ac:dyDescent="0.25">
      <c r="A20" s="790"/>
      <c r="B20" s="422"/>
      <c r="C20" s="423" t="s">
        <v>843</v>
      </c>
      <c r="D20" s="424">
        <v>6.92</v>
      </c>
      <c r="E20" s="425"/>
      <c r="F20" s="426"/>
      <c r="G20" s="427"/>
      <c r="H20" s="792">
        <f>H19*D20</f>
        <v>1360810.46</v>
      </c>
      <c r="I20" s="797"/>
      <c r="J20" s="797"/>
      <c r="K20" s="797"/>
      <c r="L20" s="797"/>
      <c r="M20" s="797"/>
      <c r="N20" s="797"/>
      <c r="O20" s="797"/>
      <c r="P20" s="797"/>
      <c r="Q20" s="797"/>
    </row>
    <row r="21" spans="1:17" ht="16.5" thickBot="1" x14ac:dyDescent="0.3">
      <c r="A21" s="793"/>
      <c r="B21" s="794"/>
      <c r="C21" s="794"/>
      <c r="D21" s="794"/>
      <c r="E21" s="794"/>
      <c r="F21" s="794"/>
      <c r="G21" s="795" t="s">
        <v>844</v>
      </c>
      <c r="H21" s="796">
        <f>H20*1.2</f>
        <v>1632972.55</v>
      </c>
      <c r="I21" s="797"/>
      <c r="J21" s="797"/>
      <c r="K21" s="797"/>
      <c r="L21" s="797"/>
      <c r="M21" s="797"/>
      <c r="N21" s="797"/>
      <c r="O21" s="797"/>
      <c r="P21" s="797"/>
      <c r="Q21" s="797"/>
    </row>
    <row r="22" spans="1:17" ht="15.75" x14ac:dyDescent="0.25">
      <c r="A22" s="428"/>
      <c r="B22" s="429"/>
      <c r="C22" s="429"/>
      <c r="D22" s="430"/>
      <c r="E22" s="429"/>
      <c r="F22" s="429"/>
      <c r="G22" s="431"/>
      <c r="H22" s="432"/>
    </row>
    <row r="23" spans="1:17" ht="15.75" x14ac:dyDescent="0.25">
      <c r="A23" s="428"/>
      <c r="B23" s="429"/>
      <c r="C23" s="429"/>
      <c r="D23" s="429"/>
      <c r="E23" s="429"/>
      <c r="F23" s="429"/>
      <c r="G23" s="431"/>
      <c r="H23" s="432"/>
    </row>
    <row r="24" spans="1:17" ht="15.75" x14ac:dyDescent="0.25">
      <c r="A24" s="428"/>
      <c r="B24" s="429"/>
      <c r="C24" s="429"/>
      <c r="D24" s="429"/>
      <c r="E24" s="429"/>
      <c r="F24" s="429"/>
      <c r="G24" s="431"/>
      <c r="H24" s="432"/>
    </row>
    <row r="25" spans="1:17" ht="30" x14ac:dyDescent="0.25">
      <c r="A25" s="428"/>
      <c r="B25" s="433" t="s">
        <v>845</v>
      </c>
      <c r="C25" s="433" t="s">
        <v>846</v>
      </c>
      <c r="D25" s="429"/>
      <c r="E25" s="429"/>
      <c r="F25" s="429"/>
      <c r="G25" s="429"/>
      <c r="H25" s="434"/>
    </row>
    <row r="26" spans="1:17" x14ac:dyDescent="0.25">
      <c r="A26" s="428"/>
      <c r="B26" s="433" t="s">
        <v>847</v>
      </c>
      <c r="C26" s="433" t="s">
        <v>848</v>
      </c>
      <c r="D26" s="429"/>
      <c r="E26" s="429"/>
      <c r="F26" s="429"/>
      <c r="G26" s="429"/>
      <c r="H26" s="434"/>
    </row>
    <row r="27" spans="1:17" x14ac:dyDescent="0.25">
      <c r="A27" s="428"/>
      <c r="B27" s="433" t="s">
        <v>849</v>
      </c>
      <c r="C27" s="433">
        <v>33.75</v>
      </c>
      <c r="D27" s="429"/>
      <c r="E27" s="429"/>
      <c r="F27" s="429"/>
      <c r="G27" s="429"/>
      <c r="H27" s="434"/>
    </row>
    <row r="28" spans="1:17" x14ac:dyDescent="0.25">
      <c r="A28" s="428"/>
      <c r="B28" s="433" t="s">
        <v>850</v>
      </c>
      <c r="C28" s="433">
        <v>29.25</v>
      </c>
      <c r="D28" s="429"/>
      <c r="E28" s="429"/>
      <c r="F28" s="429"/>
      <c r="G28" s="429"/>
      <c r="H28" s="434"/>
    </row>
    <row r="29" spans="1:17" x14ac:dyDescent="0.25">
      <c r="A29" s="428"/>
      <c r="B29" s="433" t="s">
        <v>851</v>
      </c>
      <c r="C29" s="433">
        <v>27.3</v>
      </c>
      <c r="D29" s="429"/>
      <c r="E29" s="429"/>
      <c r="F29" s="429"/>
      <c r="G29" s="429"/>
      <c r="H29" s="434"/>
    </row>
    <row r="30" spans="1:17" x14ac:dyDescent="0.25">
      <c r="A30" s="428"/>
      <c r="B30" s="433" t="s">
        <v>852</v>
      </c>
      <c r="C30" s="433">
        <v>20.22</v>
      </c>
      <c r="D30" s="429"/>
      <c r="E30" s="429"/>
      <c r="F30" s="429"/>
      <c r="G30" s="429"/>
      <c r="H30" s="434"/>
    </row>
    <row r="31" spans="1:17" x14ac:dyDescent="0.25">
      <c r="A31" s="428"/>
      <c r="B31" s="433" t="s">
        <v>853</v>
      </c>
      <c r="C31" s="433">
        <v>16.649999999999999</v>
      </c>
      <c r="D31" s="429"/>
      <c r="E31" s="429"/>
      <c r="F31" s="429"/>
      <c r="G31" s="429"/>
      <c r="H31" s="434"/>
    </row>
    <row r="32" spans="1:17" x14ac:dyDescent="0.25">
      <c r="A32" s="428"/>
      <c r="B32" s="435" t="s">
        <v>854</v>
      </c>
      <c r="C32" s="435">
        <v>12.69</v>
      </c>
      <c r="D32" s="429"/>
      <c r="E32" s="429"/>
      <c r="F32" s="429"/>
      <c r="G32" s="429"/>
      <c r="H32" s="434"/>
    </row>
    <row r="33" spans="1:8" x14ac:dyDescent="0.25">
      <c r="A33" s="428"/>
      <c r="B33" s="436" t="s">
        <v>855</v>
      </c>
      <c r="C33" s="436">
        <v>11.88</v>
      </c>
      <c r="D33" s="429"/>
      <c r="E33" s="429"/>
      <c r="F33" s="429"/>
      <c r="G33" s="429"/>
      <c r="H33" s="434"/>
    </row>
    <row r="34" spans="1:8" x14ac:dyDescent="0.25">
      <c r="A34" s="428"/>
      <c r="B34" s="437" t="s">
        <v>856</v>
      </c>
      <c r="C34" s="437">
        <v>10.98</v>
      </c>
      <c r="D34" s="429"/>
      <c r="E34" s="429"/>
      <c r="F34" s="429"/>
      <c r="G34" s="429"/>
      <c r="H34" s="434"/>
    </row>
    <row r="35" spans="1:8" x14ac:dyDescent="0.25">
      <c r="A35" s="428"/>
      <c r="B35" s="435" t="s">
        <v>857</v>
      </c>
      <c r="C35" s="435">
        <v>8.77</v>
      </c>
      <c r="D35" s="429"/>
      <c r="E35" s="429"/>
      <c r="F35" s="429"/>
      <c r="G35" s="429"/>
      <c r="H35" s="434"/>
    </row>
    <row r="36" spans="1:8" x14ac:dyDescent="0.25">
      <c r="A36" s="428"/>
      <c r="B36" s="435" t="s">
        <v>858</v>
      </c>
      <c r="C36" s="435">
        <v>7.07</v>
      </c>
      <c r="D36" s="429"/>
      <c r="E36" s="429"/>
      <c r="F36" s="429"/>
      <c r="G36" s="429"/>
      <c r="H36" s="434"/>
    </row>
    <row r="37" spans="1:8" x14ac:dyDescent="0.25">
      <c r="A37" s="428"/>
      <c r="B37" s="435" t="s">
        <v>859</v>
      </c>
      <c r="C37" s="435">
        <v>6.15</v>
      </c>
      <c r="D37" s="429"/>
      <c r="E37" s="429"/>
      <c r="F37" s="429"/>
      <c r="G37" s="429"/>
      <c r="H37" s="434"/>
    </row>
    <row r="38" spans="1:8" x14ac:dyDescent="0.25">
      <c r="A38" s="428"/>
      <c r="B38" s="433" t="s">
        <v>860</v>
      </c>
      <c r="C38" s="433">
        <v>4.76</v>
      </c>
      <c r="D38" s="429"/>
      <c r="E38" s="429"/>
      <c r="F38" s="429"/>
      <c r="G38" s="429"/>
      <c r="H38" s="434"/>
    </row>
    <row r="39" spans="1:8" x14ac:dyDescent="0.25">
      <c r="A39" s="428"/>
      <c r="B39" s="433" t="s">
        <v>861</v>
      </c>
      <c r="C39" s="433">
        <v>4.13</v>
      </c>
      <c r="D39" s="429"/>
      <c r="E39" s="429"/>
      <c r="F39" s="429"/>
      <c r="G39" s="429"/>
      <c r="H39" s="434"/>
    </row>
    <row r="40" spans="1:8" x14ac:dyDescent="0.25">
      <c r="A40" s="428"/>
      <c r="B40" s="433" t="s">
        <v>862</v>
      </c>
      <c r="C40" s="433">
        <v>3.52</v>
      </c>
      <c r="D40" s="429"/>
      <c r="E40" s="429"/>
      <c r="F40" s="429"/>
      <c r="G40" s="429"/>
      <c r="H40" s="434"/>
    </row>
    <row r="41" spans="1:8" x14ac:dyDescent="0.25">
      <c r="A41" s="428"/>
      <c r="B41" s="433" t="s">
        <v>863</v>
      </c>
      <c r="C41" s="433">
        <v>3.06</v>
      </c>
      <c r="D41" s="429"/>
      <c r="E41" s="429"/>
      <c r="F41" s="429"/>
      <c r="G41" s="429"/>
      <c r="H41" s="434"/>
    </row>
    <row r="42" spans="1:8" x14ac:dyDescent="0.25">
      <c r="A42" s="428"/>
      <c r="B42" s="433" t="s">
        <v>864</v>
      </c>
      <c r="C42" s="433">
        <v>2.62</v>
      </c>
      <c r="D42" s="429"/>
      <c r="E42" s="429"/>
      <c r="F42" s="429"/>
      <c r="G42" s="429"/>
      <c r="H42" s="434"/>
    </row>
    <row r="43" spans="1:8" x14ac:dyDescent="0.25">
      <c r="A43" s="428"/>
      <c r="B43" s="433" t="s">
        <v>865</v>
      </c>
      <c r="C43" s="433">
        <v>2.33</v>
      </c>
      <c r="D43" s="429"/>
      <c r="E43" s="429"/>
      <c r="F43" s="429"/>
      <c r="G43" s="429"/>
      <c r="H43" s="434"/>
    </row>
    <row r="44" spans="1:8" x14ac:dyDescent="0.25">
      <c r="A44" s="428"/>
      <c r="B44" s="433" t="s">
        <v>866</v>
      </c>
      <c r="C44" s="433">
        <v>2.0099999999999998</v>
      </c>
      <c r="D44" s="429"/>
      <c r="E44" s="429"/>
      <c r="F44" s="429"/>
      <c r="G44" s="429"/>
      <c r="H44" s="434"/>
    </row>
    <row r="45" spans="1:8" x14ac:dyDescent="0.25">
      <c r="A45" s="428"/>
      <c r="B45" s="433" t="s">
        <v>867</v>
      </c>
      <c r="C45" s="433">
        <v>1.68</v>
      </c>
      <c r="D45" s="429"/>
      <c r="E45" s="429"/>
      <c r="F45" s="429"/>
      <c r="G45" s="429"/>
      <c r="H45" s="434"/>
    </row>
    <row r="46" spans="1:8" x14ac:dyDescent="0.25">
      <c r="A46" s="428"/>
      <c r="B46" s="433" t="s">
        <v>868</v>
      </c>
      <c r="C46" s="433">
        <v>1.56</v>
      </c>
      <c r="D46" s="429"/>
      <c r="E46" s="429"/>
      <c r="F46" s="429"/>
      <c r="G46" s="429"/>
      <c r="H46" s="434"/>
    </row>
    <row r="47" spans="1:8" x14ac:dyDescent="0.25">
      <c r="A47" s="428"/>
      <c r="B47" s="433" t="s">
        <v>869</v>
      </c>
      <c r="C47" s="433">
        <v>1.22</v>
      </c>
      <c r="D47" s="429"/>
      <c r="E47" s="429"/>
      <c r="F47" s="429"/>
      <c r="G47" s="429"/>
      <c r="H47" s="434"/>
    </row>
    <row r="48" spans="1:8" x14ac:dyDescent="0.25">
      <c r="A48" s="428"/>
      <c r="B48" s="433" t="s">
        <v>870</v>
      </c>
      <c r="C48" s="433">
        <v>1.04</v>
      </c>
      <c r="D48" s="429"/>
      <c r="E48" s="429"/>
      <c r="F48" s="429"/>
      <c r="G48" s="429"/>
      <c r="H48" s="434"/>
    </row>
    <row r="49" spans="1:8" x14ac:dyDescent="0.25">
      <c r="A49" s="428"/>
      <c r="B49" s="433" t="s">
        <v>871</v>
      </c>
      <c r="C49" s="433">
        <v>0.9</v>
      </c>
      <c r="D49" s="429"/>
      <c r="E49" s="429"/>
      <c r="F49" s="429"/>
      <c r="G49" s="429"/>
      <c r="H49" s="434"/>
    </row>
    <row r="50" spans="1:8" x14ac:dyDescent="0.25">
      <c r="A50" s="428"/>
      <c r="B50" s="433" t="s">
        <v>872</v>
      </c>
      <c r="C50" s="433">
        <v>0.8</v>
      </c>
      <c r="D50" s="429"/>
      <c r="E50" s="429"/>
      <c r="F50" s="429"/>
      <c r="G50" s="429"/>
      <c r="H50" s="434"/>
    </row>
    <row r="51" spans="1:8" x14ac:dyDescent="0.25">
      <c r="A51" s="428"/>
      <c r="B51" s="433" t="s">
        <v>873</v>
      </c>
      <c r="C51" s="433">
        <v>0.73</v>
      </c>
      <c r="D51" s="429"/>
      <c r="E51" s="429"/>
      <c r="F51" s="429"/>
      <c r="G51" s="429"/>
      <c r="H51" s="434"/>
    </row>
    <row r="52" spans="1:8" x14ac:dyDescent="0.25">
      <c r="A52" s="428"/>
      <c r="B52" s="433" t="s">
        <v>874</v>
      </c>
      <c r="C52" s="433">
        <v>0.66</v>
      </c>
      <c r="D52" s="429"/>
      <c r="E52" s="429"/>
      <c r="F52" s="429"/>
      <c r="G52" s="429"/>
      <c r="H52" s="434"/>
    </row>
    <row r="53" spans="1:8" x14ac:dyDescent="0.25">
      <c r="A53" s="428"/>
      <c r="B53" s="433" t="s">
        <v>875</v>
      </c>
      <c r="C53" s="433">
        <v>0.61</v>
      </c>
      <c r="D53" s="429"/>
      <c r="E53" s="429"/>
      <c r="F53" s="429"/>
      <c r="G53" s="429"/>
      <c r="H53" s="434"/>
    </row>
    <row r="54" spans="1:8" x14ac:dyDescent="0.25">
      <c r="A54" s="428"/>
      <c r="B54" s="433" t="s">
        <v>876</v>
      </c>
      <c r="C54" s="433">
        <v>0.57999999999999996</v>
      </c>
      <c r="D54" s="429"/>
      <c r="E54" s="429"/>
      <c r="F54" s="429"/>
      <c r="G54" s="429"/>
      <c r="H54" s="434"/>
    </row>
    <row r="55" spans="1:8" x14ac:dyDescent="0.25">
      <c r="A55" s="428"/>
      <c r="B55" s="429"/>
      <c r="C55" s="429"/>
      <c r="D55" s="429"/>
      <c r="E55" s="429"/>
      <c r="F55" s="429"/>
      <c r="G55" s="429"/>
      <c r="H55" s="434"/>
    </row>
    <row r="56" spans="1:8" x14ac:dyDescent="0.25">
      <c r="A56" s="428"/>
      <c r="B56" s="429"/>
      <c r="C56" s="429"/>
      <c r="D56" s="429"/>
      <c r="E56" s="429"/>
      <c r="F56" s="429"/>
      <c r="G56" s="429"/>
      <c r="H56" s="434"/>
    </row>
    <row r="57" spans="1:8" x14ac:dyDescent="0.25">
      <c r="A57" s="428"/>
      <c r="B57" s="429"/>
      <c r="C57" s="429"/>
      <c r="D57" s="429"/>
      <c r="E57" s="429"/>
      <c r="F57" s="429"/>
      <c r="G57" s="429"/>
      <c r="H57" s="434"/>
    </row>
    <row r="58" spans="1:8" x14ac:dyDescent="0.25">
      <c r="A58" s="428"/>
      <c r="B58" s="429"/>
      <c r="C58" s="429"/>
      <c r="D58" s="429"/>
      <c r="E58" s="429"/>
      <c r="F58" s="429"/>
      <c r="G58" s="429"/>
      <c r="H58" s="434"/>
    </row>
    <row r="59" spans="1:8" x14ac:dyDescent="0.25">
      <c r="A59" s="428"/>
      <c r="B59" s="429"/>
      <c r="C59" s="429"/>
      <c r="D59" s="429"/>
      <c r="E59" s="429"/>
      <c r="F59" s="429"/>
      <c r="G59" s="429"/>
      <c r="H59" s="434"/>
    </row>
    <row r="60" spans="1:8" x14ac:dyDescent="0.25">
      <c r="A60" s="428"/>
      <c r="B60" s="429"/>
      <c r="C60" s="429"/>
      <c r="D60" s="429"/>
      <c r="E60" s="429"/>
      <c r="F60" s="429"/>
      <c r="G60" s="429"/>
      <c r="H60" s="434"/>
    </row>
    <row r="61" spans="1:8" x14ac:dyDescent="0.25">
      <c r="A61" s="428"/>
      <c r="B61" s="429"/>
      <c r="C61" s="429"/>
      <c r="D61" s="429"/>
      <c r="E61" s="429"/>
      <c r="F61" s="429"/>
      <c r="G61" s="429"/>
      <c r="H61" s="434"/>
    </row>
    <row r="62" spans="1:8" x14ac:dyDescent="0.25">
      <c r="A62" s="428"/>
      <c r="B62" s="429"/>
      <c r="C62" s="429"/>
      <c r="D62" s="429"/>
      <c r="E62" s="429"/>
      <c r="F62" s="429"/>
      <c r="G62" s="429"/>
      <c r="H62" s="434"/>
    </row>
    <row r="63" spans="1:8" x14ac:dyDescent="0.25">
      <c r="A63" s="428"/>
      <c r="B63" s="429"/>
      <c r="C63" s="429"/>
      <c r="D63" s="429"/>
      <c r="E63" s="429"/>
      <c r="F63" s="429"/>
      <c r="G63" s="429"/>
      <c r="H63" s="434"/>
    </row>
    <row r="64" spans="1:8" x14ac:dyDescent="0.25">
      <c r="A64" s="428"/>
      <c r="B64" s="429"/>
      <c r="C64" s="429"/>
      <c r="D64" s="429"/>
      <c r="E64" s="429"/>
      <c r="F64" s="429"/>
      <c r="G64" s="429"/>
      <c r="H64" s="434"/>
    </row>
    <row r="65" spans="1:8" x14ac:dyDescent="0.25">
      <c r="A65" s="428"/>
      <c r="B65" s="429"/>
      <c r="C65" s="429"/>
      <c r="D65" s="429"/>
      <c r="E65" s="429"/>
      <c r="F65" s="429"/>
      <c r="G65" s="429"/>
      <c r="H65" s="434"/>
    </row>
    <row r="66" spans="1:8" x14ac:dyDescent="0.25">
      <c r="A66" s="428"/>
      <c r="B66" s="429"/>
      <c r="C66" s="429"/>
      <c r="D66" s="429"/>
      <c r="E66" s="429"/>
      <c r="F66" s="429"/>
      <c r="G66" s="429"/>
      <c r="H66" s="434"/>
    </row>
    <row r="67" spans="1:8" x14ac:dyDescent="0.25">
      <c r="A67" s="428"/>
      <c r="B67" s="429"/>
      <c r="C67" s="429"/>
      <c r="D67" s="429"/>
      <c r="E67" s="429"/>
      <c r="F67" s="429"/>
      <c r="G67" s="429"/>
      <c r="H67" s="434"/>
    </row>
    <row r="68" spans="1:8" x14ac:dyDescent="0.25">
      <c r="A68" s="428"/>
      <c r="B68" s="429"/>
      <c r="C68" s="429"/>
      <c r="D68" s="429"/>
      <c r="E68" s="429"/>
      <c r="F68" s="429"/>
      <c r="G68" s="429"/>
      <c r="H68" s="434"/>
    </row>
    <row r="69" spans="1:8" x14ac:dyDescent="0.25">
      <c r="A69" s="428"/>
      <c r="B69" s="429"/>
      <c r="C69" s="429"/>
      <c r="D69" s="429"/>
      <c r="E69" s="429"/>
      <c r="F69" s="429"/>
      <c r="G69" s="429"/>
      <c r="H69" s="434"/>
    </row>
    <row r="70" spans="1:8" x14ac:dyDescent="0.25">
      <c r="A70" s="428"/>
      <c r="B70" s="429"/>
      <c r="C70" s="429"/>
      <c r="D70" s="429"/>
      <c r="E70" s="429"/>
      <c r="F70" s="429"/>
      <c r="G70" s="429"/>
      <c r="H70" s="434"/>
    </row>
    <row r="71" spans="1:8" x14ac:dyDescent="0.25">
      <c r="A71" s="428"/>
      <c r="B71" s="429"/>
      <c r="C71" s="429"/>
      <c r="D71" s="429"/>
      <c r="E71" s="429"/>
      <c r="F71" s="429"/>
      <c r="G71" s="429"/>
      <c r="H71" s="434"/>
    </row>
    <row r="72" spans="1:8" x14ac:dyDescent="0.25">
      <c r="A72" s="428"/>
      <c r="B72" s="429"/>
      <c r="C72" s="429"/>
      <c r="D72" s="429"/>
      <c r="E72" s="429"/>
      <c r="F72" s="429"/>
      <c r="G72" s="429"/>
      <c r="H72" s="434"/>
    </row>
    <row r="73" spans="1:8" x14ac:dyDescent="0.25">
      <c r="A73" s="428"/>
      <c r="B73" s="429"/>
      <c r="C73" s="429"/>
      <c r="D73" s="429"/>
      <c r="E73" s="429"/>
      <c r="F73" s="429"/>
      <c r="G73" s="429"/>
      <c r="H73" s="434"/>
    </row>
    <row r="74" spans="1:8" x14ac:dyDescent="0.25">
      <c r="A74" s="428"/>
      <c r="B74" s="429"/>
      <c r="C74" s="429"/>
      <c r="D74" s="429"/>
      <c r="E74" s="429"/>
      <c r="F74" s="429"/>
      <c r="G74" s="429"/>
      <c r="H74" s="434"/>
    </row>
    <row r="75" spans="1:8" x14ac:dyDescent="0.25">
      <c r="A75" s="428"/>
      <c r="B75" s="429"/>
      <c r="C75" s="429"/>
      <c r="D75" s="429"/>
      <c r="E75" s="429"/>
      <c r="F75" s="429"/>
      <c r="G75" s="429"/>
      <c r="H75" s="434"/>
    </row>
    <row r="76" spans="1:8" x14ac:dyDescent="0.25">
      <c r="A76" s="428"/>
      <c r="B76" s="429"/>
      <c r="C76" s="429"/>
      <c r="D76" s="429"/>
      <c r="E76" s="429"/>
      <c r="F76" s="429"/>
      <c r="G76" s="429"/>
      <c r="H76" s="434"/>
    </row>
    <row r="77" spans="1:8" x14ac:dyDescent="0.25">
      <c r="A77" s="428"/>
      <c r="B77" s="429"/>
      <c r="C77" s="429"/>
      <c r="D77" s="429"/>
      <c r="E77" s="429"/>
      <c r="F77" s="429"/>
      <c r="G77" s="429"/>
      <c r="H77" s="434"/>
    </row>
    <row r="78" spans="1:8" x14ac:dyDescent="0.25">
      <c r="A78" s="428"/>
      <c r="B78" s="429"/>
      <c r="C78" s="429"/>
      <c r="D78" s="429"/>
      <c r="E78" s="429"/>
      <c r="F78" s="429"/>
      <c r="G78" s="429"/>
      <c r="H78" s="434"/>
    </row>
    <row r="79" spans="1:8" x14ac:dyDescent="0.25">
      <c r="A79" s="428"/>
      <c r="B79" s="429"/>
      <c r="C79" s="429"/>
      <c r="D79" s="429"/>
      <c r="E79" s="429"/>
      <c r="F79" s="429"/>
      <c r="G79" s="429"/>
      <c r="H79" s="434"/>
    </row>
    <row r="80" spans="1:8" x14ac:dyDescent="0.25">
      <c r="A80" s="428"/>
      <c r="B80" s="429"/>
      <c r="C80" s="429"/>
      <c r="D80" s="429"/>
      <c r="E80" s="429"/>
      <c r="F80" s="429"/>
      <c r="G80" s="429"/>
      <c r="H80" s="434"/>
    </row>
    <row r="81" spans="1:8" x14ac:dyDescent="0.25">
      <c r="A81" s="428"/>
      <c r="B81" s="429"/>
      <c r="C81" s="429"/>
      <c r="D81" s="429"/>
      <c r="E81" s="429"/>
      <c r="F81" s="429"/>
      <c r="G81" s="429"/>
      <c r="H81" s="434"/>
    </row>
    <row r="82" spans="1:8" x14ac:dyDescent="0.25">
      <c r="A82" s="428"/>
      <c r="B82" s="429"/>
      <c r="C82" s="429"/>
      <c r="D82" s="429"/>
      <c r="E82" s="429"/>
      <c r="F82" s="429"/>
      <c r="G82" s="429"/>
      <c r="H82" s="434"/>
    </row>
    <row r="83" spans="1:8" x14ac:dyDescent="0.25">
      <c r="A83" s="428"/>
      <c r="B83" s="429"/>
      <c r="C83" s="429"/>
      <c r="D83" s="429"/>
      <c r="E83" s="429"/>
      <c r="F83" s="429"/>
      <c r="G83" s="429"/>
      <c r="H83" s="434"/>
    </row>
    <row r="84" spans="1:8" x14ac:dyDescent="0.25">
      <c r="A84" s="428"/>
      <c r="B84" s="429"/>
      <c r="C84" s="429"/>
      <c r="D84" s="429"/>
      <c r="E84" s="429"/>
      <c r="F84" s="429"/>
      <c r="G84" s="429"/>
      <c r="H84" s="434"/>
    </row>
    <row r="85" spans="1:8" x14ac:dyDescent="0.25">
      <c r="A85" s="428"/>
      <c r="B85" s="429"/>
      <c r="C85" s="429"/>
      <c r="D85" s="429"/>
      <c r="E85" s="429"/>
      <c r="F85" s="429"/>
      <c r="G85" s="429"/>
      <c r="H85" s="434"/>
    </row>
    <row r="86" spans="1:8" x14ac:dyDescent="0.25">
      <c r="A86" s="428"/>
      <c r="B86" s="429"/>
      <c r="C86" s="429"/>
      <c r="D86" s="429"/>
      <c r="E86" s="429"/>
      <c r="F86" s="429"/>
      <c r="G86" s="429"/>
      <c r="H86" s="434"/>
    </row>
  </sheetData>
  <mergeCells count="24">
    <mergeCell ref="H10:H17"/>
    <mergeCell ref="A14:A17"/>
    <mergeCell ref="B14:B17"/>
    <mergeCell ref="C14:E14"/>
    <mergeCell ref="A5:B5"/>
    <mergeCell ref="C5:H5"/>
    <mergeCell ref="A6:B6"/>
    <mergeCell ref="C6:H6"/>
    <mergeCell ref="A7:B7"/>
    <mergeCell ref="C7:H7"/>
    <mergeCell ref="C9:E9"/>
    <mergeCell ref="A10:A13"/>
    <mergeCell ref="B10:B13"/>
    <mergeCell ref="C10:E10"/>
    <mergeCell ref="G10:G17"/>
    <mergeCell ref="J1:Q1"/>
    <mergeCell ref="I2:Q3"/>
    <mergeCell ref="I6:L7"/>
    <mergeCell ref="A1:H1"/>
    <mergeCell ref="A2:H2"/>
    <mergeCell ref="A3:B3"/>
    <mergeCell ref="C3:H3"/>
    <mergeCell ref="A4:B4"/>
    <mergeCell ref="C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9"/>
  <sheetViews>
    <sheetView tabSelected="1" topLeftCell="A13" workbookViewId="0">
      <selection sqref="A1:C29"/>
    </sheetView>
  </sheetViews>
  <sheetFormatPr defaultRowHeight="15.75" x14ac:dyDescent="0.25"/>
  <cols>
    <col min="1" max="1" width="22" style="203" customWidth="1"/>
    <col min="2" max="2" width="64" style="203" customWidth="1"/>
    <col min="3" max="3" width="28.85546875" style="203" customWidth="1"/>
    <col min="4" max="16384" width="9.140625" style="203"/>
  </cols>
  <sheetData>
    <row r="1" spans="1:3" x14ac:dyDescent="0.25">
      <c r="A1" s="847" t="s">
        <v>484</v>
      </c>
      <c r="B1" s="847"/>
      <c r="C1" s="847"/>
    </row>
    <row r="2" spans="1:3" x14ac:dyDescent="0.25">
      <c r="A2" s="847" t="s">
        <v>485</v>
      </c>
      <c r="B2" s="847"/>
      <c r="C2" s="847"/>
    </row>
    <row r="3" spans="1:3" x14ac:dyDescent="0.25">
      <c r="A3" s="848" t="s">
        <v>460</v>
      </c>
      <c r="B3" s="849"/>
      <c r="C3" s="849"/>
    </row>
    <row r="4" spans="1:3" x14ac:dyDescent="0.25">
      <c r="A4" s="850" t="str">
        <f>НМЦК!B2</f>
        <v>«Альпинистский комплекс «Городок», ВТРК «Эльбрус»</v>
      </c>
      <c r="B4" s="850"/>
      <c r="C4" s="850"/>
    </row>
    <row r="5" spans="1:3" ht="177" customHeight="1" x14ac:dyDescent="0.25">
      <c r="A5" s="846" t="s">
        <v>1402</v>
      </c>
      <c r="B5" s="846"/>
      <c r="C5" s="846"/>
    </row>
    <row r="6" spans="1:3" ht="88.5" customHeight="1" x14ac:dyDescent="0.25">
      <c r="A6" s="846" t="s">
        <v>1392</v>
      </c>
      <c r="B6" s="846"/>
      <c r="C6" s="846"/>
    </row>
    <row r="7" spans="1:3" s="204" customFormat="1" ht="28.5" customHeight="1" x14ac:dyDescent="0.25">
      <c r="A7" s="854" t="s">
        <v>1393</v>
      </c>
      <c r="B7" s="854"/>
      <c r="C7" s="854"/>
    </row>
    <row r="8" spans="1:3" s="204" customFormat="1" ht="99.75" customHeight="1" x14ac:dyDescent="0.25">
      <c r="A8" s="855" t="s">
        <v>1394</v>
      </c>
      <c r="B8" s="855"/>
      <c r="C8" s="855"/>
    </row>
    <row r="9" spans="1:3" s="204" customFormat="1" ht="37.5" customHeight="1" x14ac:dyDescent="0.25">
      <c r="A9" s="856" t="s">
        <v>1395</v>
      </c>
      <c r="B9" s="856"/>
      <c r="C9" s="856"/>
    </row>
    <row r="10" spans="1:3" s="204" customFormat="1" ht="27.75" customHeight="1" x14ac:dyDescent="0.25">
      <c r="A10" s="843" t="s">
        <v>1396</v>
      </c>
      <c r="B10" s="843"/>
      <c r="C10" s="843"/>
    </row>
    <row r="11" spans="1:3" s="204" customFormat="1" ht="69" customHeight="1" x14ac:dyDescent="0.25">
      <c r="A11" s="844" t="s">
        <v>1397</v>
      </c>
      <c r="B11" s="844"/>
      <c r="C11" s="844"/>
    </row>
    <row r="12" spans="1:3" s="204" customFormat="1" ht="69" customHeight="1" x14ac:dyDescent="0.25">
      <c r="A12" s="857" t="s">
        <v>1398</v>
      </c>
      <c r="B12" s="857"/>
      <c r="C12" s="857"/>
    </row>
    <row r="13" spans="1:3" s="204" customFormat="1" ht="32.25" customHeight="1" x14ac:dyDescent="0.25">
      <c r="A13" s="845" t="s">
        <v>1399</v>
      </c>
      <c r="B13" s="845"/>
      <c r="C13" s="845"/>
    </row>
    <row r="14" spans="1:3" s="204" customFormat="1" ht="30.75" customHeight="1" x14ac:dyDescent="0.25">
      <c r="A14" s="858" t="s">
        <v>1618</v>
      </c>
      <c r="B14" s="858"/>
      <c r="C14" s="858"/>
    </row>
    <row r="15" spans="1:3" s="204" customFormat="1" ht="101.25" customHeight="1" x14ac:dyDescent="0.25">
      <c r="A15" s="855" t="s">
        <v>1403</v>
      </c>
      <c r="B15" s="855"/>
      <c r="C15" s="855"/>
    </row>
    <row r="16" spans="1:3" s="204" customFormat="1" ht="45" customHeight="1" x14ac:dyDescent="0.25">
      <c r="A16" s="859" t="s">
        <v>1400</v>
      </c>
      <c r="B16" s="859"/>
      <c r="C16" s="859"/>
    </row>
    <row r="17" spans="1:10" s="204" customFormat="1" ht="27.75" customHeight="1" x14ac:dyDescent="0.25">
      <c r="A17" s="843" t="s">
        <v>1401</v>
      </c>
      <c r="B17" s="843"/>
      <c r="C17" s="843"/>
    </row>
    <row r="18" spans="1:10" s="204" customFormat="1" ht="73.5" customHeight="1" x14ac:dyDescent="0.25">
      <c r="A18" s="844" t="s">
        <v>1397</v>
      </c>
      <c r="B18" s="844"/>
      <c r="C18" s="844"/>
    </row>
    <row r="19" spans="1:10" s="204" customFormat="1" ht="33" customHeight="1" x14ac:dyDescent="0.25">
      <c r="A19" s="845" t="s">
        <v>1404</v>
      </c>
      <c r="B19" s="845"/>
      <c r="C19" s="845"/>
    </row>
    <row r="20" spans="1:10" s="204" customFormat="1" ht="66.75" customHeight="1" x14ac:dyDescent="0.25">
      <c r="A20" s="846" t="s">
        <v>1616</v>
      </c>
      <c r="B20" s="846"/>
      <c r="C20" s="846"/>
    </row>
    <row r="21" spans="1:10" s="204" customFormat="1" ht="63" customHeight="1" x14ac:dyDescent="0.25">
      <c r="A21" s="846" t="s">
        <v>1617</v>
      </c>
      <c r="B21" s="846"/>
      <c r="C21" s="846"/>
    </row>
    <row r="22" spans="1:10" s="204" customFormat="1" ht="68.25" customHeight="1" x14ac:dyDescent="0.25">
      <c r="A22" s="853" t="s">
        <v>1405</v>
      </c>
      <c r="B22" s="853"/>
      <c r="C22" s="853"/>
    </row>
    <row r="23" spans="1:10" s="204" customFormat="1" ht="27.75" customHeight="1" x14ac:dyDescent="0.25">
      <c r="A23" s="846" t="s">
        <v>486</v>
      </c>
      <c r="B23" s="846"/>
      <c r="C23" s="846"/>
    </row>
    <row r="24" spans="1:10" s="204" customFormat="1" x14ac:dyDescent="0.25">
      <c r="A24" s="466"/>
      <c r="B24" s="466"/>
      <c r="C24" s="466"/>
    </row>
    <row r="25" spans="1:10" s="204" customFormat="1" x14ac:dyDescent="0.25">
      <c r="A25" s="247" t="s">
        <v>487</v>
      </c>
      <c r="B25" s="248"/>
      <c r="C25" s="247"/>
    </row>
    <row r="26" spans="1:10" s="204" customFormat="1" x14ac:dyDescent="0.25">
      <c r="A26" s="851"/>
      <c r="B26" s="851"/>
      <c r="C26" s="851"/>
    </row>
    <row r="27" spans="1:10" s="204" customFormat="1" x14ac:dyDescent="0.25">
      <c r="A27" s="247"/>
      <c r="B27" s="248">
        <f>НМЦ!E29</f>
        <v>185975748.16</v>
      </c>
      <c r="C27" s="247" t="s">
        <v>488</v>
      </c>
    </row>
    <row r="28" spans="1:10" s="204" customFormat="1" x14ac:dyDescent="0.25">
      <c r="A28" s="203"/>
      <c r="B28" s="203"/>
      <c r="C28" s="203"/>
    </row>
    <row r="29" spans="1:10" s="204" customFormat="1" ht="38.25" customHeight="1" x14ac:dyDescent="0.25">
      <c r="A29" s="852" t="s">
        <v>527</v>
      </c>
      <c r="B29" s="852"/>
      <c r="C29" s="493" t="s">
        <v>528</v>
      </c>
      <c r="D29" s="494"/>
      <c r="E29" s="494"/>
      <c r="F29" s="304"/>
      <c r="G29" s="304"/>
      <c r="H29" s="495"/>
      <c r="I29" s="496"/>
      <c r="J29" s="497"/>
    </row>
  </sheetData>
  <mergeCells count="25">
    <mergeCell ref="A26:C26"/>
    <mergeCell ref="A29:B29"/>
    <mergeCell ref="A22:C22"/>
    <mergeCell ref="A23:C23"/>
    <mergeCell ref="A6:C6"/>
    <mergeCell ref="A7:C7"/>
    <mergeCell ref="A8:C8"/>
    <mergeCell ref="A9:C9"/>
    <mergeCell ref="A10:C10"/>
    <mergeCell ref="A21:C21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76" fitToHeight="0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opLeftCell="A116" workbookViewId="0">
      <selection activeCell="E218" sqref="E218"/>
    </sheetView>
  </sheetViews>
  <sheetFormatPr defaultRowHeight="15" x14ac:dyDescent="0.25"/>
  <cols>
    <col min="1" max="1" width="5.85546875" customWidth="1"/>
    <col min="2" max="2" width="43.5703125" customWidth="1"/>
    <col min="3" max="3" width="59" customWidth="1"/>
    <col min="4" max="4" width="22.42578125" customWidth="1"/>
    <col min="5" max="5" width="19.42578125" customWidth="1"/>
  </cols>
  <sheetData>
    <row r="1" spans="1:5" x14ac:dyDescent="0.25">
      <c r="A1" s="768"/>
      <c r="B1" s="768"/>
      <c r="C1" s="768"/>
      <c r="D1" s="764" t="s">
        <v>529</v>
      </c>
      <c r="E1" s="756"/>
    </row>
    <row r="2" spans="1:5" ht="15" customHeight="1" x14ac:dyDescent="0.25">
      <c r="A2" s="966" t="s">
        <v>890</v>
      </c>
      <c r="B2" s="966"/>
      <c r="C2" s="765"/>
      <c r="D2" s="765"/>
      <c r="E2" s="770"/>
    </row>
    <row r="3" spans="1:5" x14ac:dyDescent="0.25">
      <c r="A3" s="763"/>
      <c r="B3" s="763"/>
      <c r="C3" s="967" t="s">
        <v>891</v>
      </c>
      <c r="D3" s="967"/>
      <c r="E3" s="968"/>
    </row>
    <row r="4" spans="1:5" x14ac:dyDescent="0.25">
      <c r="A4" s="972" t="s">
        <v>1168</v>
      </c>
      <c r="B4" s="972"/>
      <c r="C4" s="972"/>
      <c r="D4" s="972"/>
      <c r="E4" s="972"/>
    </row>
    <row r="5" spans="1:5" x14ac:dyDescent="0.25">
      <c r="A5" s="969" t="s">
        <v>893</v>
      </c>
      <c r="B5" s="969"/>
      <c r="C5" s="969"/>
      <c r="D5" s="969"/>
      <c r="E5" s="767"/>
    </row>
    <row r="6" spans="1:5" x14ac:dyDescent="0.25">
      <c r="A6" s="758"/>
      <c r="B6" s="758"/>
      <c r="C6" s="758"/>
      <c r="D6" s="758"/>
      <c r="E6" s="758"/>
    </row>
    <row r="7" spans="1:5" ht="15" customHeight="1" x14ac:dyDescent="0.25">
      <c r="A7" s="973" t="s">
        <v>1606</v>
      </c>
      <c r="B7" s="973"/>
      <c r="C7" s="973"/>
      <c r="D7" s="973"/>
      <c r="E7" s="973"/>
    </row>
    <row r="8" spans="1:5" x14ac:dyDescent="0.25">
      <c r="A8" s="971" t="s">
        <v>894</v>
      </c>
      <c r="B8" s="971"/>
      <c r="C8" s="971"/>
      <c r="D8" s="971"/>
      <c r="E8" s="769"/>
    </row>
    <row r="9" spans="1:5" x14ac:dyDescent="0.25">
      <c r="A9" s="758"/>
      <c r="B9" s="758"/>
      <c r="C9" s="758"/>
      <c r="D9" s="758"/>
      <c r="E9" s="758"/>
    </row>
    <row r="10" spans="1:5" x14ac:dyDescent="0.25">
      <c r="A10" s="759" t="s">
        <v>895</v>
      </c>
      <c r="B10" s="758"/>
      <c r="C10" s="757"/>
      <c r="D10" s="757"/>
      <c r="E10" s="757"/>
    </row>
    <row r="11" spans="1:5" x14ac:dyDescent="0.25">
      <c r="A11" s="766"/>
      <c r="B11" s="970"/>
      <c r="C11" s="970"/>
      <c r="D11" s="970"/>
      <c r="E11" s="970"/>
    </row>
    <row r="12" spans="1:5" x14ac:dyDescent="0.25">
      <c r="A12" s="767" t="s">
        <v>896</v>
      </c>
      <c r="B12" s="758"/>
      <c r="C12" s="760"/>
      <c r="D12" s="760"/>
      <c r="E12" s="760"/>
    </row>
    <row r="13" spans="1:5" x14ac:dyDescent="0.25">
      <c r="A13" s="756"/>
      <c r="B13" s="970" t="s">
        <v>507</v>
      </c>
      <c r="C13" s="970"/>
      <c r="D13" s="970"/>
      <c r="E13" s="970"/>
    </row>
    <row r="14" spans="1:5" x14ac:dyDescent="0.25">
      <c r="A14" s="756"/>
      <c r="B14" s="763"/>
      <c r="C14" s="763"/>
      <c r="D14" s="763"/>
      <c r="E14" s="763"/>
    </row>
    <row r="15" spans="1:5" x14ac:dyDescent="0.25">
      <c r="A15" s="771" t="s">
        <v>1607</v>
      </c>
      <c r="B15" s="763"/>
      <c r="C15" s="763"/>
      <c r="D15" s="763"/>
      <c r="E15" s="763"/>
    </row>
    <row r="16" spans="1:5" x14ac:dyDescent="0.25">
      <c r="A16" s="758"/>
      <c r="B16" s="758"/>
      <c r="C16" s="761"/>
      <c r="D16" s="761"/>
      <c r="E16" s="762"/>
    </row>
    <row r="17" spans="1:5" ht="118.5" customHeight="1" x14ac:dyDescent="0.25">
      <c r="A17" s="721" t="s">
        <v>534</v>
      </c>
      <c r="B17" s="722" t="s">
        <v>897</v>
      </c>
      <c r="C17" s="722" t="s">
        <v>898</v>
      </c>
      <c r="D17" s="451" t="s">
        <v>899</v>
      </c>
      <c r="E17" s="451" t="s">
        <v>900</v>
      </c>
    </row>
    <row r="18" spans="1:5" x14ac:dyDescent="0.25">
      <c r="A18" s="449">
        <v>1</v>
      </c>
      <c r="B18" s="450">
        <v>2</v>
      </c>
      <c r="C18" s="450">
        <v>3</v>
      </c>
      <c r="D18" s="449">
        <v>4</v>
      </c>
      <c r="E18" s="449">
        <v>5</v>
      </c>
    </row>
    <row r="19" spans="1:5" ht="15" customHeight="1" x14ac:dyDescent="0.25">
      <c r="A19" s="977" t="s">
        <v>901</v>
      </c>
      <c r="B19" s="978"/>
      <c r="C19" s="978"/>
      <c r="D19" s="978"/>
      <c r="E19" s="978"/>
    </row>
    <row r="20" spans="1:5" ht="112.5" customHeight="1" x14ac:dyDescent="0.25">
      <c r="A20" s="974">
        <v>1</v>
      </c>
      <c r="B20" s="773" t="s">
        <v>902</v>
      </c>
      <c r="C20" s="774" t="s">
        <v>903</v>
      </c>
      <c r="D20" s="775" t="s">
        <v>1169</v>
      </c>
      <c r="E20" s="776" t="s">
        <v>1170</v>
      </c>
    </row>
    <row r="21" spans="1:5" ht="45" customHeight="1" x14ac:dyDescent="0.25">
      <c r="A21" s="975"/>
      <c r="B21" s="777"/>
      <c r="C21" s="778" t="s">
        <v>906</v>
      </c>
      <c r="D21" s="779" t="s">
        <v>907</v>
      </c>
      <c r="E21" s="780" t="s">
        <v>3</v>
      </c>
    </row>
    <row r="22" spans="1:5" ht="72.75" customHeight="1" x14ac:dyDescent="0.25">
      <c r="A22" s="975"/>
      <c r="B22" s="777"/>
      <c r="C22" s="778" t="s">
        <v>1171</v>
      </c>
      <c r="D22" s="779" t="s">
        <v>1172</v>
      </c>
      <c r="E22" s="780" t="s">
        <v>3</v>
      </c>
    </row>
    <row r="23" spans="1:5" ht="45" customHeight="1" x14ac:dyDescent="0.25">
      <c r="A23" s="975"/>
      <c r="B23" s="777"/>
      <c r="C23" s="778" t="s">
        <v>910</v>
      </c>
      <c r="D23" s="779" t="s">
        <v>911</v>
      </c>
      <c r="E23" s="780" t="s">
        <v>3</v>
      </c>
    </row>
    <row r="24" spans="1:5" ht="45" customHeight="1" x14ac:dyDescent="0.25">
      <c r="A24" s="975"/>
      <c r="B24" s="777"/>
      <c r="C24" s="778" t="s">
        <v>912</v>
      </c>
      <c r="D24" s="779" t="s">
        <v>913</v>
      </c>
      <c r="E24" s="780" t="s">
        <v>3</v>
      </c>
    </row>
    <row r="25" spans="1:5" ht="45" customHeight="1" x14ac:dyDescent="0.25">
      <c r="A25" s="975"/>
      <c r="B25" s="777"/>
      <c r="C25" s="778" t="s">
        <v>914</v>
      </c>
      <c r="D25" s="779" t="s">
        <v>915</v>
      </c>
      <c r="E25" s="780" t="s">
        <v>3</v>
      </c>
    </row>
    <row r="26" spans="1:5" ht="45" customHeight="1" x14ac:dyDescent="0.25">
      <c r="A26" s="975"/>
      <c r="B26" s="777"/>
      <c r="C26" s="778" t="s">
        <v>1173</v>
      </c>
      <c r="D26" s="779" t="s">
        <v>917</v>
      </c>
      <c r="E26" s="780" t="s">
        <v>3</v>
      </c>
    </row>
    <row r="27" spans="1:5" ht="45" customHeight="1" x14ac:dyDescent="0.25">
      <c r="A27" s="975"/>
      <c r="B27" s="777"/>
      <c r="C27" s="778" t="s">
        <v>918</v>
      </c>
      <c r="D27" s="779" t="s">
        <v>1174</v>
      </c>
      <c r="E27" s="780" t="s">
        <v>3</v>
      </c>
    </row>
    <row r="28" spans="1:5" ht="45" customHeight="1" x14ac:dyDescent="0.25">
      <c r="A28" s="976"/>
      <c r="B28" s="777"/>
      <c r="C28" s="778" t="s">
        <v>920</v>
      </c>
      <c r="D28" s="779" t="s">
        <v>921</v>
      </c>
      <c r="E28" s="780"/>
    </row>
    <row r="29" spans="1:5" ht="45" customHeight="1" x14ac:dyDescent="0.25">
      <c r="A29" s="974">
        <v>2</v>
      </c>
      <c r="B29" s="773" t="s">
        <v>922</v>
      </c>
      <c r="C29" s="774" t="s">
        <v>923</v>
      </c>
      <c r="D29" s="775" t="s">
        <v>1175</v>
      </c>
      <c r="E29" s="776" t="s">
        <v>1176</v>
      </c>
    </row>
    <row r="30" spans="1:5" ht="45" customHeight="1" x14ac:dyDescent="0.25">
      <c r="A30" s="975"/>
      <c r="B30" s="777"/>
      <c r="C30" s="778" t="s">
        <v>914</v>
      </c>
      <c r="D30" s="779" t="s">
        <v>915</v>
      </c>
      <c r="E30" s="780" t="s">
        <v>3</v>
      </c>
    </row>
    <row r="31" spans="1:5" ht="45" customHeight="1" x14ac:dyDescent="0.25">
      <c r="A31" s="975"/>
      <c r="B31" s="777"/>
      <c r="C31" s="778" t="s">
        <v>912</v>
      </c>
      <c r="D31" s="779" t="s">
        <v>913</v>
      </c>
      <c r="E31" s="780" t="s">
        <v>3</v>
      </c>
    </row>
    <row r="32" spans="1:5" ht="45" customHeight="1" x14ac:dyDescent="0.25">
      <c r="A32" s="975"/>
      <c r="B32" s="777"/>
      <c r="C32" s="778" t="s">
        <v>926</v>
      </c>
      <c r="D32" s="779" t="s">
        <v>927</v>
      </c>
      <c r="E32" s="780" t="s">
        <v>3</v>
      </c>
    </row>
    <row r="33" spans="1:5" ht="45" customHeight="1" x14ac:dyDescent="0.25">
      <c r="A33" s="975"/>
      <c r="B33" s="777"/>
      <c r="C33" s="778" t="s">
        <v>1171</v>
      </c>
      <c r="D33" s="779" t="s">
        <v>1177</v>
      </c>
      <c r="E33" s="780" t="s">
        <v>3</v>
      </c>
    </row>
    <row r="34" spans="1:5" ht="45" customHeight="1" x14ac:dyDescent="0.25">
      <c r="A34" s="975"/>
      <c r="B34" s="777"/>
      <c r="C34" s="778" t="s">
        <v>918</v>
      </c>
      <c r="D34" s="779" t="s">
        <v>1174</v>
      </c>
      <c r="E34" s="780" t="s">
        <v>3</v>
      </c>
    </row>
    <row r="35" spans="1:5" ht="45" customHeight="1" x14ac:dyDescent="0.25">
      <c r="A35" s="976"/>
      <c r="B35" s="777"/>
      <c r="C35" s="778" t="s">
        <v>920</v>
      </c>
      <c r="D35" s="779" t="s">
        <v>921</v>
      </c>
      <c r="E35" s="780"/>
    </row>
    <row r="36" spans="1:5" ht="27" customHeight="1" x14ac:dyDescent="0.25">
      <c r="A36" s="772"/>
      <c r="B36" s="979" t="s">
        <v>929</v>
      </c>
      <c r="C36" s="980"/>
      <c r="D36" s="980"/>
      <c r="E36" s="781" t="s">
        <v>1178</v>
      </c>
    </row>
    <row r="37" spans="1:5" ht="45" customHeight="1" x14ac:dyDescent="0.25">
      <c r="A37" s="977" t="s">
        <v>931</v>
      </c>
      <c r="B37" s="978"/>
      <c r="C37" s="978"/>
      <c r="D37" s="978"/>
      <c r="E37" s="978"/>
    </row>
    <row r="38" spans="1:5" ht="45" customHeight="1" x14ac:dyDescent="0.25">
      <c r="A38" s="974">
        <v>4</v>
      </c>
      <c r="B38" s="773" t="s">
        <v>932</v>
      </c>
      <c r="C38" s="774" t="s">
        <v>933</v>
      </c>
      <c r="D38" s="775" t="s">
        <v>1179</v>
      </c>
      <c r="E38" s="776" t="s">
        <v>1180</v>
      </c>
    </row>
    <row r="39" spans="1:5" ht="45" customHeight="1" x14ac:dyDescent="0.25">
      <c r="A39" s="975"/>
      <c r="B39" s="777"/>
      <c r="C39" s="778" t="s">
        <v>936</v>
      </c>
      <c r="D39" s="779" t="s">
        <v>937</v>
      </c>
      <c r="E39" s="780" t="s">
        <v>3</v>
      </c>
    </row>
    <row r="40" spans="1:5" ht="45" customHeight="1" x14ac:dyDescent="0.25">
      <c r="A40" s="975"/>
      <c r="B40" s="777"/>
      <c r="C40" s="778" t="s">
        <v>938</v>
      </c>
      <c r="D40" s="779" t="s">
        <v>939</v>
      </c>
      <c r="E40" s="780" t="s">
        <v>3</v>
      </c>
    </row>
    <row r="41" spans="1:5" ht="45" customHeight="1" x14ac:dyDescent="0.25">
      <c r="A41" s="975"/>
      <c r="B41" s="777"/>
      <c r="C41" s="778" t="s">
        <v>1171</v>
      </c>
      <c r="D41" s="779" t="s">
        <v>1177</v>
      </c>
      <c r="E41" s="780" t="s">
        <v>3</v>
      </c>
    </row>
    <row r="42" spans="1:5" ht="45" customHeight="1" x14ac:dyDescent="0.25">
      <c r="A42" s="975"/>
      <c r="B42" s="777"/>
      <c r="C42" s="778" t="s">
        <v>918</v>
      </c>
      <c r="D42" s="779" t="s">
        <v>1174</v>
      </c>
      <c r="E42" s="780" t="s">
        <v>3</v>
      </c>
    </row>
    <row r="43" spans="1:5" ht="45" customHeight="1" x14ac:dyDescent="0.25">
      <c r="A43" s="976"/>
      <c r="B43" s="777"/>
      <c r="C43" s="778" t="s">
        <v>920</v>
      </c>
      <c r="D43" s="779" t="s">
        <v>921</v>
      </c>
      <c r="E43" s="780"/>
    </row>
    <row r="44" spans="1:5" ht="45" customHeight="1" x14ac:dyDescent="0.25">
      <c r="A44" s="772"/>
      <c r="B44" s="979" t="s">
        <v>941</v>
      </c>
      <c r="C44" s="980"/>
      <c r="D44" s="980"/>
      <c r="E44" s="781" t="s">
        <v>1181</v>
      </c>
    </row>
    <row r="45" spans="1:5" ht="45" customHeight="1" x14ac:dyDescent="0.25">
      <c r="A45" s="977" t="s">
        <v>943</v>
      </c>
      <c r="B45" s="978"/>
      <c r="C45" s="978"/>
      <c r="D45" s="978"/>
      <c r="E45" s="978"/>
    </row>
    <row r="46" spans="1:5" ht="70.5" customHeight="1" x14ac:dyDescent="0.25">
      <c r="A46" s="974">
        <v>6</v>
      </c>
      <c r="B46" s="773" t="s">
        <v>944</v>
      </c>
      <c r="C46" s="774" t="s">
        <v>945</v>
      </c>
      <c r="D46" s="775" t="s">
        <v>1182</v>
      </c>
      <c r="E46" s="776" t="s">
        <v>1183</v>
      </c>
    </row>
    <row r="47" spans="1:5" ht="45" customHeight="1" x14ac:dyDescent="0.25">
      <c r="A47" s="975"/>
      <c r="B47" s="777"/>
      <c r="C47" s="778" t="s">
        <v>948</v>
      </c>
      <c r="D47" s="779" t="s">
        <v>949</v>
      </c>
      <c r="E47" s="780" t="s">
        <v>3</v>
      </c>
    </row>
    <row r="48" spans="1:5" ht="45" customHeight="1" x14ac:dyDescent="0.25">
      <c r="A48" s="975"/>
      <c r="B48" s="777"/>
      <c r="C48" s="778" t="s">
        <v>950</v>
      </c>
      <c r="D48" s="779" t="s">
        <v>1184</v>
      </c>
      <c r="E48" s="780" t="s">
        <v>3</v>
      </c>
    </row>
    <row r="49" spans="1:5" ht="60" customHeight="1" x14ac:dyDescent="0.25">
      <c r="A49" s="975"/>
      <c r="B49" s="777"/>
      <c r="C49" s="778" t="s">
        <v>1185</v>
      </c>
      <c r="D49" s="779" t="s">
        <v>1186</v>
      </c>
      <c r="E49" s="780" t="s">
        <v>3</v>
      </c>
    </row>
    <row r="50" spans="1:5" ht="45" customHeight="1" x14ac:dyDescent="0.25">
      <c r="A50" s="975"/>
      <c r="B50" s="777"/>
      <c r="C50" s="778" t="s">
        <v>912</v>
      </c>
      <c r="D50" s="779" t="s">
        <v>954</v>
      </c>
      <c r="E50" s="780" t="s">
        <v>3</v>
      </c>
    </row>
    <row r="51" spans="1:5" ht="45" customHeight="1" x14ac:dyDescent="0.25">
      <c r="A51" s="976"/>
      <c r="B51" s="777"/>
      <c r="C51" s="778" t="s">
        <v>920</v>
      </c>
      <c r="D51" s="779" t="s">
        <v>921</v>
      </c>
      <c r="E51" s="780"/>
    </row>
    <row r="52" spans="1:5" ht="72.75" customHeight="1" x14ac:dyDescent="0.25">
      <c r="A52" s="974">
        <v>7</v>
      </c>
      <c r="B52" s="773" t="s">
        <v>955</v>
      </c>
      <c r="C52" s="774" t="s">
        <v>945</v>
      </c>
      <c r="D52" s="775" t="s">
        <v>1187</v>
      </c>
      <c r="E52" s="776" t="s">
        <v>1188</v>
      </c>
    </row>
    <row r="53" spans="1:5" ht="45" customHeight="1" x14ac:dyDescent="0.25">
      <c r="A53" s="975"/>
      <c r="B53" s="777"/>
      <c r="C53" s="778" t="s">
        <v>958</v>
      </c>
      <c r="D53" s="779" t="s">
        <v>959</v>
      </c>
      <c r="E53" s="780" t="s">
        <v>3</v>
      </c>
    </row>
    <row r="54" spans="1:5" ht="45" customHeight="1" x14ac:dyDescent="0.25">
      <c r="A54" s="975"/>
      <c r="B54" s="777"/>
      <c r="C54" s="778" t="s">
        <v>950</v>
      </c>
      <c r="D54" s="779" t="s">
        <v>1184</v>
      </c>
      <c r="E54" s="780" t="s">
        <v>3</v>
      </c>
    </row>
    <row r="55" spans="1:5" ht="45" customHeight="1" x14ac:dyDescent="0.25">
      <c r="A55" s="975"/>
      <c r="B55" s="777"/>
      <c r="C55" s="778" t="s">
        <v>912</v>
      </c>
      <c r="D55" s="779" t="s">
        <v>954</v>
      </c>
      <c r="E55" s="780" t="s">
        <v>3</v>
      </c>
    </row>
    <row r="56" spans="1:5" ht="62.25" customHeight="1" x14ac:dyDescent="0.25">
      <c r="A56" s="975"/>
      <c r="B56" s="777"/>
      <c r="C56" s="778" t="s">
        <v>1185</v>
      </c>
      <c r="D56" s="779" t="s">
        <v>1189</v>
      </c>
      <c r="E56" s="780" t="s">
        <v>3</v>
      </c>
    </row>
    <row r="57" spans="1:5" ht="45" customHeight="1" x14ac:dyDescent="0.25">
      <c r="A57" s="976"/>
      <c r="B57" s="777"/>
      <c r="C57" s="778" t="s">
        <v>920</v>
      </c>
      <c r="D57" s="779" t="s">
        <v>921</v>
      </c>
      <c r="E57" s="780"/>
    </row>
    <row r="58" spans="1:5" ht="63.75" customHeight="1" x14ac:dyDescent="0.25">
      <c r="A58" s="974">
        <v>8</v>
      </c>
      <c r="B58" s="773" t="s">
        <v>961</v>
      </c>
      <c r="C58" s="774" t="s">
        <v>962</v>
      </c>
      <c r="D58" s="775" t="s">
        <v>1190</v>
      </c>
      <c r="E58" s="776" t="s">
        <v>1191</v>
      </c>
    </row>
    <row r="59" spans="1:5" ht="45" customHeight="1" x14ac:dyDescent="0.25">
      <c r="A59" s="975"/>
      <c r="B59" s="777"/>
      <c r="C59" s="778" t="s">
        <v>950</v>
      </c>
      <c r="D59" s="779" t="s">
        <v>1192</v>
      </c>
      <c r="E59" s="780" t="s">
        <v>3</v>
      </c>
    </row>
    <row r="60" spans="1:5" ht="45" customHeight="1" x14ac:dyDescent="0.25">
      <c r="A60" s="975"/>
      <c r="B60" s="777"/>
      <c r="C60" s="778" t="s">
        <v>912</v>
      </c>
      <c r="D60" s="779" t="s">
        <v>954</v>
      </c>
      <c r="E60" s="780" t="s">
        <v>3</v>
      </c>
    </row>
    <row r="61" spans="1:5" ht="64.5" customHeight="1" x14ac:dyDescent="0.25">
      <c r="A61" s="975"/>
      <c r="B61" s="777"/>
      <c r="C61" s="778" t="s">
        <v>1185</v>
      </c>
      <c r="D61" s="779" t="s">
        <v>1193</v>
      </c>
      <c r="E61" s="780" t="s">
        <v>3</v>
      </c>
    </row>
    <row r="62" spans="1:5" ht="45" customHeight="1" x14ac:dyDescent="0.25">
      <c r="A62" s="976"/>
      <c r="B62" s="777"/>
      <c r="C62" s="778" t="s">
        <v>920</v>
      </c>
      <c r="D62" s="779" t="s">
        <v>921</v>
      </c>
      <c r="E62" s="780"/>
    </row>
    <row r="63" spans="1:5" ht="59.25" customHeight="1" x14ac:dyDescent="0.25">
      <c r="A63" s="974">
        <v>9</v>
      </c>
      <c r="B63" s="773" t="s">
        <v>967</v>
      </c>
      <c r="C63" s="774" t="s">
        <v>968</v>
      </c>
      <c r="D63" s="775" t="s">
        <v>1194</v>
      </c>
      <c r="E63" s="776" t="s">
        <v>1195</v>
      </c>
    </row>
    <row r="64" spans="1:5" ht="45" customHeight="1" x14ac:dyDescent="0.25">
      <c r="A64" s="975"/>
      <c r="B64" s="777"/>
      <c r="C64" s="778" t="s">
        <v>971</v>
      </c>
      <c r="D64" s="779" t="s">
        <v>972</v>
      </c>
      <c r="E64" s="780" t="s">
        <v>3</v>
      </c>
    </row>
    <row r="65" spans="1:5" ht="45" customHeight="1" x14ac:dyDescent="0.25">
      <c r="A65" s="975"/>
      <c r="B65" s="777"/>
      <c r="C65" s="778" t="s">
        <v>973</v>
      </c>
      <c r="D65" s="779" t="s">
        <v>1196</v>
      </c>
      <c r="E65" s="780" t="s">
        <v>3</v>
      </c>
    </row>
    <row r="66" spans="1:5" ht="45" customHeight="1" x14ac:dyDescent="0.25">
      <c r="A66" s="975"/>
      <c r="B66" s="777"/>
      <c r="C66" s="778" t="s">
        <v>975</v>
      </c>
      <c r="D66" s="779" t="s">
        <v>976</v>
      </c>
      <c r="E66" s="780" t="s">
        <v>3</v>
      </c>
    </row>
    <row r="67" spans="1:5" ht="69.75" customHeight="1" x14ac:dyDescent="0.25">
      <c r="A67" s="975"/>
      <c r="B67" s="777"/>
      <c r="C67" s="778" t="s">
        <v>977</v>
      </c>
      <c r="D67" s="779" t="s">
        <v>978</v>
      </c>
      <c r="E67" s="780" t="s">
        <v>3</v>
      </c>
    </row>
    <row r="68" spans="1:5" ht="69.75" customHeight="1" x14ac:dyDescent="0.25">
      <c r="A68" s="975"/>
      <c r="B68" s="777"/>
      <c r="C68" s="778" t="s">
        <v>1197</v>
      </c>
      <c r="D68" s="779" t="s">
        <v>1198</v>
      </c>
      <c r="E68" s="780" t="s">
        <v>3</v>
      </c>
    </row>
    <row r="69" spans="1:5" ht="45" customHeight="1" x14ac:dyDescent="0.25">
      <c r="A69" s="976"/>
      <c r="B69" s="777"/>
      <c r="C69" s="778" t="s">
        <v>920</v>
      </c>
      <c r="D69" s="779" t="s">
        <v>921</v>
      </c>
      <c r="E69" s="780"/>
    </row>
    <row r="70" spans="1:5" ht="69.75" customHeight="1" x14ac:dyDescent="0.25">
      <c r="A70" s="974">
        <v>10</v>
      </c>
      <c r="B70" s="773" t="s">
        <v>981</v>
      </c>
      <c r="C70" s="774" t="s">
        <v>982</v>
      </c>
      <c r="D70" s="775" t="s">
        <v>1199</v>
      </c>
      <c r="E70" s="776" t="s">
        <v>1200</v>
      </c>
    </row>
    <row r="71" spans="1:5" ht="45" customHeight="1" x14ac:dyDescent="0.25">
      <c r="A71" s="975"/>
      <c r="B71" s="777"/>
      <c r="C71" s="778" t="s">
        <v>950</v>
      </c>
      <c r="D71" s="779" t="s">
        <v>1192</v>
      </c>
      <c r="E71" s="780" t="s">
        <v>3</v>
      </c>
    </row>
    <row r="72" spans="1:5" ht="45" customHeight="1" x14ac:dyDescent="0.25">
      <c r="A72" s="975"/>
      <c r="B72" s="777"/>
      <c r="C72" s="778" t="s">
        <v>975</v>
      </c>
      <c r="D72" s="779" t="s">
        <v>985</v>
      </c>
      <c r="E72" s="780" t="s">
        <v>3</v>
      </c>
    </row>
    <row r="73" spans="1:5" ht="45" customHeight="1" x14ac:dyDescent="0.25">
      <c r="A73" s="975"/>
      <c r="B73" s="777"/>
      <c r="C73" s="778" t="s">
        <v>912</v>
      </c>
      <c r="D73" s="779" t="s">
        <v>954</v>
      </c>
      <c r="E73" s="780" t="s">
        <v>3</v>
      </c>
    </row>
    <row r="74" spans="1:5" ht="45" customHeight="1" x14ac:dyDescent="0.25">
      <c r="A74" s="975"/>
      <c r="B74" s="777"/>
      <c r="C74" s="778" t="s">
        <v>1197</v>
      </c>
      <c r="D74" s="779" t="s">
        <v>1201</v>
      </c>
      <c r="E74" s="780" t="s">
        <v>3</v>
      </c>
    </row>
    <row r="75" spans="1:5" ht="45" customHeight="1" x14ac:dyDescent="0.25">
      <c r="A75" s="976"/>
      <c r="B75" s="777"/>
      <c r="C75" s="778" t="s">
        <v>920</v>
      </c>
      <c r="D75" s="779" t="s">
        <v>921</v>
      </c>
      <c r="E75" s="780"/>
    </row>
    <row r="76" spans="1:5" ht="78.75" customHeight="1" x14ac:dyDescent="0.25">
      <c r="A76" s="974">
        <v>11</v>
      </c>
      <c r="B76" s="773" t="s">
        <v>987</v>
      </c>
      <c r="C76" s="774" t="s">
        <v>988</v>
      </c>
      <c r="D76" s="775" t="s">
        <v>1202</v>
      </c>
      <c r="E76" s="776" t="s">
        <v>1203</v>
      </c>
    </row>
    <row r="77" spans="1:5" ht="45" customHeight="1" x14ac:dyDescent="0.25">
      <c r="A77" s="975"/>
      <c r="B77" s="777"/>
      <c r="C77" s="778" t="s">
        <v>991</v>
      </c>
      <c r="D77" s="779" t="s">
        <v>992</v>
      </c>
      <c r="E77" s="780" t="s">
        <v>3</v>
      </c>
    </row>
    <row r="78" spans="1:5" ht="45" customHeight="1" x14ac:dyDescent="0.25">
      <c r="A78" s="975"/>
      <c r="B78" s="777"/>
      <c r="C78" s="778" t="s">
        <v>950</v>
      </c>
      <c r="D78" s="779" t="s">
        <v>1192</v>
      </c>
      <c r="E78" s="780" t="s">
        <v>3</v>
      </c>
    </row>
    <row r="79" spans="1:5" ht="45" customHeight="1" x14ac:dyDescent="0.25">
      <c r="A79" s="975"/>
      <c r="B79" s="777"/>
      <c r="C79" s="778" t="s">
        <v>975</v>
      </c>
      <c r="D79" s="779" t="s">
        <v>985</v>
      </c>
      <c r="E79" s="780" t="s">
        <v>3</v>
      </c>
    </row>
    <row r="80" spans="1:5" ht="45" customHeight="1" x14ac:dyDescent="0.25">
      <c r="A80" s="975"/>
      <c r="B80" s="777"/>
      <c r="C80" s="778" t="s">
        <v>912</v>
      </c>
      <c r="D80" s="779" t="s">
        <v>954</v>
      </c>
      <c r="E80" s="780" t="s">
        <v>3</v>
      </c>
    </row>
    <row r="81" spans="1:5" ht="62.25" customHeight="1" x14ac:dyDescent="0.25">
      <c r="A81" s="975"/>
      <c r="B81" s="777"/>
      <c r="C81" s="778" t="s">
        <v>1185</v>
      </c>
      <c r="D81" s="779" t="s">
        <v>1189</v>
      </c>
      <c r="E81" s="780" t="s">
        <v>3</v>
      </c>
    </row>
    <row r="82" spans="1:5" ht="45" customHeight="1" x14ac:dyDescent="0.25">
      <c r="A82" s="976"/>
      <c r="B82" s="777"/>
      <c r="C82" s="778" t="s">
        <v>920</v>
      </c>
      <c r="D82" s="779" t="s">
        <v>921</v>
      </c>
      <c r="E82" s="780"/>
    </row>
    <row r="83" spans="1:5" ht="62.25" customHeight="1" x14ac:dyDescent="0.25">
      <c r="A83" s="974">
        <v>12</v>
      </c>
      <c r="B83" s="773" t="s">
        <v>993</v>
      </c>
      <c r="C83" s="774" t="s">
        <v>994</v>
      </c>
      <c r="D83" s="775" t="s">
        <v>1204</v>
      </c>
      <c r="E83" s="776" t="s">
        <v>1205</v>
      </c>
    </row>
    <row r="84" spans="1:5" ht="60.75" customHeight="1" x14ac:dyDescent="0.25">
      <c r="A84" s="975"/>
      <c r="B84" s="777"/>
      <c r="C84" s="778" t="s">
        <v>1206</v>
      </c>
      <c r="D84" s="779" t="s">
        <v>1207</v>
      </c>
      <c r="E84" s="780" t="s">
        <v>3</v>
      </c>
    </row>
    <row r="85" spans="1:5" ht="45" customHeight="1" x14ac:dyDescent="0.25">
      <c r="A85" s="975"/>
      <c r="B85" s="777"/>
      <c r="C85" s="778" t="s">
        <v>918</v>
      </c>
      <c r="D85" s="779" t="s">
        <v>1174</v>
      </c>
      <c r="E85" s="780" t="s">
        <v>3</v>
      </c>
    </row>
    <row r="86" spans="1:5" ht="45" customHeight="1" x14ac:dyDescent="0.25">
      <c r="A86" s="976"/>
      <c r="B86" s="777"/>
      <c r="C86" s="778" t="s">
        <v>920</v>
      </c>
      <c r="D86" s="779" t="s">
        <v>921</v>
      </c>
      <c r="E86" s="780"/>
    </row>
    <row r="87" spans="1:5" ht="81" customHeight="1" x14ac:dyDescent="0.25">
      <c r="A87" s="974">
        <v>13</v>
      </c>
      <c r="B87" s="773" t="s">
        <v>999</v>
      </c>
      <c r="C87" s="774" t="s">
        <v>1000</v>
      </c>
      <c r="D87" s="775" t="s">
        <v>1208</v>
      </c>
      <c r="E87" s="776" t="s">
        <v>1209</v>
      </c>
    </row>
    <row r="88" spans="1:5" ht="45" customHeight="1" x14ac:dyDescent="0.25">
      <c r="A88" s="975"/>
      <c r="B88" s="777"/>
      <c r="C88" s="778" t="s">
        <v>918</v>
      </c>
      <c r="D88" s="779" t="s">
        <v>1003</v>
      </c>
      <c r="E88" s="780" t="s">
        <v>3</v>
      </c>
    </row>
    <row r="89" spans="1:5" ht="62.25" customHeight="1" x14ac:dyDescent="0.25">
      <c r="A89" s="975"/>
      <c r="B89" s="777"/>
      <c r="C89" s="778" t="s">
        <v>1004</v>
      </c>
      <c r="D89" s="779" t="s">
        <v>1005</v>
      </c>
      <c r="E89" s="780" t="s">
        <v>3</v>
      </c>
    </row>
    <row r="90" spans="1:5" ht="75" customHeight="1" x14ac:dyDescent="0.25">
      <c r="A90" s="975"/>
      <c r="B90" s="777"/>
      <c r="C90" s="778" t="s">
        <v>1210</v>
      </c>
      <c r="D90" s="779" t="s">
        <v>1211</v>
      </c>
      <c r="E90" s="780" t="s">
        <v>3</v>
      </c>
    </row>
    <row r="91" spans="1:5" ht="45" customHeight="1" x14ac:dyDescent="0.25">
      <c r="A91" s="976"/>
      <c r="B91" s="777"/>
      <c r="C91" s="778" t="s">
        <v>920</v>
      </c>
      <c r="D91" s="779" t="s">
        <v>921</v>
      </c>
      <c r="E91" s="780"/>
    </row>
    <row r="92" spans="1:5" ht="69.75" customHeight="1" x14ac:dyDescent="0.25">
      <c r="A92" s="974">
        <v>14</v>
      </c>
      <c r="B92" s="773" t="s">
        <v>1008</v>
      </c>
      <c r="C92" s="774" t="s">
        <v>1009</v>
      </c>
      <c r="D92" s="775" t="s">
        <v>1212</v>
      </c>
      <c r="E92" s="776" t="s">
        <v>1213</v>
      </c>
    </row>
    <row r="93" spans="1:5" ht="45" customHeight="1" x14ac:dyDescent="0.25">
      <c r="A93" s="975"/>
      <c r="B93" s="777"/>
      <c r="C93" s="778" t="s">
        <v>918</v>
      </c>
      <c r="D93" s="779" t="s">
        <v>1012</v>
      </c>
      <c r="E93" s="780" t="s">
        <v>3</v>
      </c>
    </row>
    <row r="94" spans="1:5" ht="69.75" customHeight="1" x14ac:dyDescent="0.25">
      <c r="A94" s="975"/>
      <c r="B94" s="777"/>
      <c r="C94" s="778" t="s">
        <v>1214</v>
      </c>
      <c r="D94" s="779" t="s">
        <v>1215</v>
      </c>
      <c r="E94" s="780" t="s">
        <v>3</v>
      </c>
    </row>
    <row r="95" spans="1:5" ht="45" customHeight="1" x14ac:dyDescent="0.25">
      <c r="A95" s="976"/>
      <c r="B95" s="777"/>
      <c r="C95" s="778" t="s">
        <v>920</v>
      </c>
      <c r="D95" s="779" t="s">
        <v>921</v>
      </c>
      <c r="E95" s="780"/>
    </row>
    <row r="96" spans="1:5" ht="70.5" customHeight="1" x14ac:dyDescent="0.25">
      <c r="A96" s="974">
        <v>15</v>
      </c>
      <c r="B96" s="773" t="s">
        <v>1013</v>
      </c>
      <c r="C96" s="774" t="s">
        <v>1009</v>
      </c>
      <c r="D96" s="775" t="s">
        <v>1216</v>
      </c>
      <c r="E96" s="776" t="s">
        <v>1217</v>
      </c>
    </row>
    <row r="97" spans="1:5" ht="45" customHeight="1" x14ac:dyDescent="0.25">
      <c r="A97" s="975"/>
      <c r="B97" s="777"/>
      <c r="C97" s="778" t="s">
        <v>918</v>
      </c>
      <c r="D97" s="779" t="s">
        <v>1012</v>
      </c>
      <c r="E97" s="780" t="s">
        <v>3</v>
      </c>
    </row>
    <row r="98" spans="1:5" ht="45" customHeight="1" x14ac:dyDescent="0.25">
      <c r="A98" s="975"/>
      <c r="B98" s="777"/>
      <c r="C98" s="778" t="s">
        <v>912</v>
      </c>
      <c r="D98" s="779" t="s">
        <v>1016</v>
      </c>
      <c r="E98" s="780" t="s">
        <v>3</v>
      </c>
    </row>
    <row r="99" spans="1:5" ht="69" customHeight="1" x14ac:dyDescent="0.25">
      <c r="A99" s="975"/>
      <c r="B99" s="777"/>
      <c r="C99" s="778" t="s">
        <v>1214</v>
      </c>
      <c r="D99" s="779" t="s">
        <v>1218</v>
      </c>
      <c r="E99" s="780" t="s">
        <v>3</v>
      </c>
    </row>
    <row r="100" spans="1:5" ht="45" customHeight="1" x14ac:dyDescent="0.25">
      <c r="A100" s="976"/>
      <c r="B100" s="777"/>
      <c r="C100" s="778" t="s">
        <v>920</v>
      </c>
      <c r="D100" s="779" t="s">
        <v>921</v>
      </c>
      <c r="E100" s="780"/>
    </row>
    <row r="101" spans="1:5" ht="45" customHeight="1" x14ac:dyDescent="0.25">
      <c r="A101" s="974">
        <v>16</v>
      </c>
      <c r="B101" s="773" t="s">
        <v>1017</v>
      </c>
      <c r="C101" s="774" t="s">
        <v>1018</v>
      </c>
      <c r="D101" s="775" t="s">
        <v>1219</v>
      </c>
      <c r="E101" s="776" t="s">
        <v>1220</v>
      </c>
    </row>
    <row r="102" spans="1:5" ht="45" customHeight="1" x14ac:dyDescent="0.25">
      <c r="A102" s="975"/>
      <c r="B102" s="777"/>
      <c r="C102" s="778" t="s">
        <v>918</v>
      </c>
      <c r="D102" s="779" t="s">
        <v>1012</v>
      </c>
      <c r="E102" s="780" t="s">
        <v>3</v>
      </c>
    </row>
    <row r="103" spans="1:5" ht="63" customHeight="1" x14ac:dyDescent="0.25">
      <c r="A103" s="975"/>
      <c r="B103" s="777"/>
      <c r="C103" s="778" t="s">
        <v>1221</v>
      </c>
      <c r="D103" s="779" t="s">
        <v>1222</v>
      </c>
      <c r="E103" s="780" t="s">
        <v>3</v>
      </c>
    </row>
    <row r="104" spans="1:5" ht="45" customHeight="1" x14ac:dyDescent="0.25">
      <c r="A104" s="976"/>
      <c r="B104" s="777"/>
      <c r="C104" s="778" t="s">
        <v>920</v>
      </c>
      <c r="D104" s="779" t="s">
        <v>921</v>
      </c>
      <c r="E104" s="780"/>
    </row>
    <row r="105" spans="1:5" ht="82.5" customHeight="1" x14ac:dyDescent="0.25">
      <c r="A105" s="974">
        <v>17</v>
      </c>
      <c r="B105" s="773" t="s">
        <v>1023</v>
      </c>
      <c r="C105" s="774" t="s">
        <v>1024</v>
      </c>
      <c r="D105" s="775" t="s">
        <v>1223</v>
      </c>
      <c r="E105" s="776" t="s">
        <v>1224</v>
      </c>
    </row>
    <row r="106" spans="1:5" ht="45" customHeight="1" x14ac:dyDescent="0.25">
      <c r="A106" s="975"/>
      <c r="B106" s="777"/>
      <c r="C106" s="778" t="s">
        <v>918</v>
      </c>
      <c r="D106" s="779" t="s">
        <v>1027</v>
      </c>
      <c r="E106" s="780" t="s">
        <v>3</v>
      </c>
    </row>
    <row r="107" spans="1:5" ht="64.5" customHeight="1" x14ac:dyDescent="0.25">
      <c r="A107" s="975"/>
      <c r="B107" s="777"/>
      <c r="C107" s="778" t="s">
        <v>1028</v>
      </c>
      <c r="D107" s="779" t="s">
        <v>1029</v>
      </c>
      <c r="E107" s="780" t="s">
        <v>3</v>
      </c>
    </row>
    <row r="108" spans="1:5" ht="83.25" customHeight="1" x14ac:dyDescent="0.25">
      <c r="A108" s="975"/>
      <c r="B108" s="777"/>
      <c r="C108" s="778" t="s">
        <v>1225</v>
      </c>
      <c r="D108" s="779" t="s">
        <v>1211</v>
      </c>
      <c r="E108" s="780" t="s">
        <v>3</v>
      </c>
    </row>
    <row r="109" spans="1:5" ht="45" customHeight="1" x14ac:dyDescent="0.25">
      <c r="A109" s="976"/>
      <c r="B109" s="777"/>
      <c r="C109" s="778" t="s">
        <v>920</v>
      </c>
      <c r="D109" s="779" t="s">
        <v>921</v>
      </c>
      <c r="E109" s="780"/>
    </row>
    <row r="110" spans="1:5" ht="88.5" customHeight="1" x14ac:dyDescent="0.25">
      <c r="A110" s="974">
        <v>18</v>
      </c>
      <c r="B110" s="773" t="s">
        <v>1031</v>
      </c>
      <c r="C110" s="774" t="s">
        <v>1032</v>
      </c>
      <c r="D110" s="775" t="s">
        <v>1226</v>
      </c>
      <c r="E110" s="776" t="s">
        <v>1227</v>
      </c>
    </row>
    <row r="111" spans="1:5" ht="45" customHeight="1" x14ac:dyDescent="0.25">
      <c r="A111" s="975"/>
      <c r="B111" s="777"/>
      <c r="C111" s="778" t="s">
        <v>918</v>
      </c>
      <c r="D111" s="779" t="s">
        <v>1035</v>
      </c>
      <c r="E111" s="780" t="s">
        <v>3</v>
      </c>
    </row>
    <row r="112" spans="1:5" ht="61.5" customHeight="1" x14ac:dyDescent="0.25">
      <c r="A112" s="975"/>
      <c r="B112" s="777"/>
      <c r="C112" s="778" t="s">
        <v>1028</v>
      </c>
      <c r="D112" s="779" t="s">
        <v>1036</v>
      </c>
      <c r="E112" s="780" t="s">
        <v>3</v>
      </c>
    </row>
    <row r="113" spans="1:5" ht="77.25" customHeight="1" x14ac:dyDescent="0.25">
      <c r="A113" s="975"/>
      <c r="B113" s="777"/>
      <c r="C113" s="778" t="s">
        <v>1225</v>
      </c>
      <c r="D113" s="779" t="s">
        <v>1211</v>
      </c>
      <c r="E113" s="780" t="s">
        <v>3</v>
      </c>
    </row>
    <row r="114" spans="1:5" ht="45" customHeight="1" x14ac:dyDescent="0.25">
      <c r="A114" s="976"/>
      <c r="B114" s="777"/>
      <c r="C114" s="778" t="s">
        <v>920</v>
      </c>
      <c r="D114" s="779" t="s">
        <v>921</v>
      </c>
      <c r="E114" s="780"/>
    </row>
    <row r="115" spans="1:5" ht="45" customHeight="1" x14ac:dyDescent="0.25">
      <c r="A115" s="974">
        <v>19</v>
      </c>
      <c r="B115" s="773" t="s">
        <v>1038</v>
      </c>
      <c r="C115" s="774" t="s">
        <v>1018</v>
      </c>
      <c r="D115" s="775" t="s">
        <v>1228</v>
      </c>
      <c r="E115" s="776" t="s">
        <v>1229</v>
      </c>
    </row>
    <row r="116" spans="1:5" ht="45" customHeight="1" x14ac:dyDescent="0.25">
      <c r="A116" s="975"/>
      <c r="B116" s="777"/>
      <c r="C116" s="778" t="s">
        <v>918</v>
      </c>
      <c r="D116" s="779" t="s">
        <v>1012</v>
      </c>
      <c r="E116" s="780" t="s">
        <v>3</v>
      </c>
    </row>
    <row r="117" spans="1:5" ht="66" customHeight="1" x14ac:dyDescent="0.25">
      <c r="A117" s="975"/>
      <c r="B117" s="777"/>
      <c r="C117" s="778" t="s">
        <v>1221</v>
      </c>
      <c r="D117" s="779" t="s">
        <v>1222</v>
      </c>
      <c r="E117" s="780" t="s">
        <v>3</v>
      </c>
    </row>
    <row r="118" spans="1:5" ht="45" customHeight="1" x14ac:dyDescent="0.25">
      <c r="A118" s="976"/>
      <c r="B118" s="777"/>
      <c r="C118" s="778" t="s">
        <v>920</v>
      </c>
      <c r="D118" s="779" t="s">
        <v>921</v>
      </c>
      <c r="E118" s="780"/>
    </row>
    <row r="119" spans="1:5" ht="72.75" customHeight="1" x14ac:dyDescent="0.25">
      <c r="A119" s="974">
        <v>20</v>
      </c>
      <c r="B119" s="773" t="s">
        <v>1041</v>
      </c>
      <c r="C119" s="774" t="s">
        <v>1042</v>
      </c>
      <c r="D119" s="775" t="s">
        <v>1230</v>
      </c>
      <c r="E119" s="776" t="s">
        <v>1231</v>
      </c>
    </row>
    <row r="120" spans="1:5" ht="45" customHeight="1" x14ac:dyDescent="0.25">
      <c r="A120" s="975"/>
      <c r="B120" s="777"/>
      <c r="C120" s="778" t="s">
        <v>1045</v>
      </c>
      <c r="D120" s="779" t="s">
        <v>1046</v>
      </c>
      <c r="E120" s="780" t="s">
        <v>3</v>
      </c>
    </row>
    <row r="121" spans="1:5" ht="45" customHeight="1" x14ac:dyDescent="0.25">
      <c r="A121" s="975"/>
      <c r="B121" s="777"/>
      <c r="C121" s="778" t="s">
        <v>950</v>
      </c>
      <c r="D121" s="779" t="s">
        <v>1232</v>
      </c>
      <c r="E121" s="780" t="s">
        <v>3</v>
      </c>
    </row>
    <row r="122" spans="1:5" ht="45" customHeight="1" x14ac:dyDescent="0.25">
      <c r="A122" s="975"/>
      <c r="B122" s="777"/>
      <c r="C122" s="778" t="s">
        <v>975</v>
      </c>
      <c r="D122" s="779" t="s">
        <v>1048</v>
      </c>
      <c r="E122" s="780" t="s">
        <v>3</v>
      </c>
    </row>
    <row r="123" spans="1:5" ht="45" customHeight="1" x14ac:dyDescent="0.25">
      <c r="A123" s="975"/>
      <c r="B123" s="777"/>
      <c r="C123" s="778" t="s">
        <v>912</v>
      </c>
      <c r="D123" s="779" t="s">
        <v>954</v>
      </c>
      <c r="E123" s="780" t="s">
        <v>3</v>
      </c>
    </row>
    <row r="124" spans="1:5" ht="73.5" customHeight="1" x14ac:dyDescent="0.25">
      <c r="A124" s="975"/>
      <c r="B124" s="777"/>
      <c r="C124" s="778" t="s">
        <v>1197</v>
      </c>
      <c r="D124" s="779" t="s">
        <v>1233</v>
      </c>
      <c r="E124" s="780" t="s">
        <v>3</v>
      </c>
    </row>
    <row r="125" spans="1:5" ht="45" customHeight="1" x14ac:dyDescent="0.25">
      <c r="A125" s="976"/>
      <c r="B125" s="777"/>
      <c r="C125" s="778" t="s">
        <v>920</v>
      </c>
      <c r="D125" s="779" t="s">
        <v>921</v>
      </c>
      <c r="E125" s="780"/>
    </row>
    <row r="126" spans="1:5" ht="45" customHeight="1" x14ac:dyDescent="0.25">
      <c r="A126" s="772"/>
      <c r="B126" s="979" t="s">
        <v>1049</v>
      </c>
      <c r="C126" s="980"/>
      <c r="D126" s="980"/>
      <c r="E126" s="781" t="s">
        <v>1608</v>
      </c>
    </row>
    <row r="127" spans="1:5" ht="45" customHeight="1" x14ac:dyDescent="0.25">
      <c r="A127" s="977" t="s">
        <v>1050</v>
      </c>
      <c r="B127" s="978"/>
      <c r="C127" s="978"/>
      <c r="D127" s="978"/>
      <c r="E127" s="978"/>
    </row>
    <row r="128" spans="1:5" ht="45" customHeight="1" x14ac:dyDescent="0.25">
      <c r="A128" s="974">
        <v>21</v>
      </c>
      <c r="B128" s="773" t="s">
        <v>1051</v>
      </c>
      <c r="C128" s="774" t="s">
        <v>1052</v>
      </c>
      <c r="D128" s="775" t="s">
        <v>1234</v>
      </c>
      <c r="E128" s="776" t="s">
        <v>1235</v>
      </c>
    </row>
    <row r="129" spans="1:5" ht="45" customHeight="1" x14ac:dyDescent="0.25">
      <c r="A129" s="975"/>
      <c r="B129" s="777"/>
      <c r="C129" s="778" t="s">
        <v>918</v>
      </c>
      <c r="D129" s="779" t="s">
        <v>1055</v>
      </c>
      <c r="E129" s="780" t="s">
        <v>3</v>
      </c>
    </row>
    <row r="130" spans="1:5" ht="45" customHeight="1" x14ac:dyDescent="0.25">
      <c r="A130" s="976"/>
      <c r="B130" s="777"/>
      <c r="C130" s="778" t="s">
        <v>1236</v>
      </c>
      <c r="D130" s="779" t="s">
        <v>1237</v>
      </c>
      <c r="E130" s="780" t="s">
        <v>3</v>
      </c>
    </row>
    <row r="131" spans="1:5" ht="93.75" customHeight="1" x14ac:dyDescent="0.25">
      <c r="A131" s="974">
        <v>22</v>
      </c>
      <c r="B131" s="773" t="s">
        <v>1058</v>
      </c>
      <c r="C131" s="774" t="s">
        <v>1059</v>
      </c>
      <c r="D131" s="775" t="s">
        <v>1238</v>
      </c>
      <c r="E131" s="776" t="s">
        <v>1239</v>
      </c>
    </row>
    <row r="132" spans="1:5" ht="45" customHeight="1" x14ac:dyDescent="0.25">
      <c r="A132" s="975"/>
      <c r="B132" s="777"/>
      <c r="C132" s="778" t="s">
        <v>918</v>
      </c>
      <c r="D132" s="779" t="s">
        <v>1240</v>
      </c>
      <c r="E132" s="780" t="s">
        <v>3</v>
      </c>
    </row>
    <row r="133" spans="1:5" ht="45" customHeight="1" x14ac:dyDescent="0.25">
      <c r="A133" s="976"/>
      <c r="B133" s="777"/>
      <c r="C133" s="778" t="s">
        <v>1236</v>
      </c>
      <c r="D133" s="779" t="s">
        <v>1241</v>
      </c>
      <c r="E133" s="780" t="s">
        <v>3</v>
      </c>
    </row>
    <row r="134" spans="1:5" ht="72" customHeight="1" x14ac:dyDescent="0.25">
      <c r="A134" s="974">
        <v>23</v>
      </c>
      <c r="B134" s="773" t="s">
        <v>1064</v>
      </c>
      <c r="C134" s="774" t="s">
        <v>1065</v>
      </c>
      <c r="D134" s="775" t="s">
        <v>1242</v>
      </c>
      <c r="E134" s="776" t="s">
        <v>1243</v>
      </c>
    </row>
    <row r="135" spans="1:5" ht="45" customHeight="1" x14ac:dyDescent="0.25">
      <c r="A135" s="975"/>
      <c r="B135" s="777"/>
      <c r="C135" s="778" t="s">
        <v>1068</v>
      </c>
      <c r="D135" s="779" t="s">
        <v>1069</v>
      </c>
      <c r="E135" s="780" t="s">
        <v>3</v>
      </c>
    </row>
    <row r="136" spans="1:5" ht="45" customHeight="1" x14ac:dyDescent="0.25">
      <c r="A136" s="975"/>
      <c r="B136" s="777"/>
      <c r="C136" s="778" t="s">
        <v>918</v>
      </c>
      <c r="D136" s="779" t="s">
        <v>1070</v>
      </c>
      <c r="E136" s="780" t="s">
        <v>3</v>
      </c>
    </row>
    <row r="137" spans="1:5" ht="45" customHeight="1" x14ac:dyDescent="0.25">
      <c r="A137" s="976"/>
      <c r="B137" s="777"/>
      <c r="C137" s="778" t="s">
        <v>1236</v>
      </c>
      <c r="D137" s="779" t="s">
        <v>1244</v>
      </c>
      <c r="E137" s="780" t="s">
        <v>3</v>
      </c>
    </row>
    <row r="138" spans="1:5" ht="64.5" customHeight="1" x14ac:dyDescent="0.25">
      <c r="A138" s="974">
        <v>24</v>
      </c>
      <c r="B138" s="773" t="s">
        <v>1071</v>
      </c>
      <c r="C138" s="774" t="s">
        <v>1065</v>
      </c>
      <c r="D138" s="775" t="s">
        <v>1245</v>
      </c>
      <c r="E138" s="776" t="s">
        <v>1246</v>
      </c>
    </row>
    <row r="139" spans="1:5" ht="45" customHeight="1" x14ac:dyDescent="0.25">
      <c r="A139" s="975"/>
      <c r="B139" s="777"/>
      <c r="C139" s="778" t="s">
        <v>918</v>
      </c>
      <c r="D139" s="779" t="s">
        <v>1070</v>
      </c>
      <c r="E139" s="780" t="s">
        <v>3</v>
      </c>
    </row>
    <row r="140" spans="1:5" ht="45" customHeight="1" x14ac:dyDescent="0.25">
      <c r="A140" s="976"/>
      <c r="B140" s="777"/>
      <c r="C140" s="778" t="s">
        <v>1236</v>
      </c>
      <c r="D140" s="779" t="s">
        <v>1244</v>
      </c>
      <c r="E140" s="780" t="s">
        <v>3</v>
      </c>
    </row>
    <row r="141" spans="1:5" ht="45" customHeight="1" x14ac:dyDescent="0.25">
      <c r="A141" s="974">
        <v>25</v>
      </c>
      <c r="B141" s="773" t="s">
        <v>1074</v>
      </c>
      <c r="C141" s="774" t="s">
        <v>1075</v>
      </c>
      <c r="D141" s="775" t="s">
        <v>1247</v>
      </c>
      <c r="E141" s="776" t="s">
        <v>1248</v>
      </c>
    </row>
    <row r="142" spans="1:5" ht="45" customHeight="1" x14ac:dyDescent="0.25">
      <c r="A142" s="975"/>
      <c r="B142" s="777"/>
      <c r="C142" s="778" t="s">
        <v>918</v>
      </c>
      <c r="D142" s="779" t="s">
        <v>1055</v>
      </c>
      <c r="E142" s="780" t="s">
        <v>3</v>
      </c>
    </row>
    <row r="143" spans="1:5" ht="45" customHeight="1" x14ac:dyDescent="0.25">
      <c r="A143" s="975"/>
      <c r="B143" s="777"/>
      <c r="C143" s="778" t="s">
        <v>1249</v>
      </c>
      <c r="D143" s="779" t="s">
        <v>1250</v>
      </c>
      <c r="E143" s="780" t="s">
        <v>3</v>
      </c>
    </row>
    <row r="144" spans="1:5" ht="45" customHeight="1" x14ac:dyDescent="0.25">
      <c r="A144" s="976"/>
      <c r="B144" s="777"/>
      <c r="C144" s="778" t="s">
        <v>920</v>
      </c>
      <c r="D144" s="779" t="s">
        <v>921</v>
      </c>
      <c r="E144" s="780"/>
    </row>
    <row r="145" spans="1:5" ht="45" customHeight="1" x14ac:dyDescent="0.25">
      <c r="A145" s="974">
        <v>26</v>
      </c>
      <c r="B145" s="773" t="s">
        <v>1080</v>
      </c>
      <c r="C145" s="774" t="s">
        <v>1081</v>
      </c>
      <c r="D145" s="775" t="s">
        <v>1251</v>
      </c>
      <c r="E145" s="776" t="s">
        <v>1252</v>
      </c>
    </row>
    <row r="146" spans="1:5" ht="45" customHeight="1" x14ac:dyDescent="0.25">
      <c r="A146" s="975"/>
      <c r="B146" s="777"/>
      <c r="C146" s="778" t="s">
        <v>918</v>
      </c>
      <c r="D146" s="779" t="s">
        <v>1055</v>
      </c>
      <c r="E146" s="780" t="s">
        <v>3</v>
      </c>
    </row>
    <row r="147" spans="1:5" ht="45" customHeight="1" x14ac:dyDescent="0.25">
      <c r="A147" s="976"/>
      <c r="B147" s="777"/>
      <c r="C147" s="778" t="s">
        <v>1236</v>
      </c>
      <c r="D147" s="779" t="s">
        <v>1241</v>
      </c>
      <c r="E147" s="780" t="s">
        <v>3</v>
      </c>
    </row>
    <row r="148" spans="1:5" ht="66.75" customHeight="1" x14ac:dyDescent="0.25">
      <c r="A148" s="974">
        <v>27</v>
      </c>
      <c r="B148" s="773" t="s">
        <v>1084</v>
      </c>
      <c r="C148" s="774" t="s">
        <v>1085</v>
      </c>
      <c r="D148" s="775" t="s">
        <v>1253</v>
      </c>
      <c r="E148" s="776" t="s">
        <v>1254</v>
      </c>
    </row>
    <row r="149" spans="1:5" ht="45" customHeight="1" x14ac:dyDescent="0.25">
      <c r="A149" s="975"/>
      <c r="B149" s="777"/>
      <c r="C149" s="778" t="s">
        <v>918</v>
      </c>
      <c r="D149" s="779" t="s">
        <v>1255</v>
      </c>
      <c r="E149" s="780" t="s">
        <v>3</v>
      </c>
    </row>
    <row r="150" spans="1:5" ht="45" customHeight="1" x14ac:dyDescent="0.25">
      <c r="A150" s="975"/>
      <c r="B150" s="777"/>
      <c r="C150" s="778" t="s">
        <v>1256</v>
      </c>
      <c r="D150" s="779" t="s">
        <v>1089</v>
      </c>
      <c r="E150" s="780" t="s">
        <v>3</v>
      </c>
    </row>
    <row r="151" spans="1:5" ht="45" customHeight="1" x14ac:dyDescent="0.25">
      <c r="A151" s="975"/>
      <c r="B151" s="777"/>
      <c r="C151" s="778" t="s">
        <v>1090</v>
      </c>
      <c r="D151" s="779" t="s">
        <v>1091</v>
      </c>
      <c r="E151" s="780" t="s">
        <v>3</v>
      </c>
    </row>
    <row r="152" spans="1:5" ht="45" customHeight="1" x14ac:dyDescent="0.25">
      <c r="A152" s="975"/>
      <c r="B152" s="777"/>
      <c r="C152" s="778" t="s">
        <v>1092</v>
      </c>
      <c r="D152" s="779" t="s">
        <v>1093</v>
      </c>
      <c r="E152" s="780" t="s">
        <v>3</v>
      </c>
    </row>
    <row r="153" spans="1:5" ht="45" customHeight="1" x14ac:dyDescent="0.25">
      <c r="A153" s="976"/>
      <c r="B153" s="777"/>
      <c r="C153" s="778" t="s">
        <v>920</v>
      </c>
      <c r="D153" s="779" t="s">
        <v>921</v>
      </c>
      <c r="E153" s="780"/>
    </row>
    <row r="154" spans="1:5" ht="89.25" customHeight="1" x14ac:dyDescent="0.25">
      <c r="A154" s="974">
        <v>28</v>
      </c>
      <c r="B154" s="773" t="s">
        <v>1094</v>
      </c>
      <c r="C154" s="774" t="s">
        <v>1059</v>
      </c>
      <c r="D154" s="775" t="s">
        <v>1257</v>
      </c>
      <c r="E154" s="776" t="s">
        <v>1258</v>
      </c>
    </row>
    <row r="155" spans="1:5" ht="45" customHeight="1" x14ac:dyDescent="0.25">
      <c r="A155" s="975"/>
      <c r="B155" s="777"/>
      <c r="C155" s="778" t="s">
        <v>918</v>
      </c>
      <c r="D155" s="779" t="s">
        <v>1240</v>
      </c>
      <c r="E155" s="780" t="s">
        <v>3</v>
      </c>
    </row>
    <row r="156" spans="1:5" ht="45" customHeight="1" x14ac:dyDescent="0.25">
      <c r="A156" s="976"/>
      <c r="B156" s="777"/>
      <c r="C156" s="778" t="s">
        <v>1236</v>
      </c>
      <c r="D156" s="779" t="s">
        <v>1241</v>
      </c>
      <c r="E156" s="780" t="s">
        <v>3</v>
      </c>
    </row>
    <row r="157" spans="1:5" ht="93" customHeight="1" x14ac:dyDescent="0.25">
      <c r="A157" s="974">
        <v>29</v>
      </c>
      <c r="B157" s="773" t="s">
        <v>1097</v>
      </c>
      <c r="C157" s="774" t="s">
        <v>1059</v>
      </c>
      <c r="D157" s="775" t="s">
        <v>1259</v>
      </c>
      <c r="E157" s="776" t="s">
        <v>1260</v>
      </c>
    </row>
    <row r="158" spans="1:5" ht="45" customHeight="1" x14ac:dyDescent="0.25">
      <c r="A158" s="975"/>
      <c r="B158" s="777"/>
      <c r="C158" s="778" t="s">
        <v>918</v>
      </c>
      <c r="D158" s="779" t="s">
        <v>1240</v>
      </c>
      <c r="E158" s="780" t="s">
        <v>3</v>
      </c>
    </row>
    <row r="159" spans="1:5" ht="45" customHeight="1" x14ac:dyDescent="0.25">
      <c r="A159" s="976"/>
      <c r="B159" s="777"/>
      <c r="C159" s="778" t="s">
        <v>1236</v>
      </c>
      <c r="D159" s="779" t="s">
        <v>1241</v>
      </c>
      <c r="E159" s="780" t="s">
        <v>3</v>
      </c>
    </row>
    <row r="160" spans="1:5" ht="45" customHeight="1" x14ac:dyDescent="0.25">
      <c r="A160" s="974">
        <v>30</v>
      </c>
      <c r="B160" s="773" t="s">
        <v>1100</v>
      </c>
      <c r="C160" s="774" t="s">
        <v>1101</v>
      </c>
      <c r="D160" s="775" t="s">
        <v>1261</v>
      </c>
      <c r="E160" s="776" t="s">
        <v>1262</v>
      </c>
    </row>
    <row r="161" spans="1:5" ht="45" customHeight="1" x14ac:dyDescent="0.25">
      <c r="A161" s="975"/>
      <c r="B161" s="777"/>
      <c r="C161" s="778" t="s">
        <v>918</v>
      </c>
      <c r="D161" s="779" t="s">
        <v>1055</v>
      </c>
      <c r="E161" s="780" t="s">
        <v>3</v>
      </c>
    </row>
    <row r="162" spans="1:5" ht="45" customHeight="1" x14ac:dyDescent="0.25">
      <c r="A162" s="976"/>
      <c r="B162" s="777"/>
      <c r="C162" s="778" t="s">
        <v>1236</v>
      </c>
      <c r="D162" s="779" t="s">
        <v>1241</v>
      </c>
      <c r="E162" s="780" t="s">
        <v>3</v>
      </c>
    </row>
    <row r="163" spans="1:5" ht="63.75" customHeight="1" x14ac:dyDescent="0.25">
      <c r="A163" s="974">
        <v>31</v>
      </c>
      <c r="B163" s="773" t="s">
        <v>1104</v>
      </c>
      <c r="C163" s="774" t="s">
        <v>1105</v>
      </c>
      <c r="D163" s="775" t="s">
        <v>1263</v>
      </c>
      <c r="E163" s="776" t="s">
        <v>1264</v>
      </c>
    </row>
    <row r="164" spans="1:5" ht="45" customHeight="1" x14ac:dyDescent="0.25">
      <c r="A164" s="975"/>
      <c r="B164" s="777"/>
      <c r="C164" s="778" t="s">
        <v>918</v>
      </c>
      <c r="D164" s="779" t="s">
        <v>1265</v>
      </c>
      <c r="E164" s="780" t="s">
        <v>3</v>
      </c>
    </row>
    <row r="165" spans="1:5" ht="45" customHeight="1" x14ac:dyDescent="0.25">
      <c r="A165" s="976"/>
      <c r="B165" s="777"/>
      <c r="C165" s="778" t="s">
        <v>1236</v>
      </c>
      <c r="D165" s="779" t="s">
        <v>1241</v>
      </c>
      <c r="E165" s="780" t="s">
        <v>3</v>
      </c>
    </row>
    <row r="166" spans="1:5" ht="45" customHeight="1" x14ac:dyDescent="0.25">
      <c r="A166" s="974">
        <v>32</v>
      </c>
      <c r="B166" s="773" t="s">
        <v>1109</v>
      </c>
      <c r="C166" s="774" t="s">
        <v>1081</v>
      </c>
      <c r="D166" s="775" t="s">
        <v>1266</v>
      </c>
      <c r="E166" s="776" t="s">
        <v>1267</v>
      </c>
    </row>
    <row r="167" spans="1:5" ht="45" customHeight="1" x14ac:dyDescent="0.25">
      <c r="A167" s="975"/>
      <c r="B167" s="777"/>
      <c r="C167" s="778" t="s">
        <v>918</v>
      </c>
      <c r="D167" s="779" t="s">
        <v>1055</v>
      </c>
      <c r="E167" s="780" t="s">
        <v>3</v>
      </c>
    </row>
    <row r="168" spans="1:5" ht="45" customHeight="1" x14ac:dyDescent="0.25">
      <c r="A168" s="976"/>
      <c r="B168" s="777"/>
      <c r="C168" s="778" t="s">
        <v>1236</v>
      </c>
      <c r="D168" s="779" t="s">
        <v>1241</v>
      </c>
      <c r="E168" s="780" t="s">
        <v>3</v>
      </c>
    </row>
    <row r="169" spans="1:5" ht="45" customHeight="1" x14ac:dyDescent="0.25">
      <c r="A169" s="974">
        <v>33</v>
      </c>
      <c r="B169" s="773" t="s">
        <v>1112</v>
      </c>
      <c r="C169" s="774" t="s">
        <v>1113</v>
      </c>
      <c r="D169" s="775" t="s">
        <v>1268</v>
      </c>
      <c r="E169" s="776">
        <v>90.78</v>
      </c>
    </row>
    <row r="170" spans="1:5" ht="45" customHeight="1" x14ac:dyDescent="0.25">
      <c r="A170" s="975"/>
      <c r="B170" s="777"/>
      <c r="C170" s="778" t="s">
        <v>991</v>
      </c>
      <c r="D170" s="779" t="s">
        <v>992</v>
      </c>
      <c r="E170" s="780" t="s">
        <v>3</v>
      </c>
    </row>
    <row r="171" spans="1:5" ht="45" customHeight="1" x14ac:dyDescent="0.25">
      <c r="A171" s="975"/>
      <c r="B171" s="777"/>
      <c r="C171" s="778" t="s">
        <v>918</v>
      </c>
      <c r="D171" s="779" t="s">
        <v>1269</v>
      </c>
      <c r="E171" s="780" t="s">
        <v>3</v>
      </c>
    </row>
    <row r="172" spans="1:5" ht="45" customHeight="1" x14ac:dyDescent="0.25">
      <c r="A172" s="976"/>
      <c r="B172" s="777"/>
      <c r="C172" s="778" t="s">
        <v>1236</v>
      </c>
      <c r="D172" s="779" t="s">
        <v>1241</v>
      </c>
      <c r="E172" s="780" t="s">
        <v>3</v>
      </c>
    </row>
    <row r="173" spans="1:5" ht="81" customHeight="1" x14ac:dyDescent="0.25">
      <c r="A173" s="974">
        <v>34</v>
      </c>
      <c r="B173" s="773" t="s">
        <v>1116</v>
      </c>
      <c r="C173" s="774" t="s">
        <v>1059</v>
      </c>
      <c r="D173" s="775" t="s">
        <v>1270</v>
      </c>
      <c r="E173" s="776" t="s">
        <v>1271</v>
      </c>
    </row>
    <row r="174" spans="1:5" ht="45" customHeight="1" x14ac:dyDescent="0.25">
      <c r="A174" s="975"/>
      <c r="B174" s="777"/>
      <c r="C174" s="778" t="s">
        <v>918</v>
      </c>
      <c r="D174" s="779" t="s">
        <v>1240</v>
      </c>
      <c r="E174" s="780" t="s">
        <v>3</v>
      </c>
    </row>
    <row r="175" spans="1:5" ht="45" customHeight="1" x14ac:dyDescent="0.25">
      <c r="A175" s="975"/>
      <c r="B175" s="777"/>
      <c r="C175" s="778" t="s">
        <v>1119</v>
      </c>
      <c r="D175" s="779" t="s">
        <v>1120</v>
      </c>
      <c r="E175" s="780" t="s">
        <v>3</v>
      </c>
    </row>
    <row r="176" spans="1:5" ht="45" customHeight="1" x14ac:dyDescent="0.25">
      <c r="A176" s="976"/>
      <c r="B176" s="777"/>
      <c r="C176" s="778" t="s">
        <v>1236</v>
      </c>
      <c r="D176" s="779" t="s">
        <v>1241</v>
      </c>
      <c r="E176" s="780" t="s">
        <v>3</v>
      </c>
    </row>
    <row r="177" spans="1:5" ht="45" customHeight="1" x14ac:dyDescent="0.25">
      <c r="A177" s="974">
        <v>35</v>
      </c>
      <c r="B177" s="773" t="s">
        <v>1121</v>
      </c>
      <c r="C177" s="774" t="s">
        <v>1122</v>
      </c>
      <c r="D177" s="775" t="s">
        <v>1272</v>
      </c>
      <c r="E177" s="776" t="s">
        <v>1273</v>
      </c>
    </row>
    <row r="178" spans="1:5" ht="45" customHeight="1" x14ac:dyDescent="0.25">
      <c r="A178" s="975"/>
      <c r="B178" s="777"/>
      <c r="C178" s="778" t="s">
        <v>918</v>
      </c>
      <c r="D178" s="779" t="s">
        <v>1055</v>
      </c>
      <c r="E178" s="780" t="s">
        <v>3</v>
      </c>
    </row>
    <row r="179" spans="1:5" ht="45" customHeight="1" x14ac:dyDescent="0.25">
      <c r="A179" s="976"/>
      <c r="B179" s="777"/>
      <c r="C179" s="778" t="s">
        <v>1236</v>
      </c>
      <c r="D179" s="779" t="s">
        <v>1241</v>
      </c>
      <c r="E179" s="780" t="s">
        <v>3</v>
      </c>
    </row>
    <row r="180" spans="1:5" ht="45" customHeight="1" x14ac:dyDescent="0.25">
      <c r="A180" s="974">
        <v>36</v>
      </c>
      <c r="B180" s="773" t="s">
        <v>1125</v>
      </c>
      <c r="C180" s="774" t="s">
        <v>1126</v>
      </c>
      <c r="D180" s="775" t="s">
        <v>1274</v>
      </c>
      <c r="E180" s="776" t="s">
        <v>1275</v>
      </c>
    </row>
    <row r="181" spans="1:5" ht="45" customHeight="1" x14ac:dyDescent="0.25">
      <c r="A181" s="975"/>
      <c r="B181" s="777"/>
      <c r="C181" s="778" t="s">
        <v>1129</v>
      </c>
      <c r="D181" s="779" t="s">
        <v>1130</v>
      </c>
      <c r="E181" s="780" t="s">
        <v>3</v>
      </c>
    </row>
    <row r="182" spans="1:5" ht="45" customHeight="1" x14ac:dyDescent="0.25">
      <c r="A182" s="975"/>
      <c r="B182" s="777"/>
      <c r="C182" s="778" t="s">
        <v>1131</v>
      </c>
      <c r="D182" s="779" t="s">
        <v>1132</v>
      </c>
      <c r="E182" s="780" t="s">
        <v>3</v>
      </c>
    </row>
    <row r="183" spans="1:5" ht="45" customHeight="1" x14ac:dyDescent="0.25">
      <c r="A183" s="975"/>
      <c r="B183" s="777"/>
      <c r="C183" s="778" t="s">
        <v>1206</v>
      </c>
      <c r="D183" s="779" t="s">
        <v>1276</v>
      </c>
      <c r="E183" s="780" t="s">
        <v>3</v>
      </c>
    </row>
    <row r="184" spans="1:5" ht="45" customHeight="1" x14ac:dyDescent="0.25">
      <c r="A184" s="975"/>
      <c r="B184" s="777"/>
      <c r="C184" s="778" t="s">
        <v>918</v>
      </c>
      <c r="D184" s="779" t="s">
        <v>1174</v>
      </c>
      <c r="E184" s="780" t="s">
        <v>3</v>
      </c>
    </row>
    <row r="185" spans="1:5" ht="45" customHeight="1" x14ac:dyDescent="0.25">
      <c r="A185" s="976"/>
      <c r="B185" s="777"/>
      <c r="C185" s="778" t="s">
        <v>920</v>
      </c>
      <c r="D185" s="779" t="s">
        <v>921</v>
      </c>
      <c r="E185" s="780"/>
    </row>
    <row r="186" spans="1:5" ht="45" customHeight="1" x14ac:dyDescent="0.25">
      <c r="A186" s="974">
        <v>37</v>
      </c>
      <c r="B186" s="773" t="s">
        <v>1134</v>
      </c>
      <c r="C186" s="774" t="s">
        <v>1135</v>
      </c>
      <c r="D186" s="775" t="s">
        <v>1277</v>
      </c>
      <c r="E186" s="776" t="s">
        <v>1278</v>
      </c>
    </row>
    <row r="187" spans="1:5" ht="45" customHeight="1" x14ac:dyDescent="0.25">
      <c r="A187" s="975"/>
      <c r="B187" s="777"/>
      <c r="C187" s="778" t="s">
        <v>1131</v>
      </c>
      <c r="D187" s="779" t="s">
        <v>1132</v>
      </c>
      <c r="E187" s="780" t="s">
        <v>3</v>
      </c>
    </row>
    <row r="188" spans="1:5" ht="45" customHeight="1" x14ac:dyDescent="0.25">
      <c r="A188" s="975"/>
      <c r="B188" s="777"/>
      <c r="C188" s="778" t="s">
        <v>1206</v>
      </c>
      <c r="D188" s="779" t="s">
        <v>1276</v>
      </c>
      <c r="E188" s="780" t="s">
        <v>3</v>
      </c>
    </row>
    <row r="189" spans="1:5" ht="45" customHeight="1" x14ac:dyDescent="0.25">
      <c r="A189" s="975"/>
      <c r="B189" s="777"/>
      <c r="C189" s="778" t="s">
        <v>918</v>
      </c>
      <c r="D189" s="779" t="s">
        <v>1174</v>
      </c>
      <c r="E189" s="780" t="s">
        <v>3</v>
      </c>
    </row>
    <row r="190" spans="1:5" ht="45" customHeight="1" x14ac:dyDescent="0.25">
      <c r="A190" s="976"/>
      <c r="B190" s="777"/>
      <c r="C190" s="778" t="s">
        <v>920</v>
      </c>
      <c r="D190" s="779" t="s">
        <v>921</v>
      </c>
      <c r="E190" s="780"/>
    </row>
    <row r="191" spans="1:5" ht="45" customHeight="1" x14ac:dyDescent="0.25">
      <c r="A191" s="974">
        <v>38</v>
      </c>
      <c r="B191" s="773" t="s">
        <v>1138</v>
      </c>
      <c r="C191" s="774" t="s">
        <v>1139</v>
      </c>
      <c r="D191" s="775" t="s">
        <v>1279</v>
      </c>
      <c r="E191" s="776" t="s">
        <v>1280</v>
      </c>
    </row>
    <row r="192" spans="1:5" ht="45" customHeight="1" x14ac:dyDescent="0.25">
      <c r="A192" s="975"/>
      <c r="B192" s="777"/>
      <c r="C192" s="778" t="s">
        <v>1142</v>
      </c>
      <c r="D192" s="779" t="s">
        <v>1143</v>
      </c>
      <c r="E192" s="780" t="s">
        <v>3</v>
      </c>
    </row>
    <row r="193" spans="1:5" ht="45" customHeight="1" x14ac:dyDescent="0.25">
      <c r="A193" s="975"/>
      <c r="B193" s="777"/>
      <c r="C193" s="778" t="s">
        <v>918</v>
      </c>
      <c r="D193" s="779" t="s">
        <v>1281</v>
      </c>
      <c r="E193" s="780" t="s">
        <v>3</v>
      </c>
    </row>
    <row r="194" spans="1:5" ht="45" customHeight="1" x14ac:dyDescent="0.25">
      <c r="A194" s="975"/>
      <c r="B194" s="777"/>
      <c r="C194" s="778" t="s">
        <v>1249</v>
      </c>
      <c r="D194" s="779" t="s">
        <v>1282</v>
      </c>
      <c r="E194" s="780" t="s">
        <v>3</v>
      </c>
    </row>
    <row r="195" spans="1:5" ht="45" customHeight="1" x14ac:dyDescent="0.25">
      <c r="A195" s="976"/>
      <c r="B195" s="777"/>
      <c r="C195" s="778" t="s">
        <v>920</v>
      </c>
      <c r="D195" s="779" t="s">
        <v>921</v>
      </c>
      <c r="E195" s="780"/>
    </row>
    <row r="196" spans="1:5" ht="45" customHeight="1" x14ac:dyDescent="0.25">
      <c r="A196" s="974">
        <v>39</v>
      </c>
      <c r="B196" s="773" t="s">
        <v>1147</v>
      </c>
      <c r="C196" s="774" t="s">
        <v>1148</v>
      </c>
      <c r="D196" s="775" t="s">
        <v>1283</v>
      </c>
      <c r="E196" s="776" t="s">
        <v>1284</v>
      </c>
    </row>
    <row r="197" spans="1:5" ht="45" customHeight="1" x14ac:dyDescent="0.25">
      <c r="A197" s="975"/>
      <c r="B197" s="777"/>
      <c r="C197" s="778" t="s">
        <v>1142</v>
      </c>
      <c r="D197" s="779" t="s">
        <v>1143</v>
      </c>
      <c r="E197" s="780" t="s">
        <v>3</v>
      </c>
    </row>
    <row r="198" spans="1:5" ht="45" customHeight="1" x14ac:dyDescent="0.25">
      <c r="A198" s="975"/>
      <c r="B198" s="777"/>
      <c r="C198" s="778" t="s">
        <v>918</v>
      </c>
      <c r="D198" s="779" t="s">
        <v>1281</v>
      </c>
      <c r="E198" s="780" t="s">
        <v>3</v>
      </c>
    </row>
    <row r="199" spans="1:5" ht="45" customHeight="1" x14ac:dyDescent="0.25">
      <c r="A199" s="975"/>
      <c r="B199" s="777"/>
      <c r="C199" s="778" t="s">
        <v>1249</v>
      </c>
      <c r="D199" s="779" t="s">
        <v>1282</v>
      </c>
      <c r="E199" s="780" t="s">
        <v>3</v>
      </c>
    </row>
    <row r="200" spans="1:5" ht="45" customHeight="1" x14ac:dyDescent="0.25">
      <c r="A200" s="976"/>
      <c r="B200" s="777"/>
      <c r="C200" s="778" t="s">
        <v>920</v>
      </c>
      <c r="D200" s="779" t="s">
        <v>921</v>
      </c>
      <c r="E200" s="780"/>
    </row>
    <row r="201" spans="1:5" ht="69" customHeight="1" x14ac:dyDescent="0.25">
      <c r="A201" s="974">
        <v>40</v>
      </c>
      <c r="B201" s="773" t="s">
        <v>1152</v>
      </c>
      <c r="C201" s="774" t="s">
        <v>1153</v>
      </c>
      <c r="D201" s="775" t="s">
        <v>1285</v>
      </c>
      <c r="E201" s="776" t="s">
        <v>1286</v>
      </c>
    </row>
    <row r="202" spans="1:5" ht="45" customHeight="1" x14ac:dyDescent="0.25">
      <c r="A202" s="975"/>
      <c r="B202" s="777"/>
      <c r="C202" s="778" t="s">
        <v>918</v>
      </c>
      <c r="D202" s="779" t="s">
        <v>1287</v>
      </c>
      <c r="E202" s="780" t="s">
        <v>3</v>
      </c>
    </row>
    <row r="203" spans="1:5" ht="45" customHeight="1" x14ac:dyDescent="0.25">
      <c r="A203" s="976"/>
      <c r="B203" s="777"/>
      <c r="C203" s="778" t="s">
        <v>1236</v>
      </c>
      <c r="D203" s="779" t="s">
        <v>1241</v>
      </c>
      <c r="E203" s="780" t="s">
        <v>3</v>
      </c>
    </row>
    <row r="204" spans="1:5" ht="45" customHeight="1" x14ac:dyDescent="0.25">
      <c r="A204" s="974">
        <v>41</v>
      </c>
      <c r="B204" s="773" t="s">
        <v>1158</v>
      </c>
      <c r="C204" s="774" t="s">
        <v>1135</v>
      </c>
      <c r="D204" s="775" t="s">
        <v>1277</v>
      </c>
      <c r="E204" s="776" t="s">
        <v>1278</v>
      </c>
    </row>
    <row r="205" spans="1:5" ht="45" customHeight="1" x14ac:dyDescent="0.25">
      <c r="A205" s="975"/>
      <c r="B205" s="777"/>
      <c r="C205" s="778" t="s">
        <v>1131</v>
      </c>
      <c r="D205" s="779" t="s">
        <v>1132</v>
      </c>
      <c r="E205" s="780" t="s">
        <v>3</v>
      </c>
    </row>
    <row r="206" spans="1:5" ht="45" customHeight="1" x14ac:dyDescent="0.25">
      <c r="A206" s="975"/>
      <c r="B206" s="777"/>
      <c r="C206" s="778" t="s">
        <v>1206</v>
      </c>
      <c r="D206" s="779" t="s">
        <v>1276</v>
      </c>
      <c r="E206" s="780" t="s">
        <v>3</v>
      </c>
    </row>
    <row r="207" spans="1:5" ht="45" customHeight="1" x14ac:dyDescent="0.25">
      <c r="A207" s="975"/>
      <c r="B207" s="777"/>
      <c r="C207" s="778" t="s">
        <v>918</v>
      </c>
      <c r="D207" s="779" t="s">
        <v>1174</v>
      </c>
      <c r="E207" s="780" t="s">
        <v>3</v>
      </c>
    </row>
    <row r="208" spans="1:5" ht="45" customHeight="1" x14ac:dyDescent="0.25">
      <c r="A208" s="976"/>
      <c r="B208" s="777"/>
      <c r="C208" s="778" t="s">
        <v>920</v>
      </c>
      <c r="D208" s="779" t="s">
        <v>921</v>
      </c>
      <c r="E208" s="780"/>
    </row>
    <row r="209" spans="1:5" ht="84" customHeight="1" x14ac:dyDescent="0.25">
      <c r="A209" s="974">
        <v>42</v>
      </c>
      <c r="B209" s="773" t="s">
        <v>1159</v>
      </c>
      <c r="C209" s="774" t="s">
        <v>1160</v>
      </c>
      <c r="D209" s="775" t="s">
        <v>1288</v>
      </c>
      <c r="E209" s="776" t="s">
        <v>1289</v>
      </c>
    </row>
    <row r="210" spans="1:5" ht="45" customHeight="1" x14ac:dyDescent="0.25">
      <c r="A210" s="975"/>
      <c r="B210" s="777"/>
      <c r="C210" s="778" t="s">
        <v>918</v>
      </c>
      <c r="D210" s="779" t="s">
        <v>1255</v>
      </c>
      <c r="E210" s="780" t="s">
        <v>3</v>
      </c>
    </row>
    <row r="211" spans="1:5" ht="45" customHeight="1" x14ac:dyDescent="0.25">
      <c r="A211" s="975"/>
      <c r="B211" s="777"/>
      <c r="C211" s="778" t="s">
        <v>1256</v>
      </c>
      <c r="D211" s="779" t="s">
        <v>1290</v>
      </c>
      <c r="E211" s="780" t="s">
        <v>3</v>
      </c>
    </row>
    <row r="212" spans="1:5" ht="45" customHeight="1" x14ac:dyDescent="0.25">
      <c r="A212" s="976"/>
      <c r="B212" s="777"/>
      <c r="C212" s="778" t="s">
        <v>920</v>
      </c>
      <c r="D212" s="779" t="s">
        <v>921</v>
      </c>
      <c r="E212" s="780"/>
    </row>
    <row r="213" spans="1:5" ht="45" customHeight="1" x14ac:dyDescent="0.25">
      <c r="A213" s="772"/>
      <c r="B213" s="979" t="s">
        <v>1164</v>
      </c>
      <c r="C213" s="980"/>
      <c r="D213" s="980"/>
      <c r="E213" s="781" t="s">
        <v>1291</v>
      </c>
    </row>
    <row r="214" spans="1:5" ht="45" customHeight="1" x14ac:dyDescent="0.25">
      <c r="A214" s="772"/>
      <c r="B214" s="979" t="s">
        <v>602</v>
      </c>
      <c r="C214" s="980"/>
      <c r="D214" s="980"/>
      <c r="E214" s="781"/>
    </row>
    <row r="215" spans="1:5" ht="45" customHeight="1" x14ac:dyDescent="0.25">
      <c r="A215" s="772"/>
      <c r="B215" s="981" t="s">
        <v>1602</v>
      </c>
      <c r="C215" s="982"/>
      <c r="D215" s="982"/>
      <c r="E215" s="776" t="s">
        <v>1609</v>
      </c>
    </row>
    <row r="216" spans="1:5" ht="45" customHeight="1" x14ac:dyDescent="0.25">
      <c r="A216" s="772"/>
      <c r="B216" s="981" t="s">
        <v>1604</v>
      </c>
      <c r="C216" s="982"/>
      <c r="D216" s="982"/>
      <c r="E216" s="776" t="s">
        <v>1292</v>
      </c>
    </row>
    <row r="217" spans="1:5" ht="45" customHeight="1" x14ac:dyDescent="0.25">
      <c r="A217" s="772"/>
      <c r="B217" s="981" t="s">
        <v>1167</v>
      </c>
      <c r="C217" s="982"/>
      <c r="D217" s="982"/>
      <c r="E217" s="776" t="s">
        <v>1610</v>
      </c>
    </row>
    <row r="218" spans="1:5" ht="45" customHeight="1" x14ac:dyDescent="0.25">
      <c r="A218" s="724"/>
      <c r="B218" s="983" t="s">
        <v>595</v>
      </c>
      <c r="C218" s="984"/>
      <c r="D218" s="984"/>
      <c r="E218" s="723">
        <v>10397430.92</v>
      </c>
    </row>
    <row r="219" spans="1:5" ht="70.5" customHeight="1" x14ac:dyDescent="0.25"/>
    <row r="220" spans="1:5" ht="45" customHeight="1" x14ac:dyDescent="0.25"/>
    <row r="221" spans="1:5" ht="45" customHeight="1" x14ac:dyDescent="0.25"/>
    <row r="222" spans="1:5" ht="45" customHeight="1" x14ac:dyDescent="0.25"/>
    <row r="223" spans="1:5" ht="90" customHeight="1" x14ac:dyDescent="0.25"/>
    <row r="224" spans="1:5" ht="65.25" customHeight="1" x14ac:dyDescent="0.25"/>
    <row r="225" ht="64.5" customHeight="1" x14ac:dyDescent="0.25"/>
    <row r="226" ht="87" customHeight="1" x14ac:dyDescent="0.25"/>
    <row r="227" ht="45" customHeight="1" x14ac:dyDescent="0.25"/>
    <row r="228" ht="85.5" customHeight="1" x14ac:dyDescent="0.25"/>
    <row r="229" ht="45" customHeight="1" x14ac:dyDescent="0.25"/>
    <row r="230" ht="71.25" customHeight="1" x14ac:dyDescent="0.25"/>
    <row r="231" ht="45" customHeight="1" x14ac:dyDescent="0.25"/>
    <row r="232" ht="45" customHeight="1" x14ac:dyDescent="0.25"/>
    <row r="233" ht="45" customHeight="1" x14ac:dyDescent="0.25"/>
    <row r="234" ht="45" customHeight="1" x14ac:dyDescent="0.25"/>
    <row r="235" ht="81.75" customHeight="1" x14ac:dyDescent="0.25"/>
    <row r="236" ht="62.25" customHeight="1" x14ac:dyDescent="0.25"/>
    <row r="237" ht="69.75" customHeight="1" x14ac:dyDescent="0.25"/>
    <row r="238" ht="80.25" customHeight="1" x14ac:dyDescent="0.25"/>
    <row r="239" ht="61.5" customHeight="1" x14ac:dyDescent="0.25"/>
    <row r="240" ht="63.75" customHeight="1" x14ac:dyDescent="0.25"/>
    <row r="241" ht="45" customHeight="1" x14ac:dyDescent="0.25"/>
    <row r="242" ht="75.75" customHeight="1" x14ac:dyDescent="0.25"/>
    <row r="243" ht="45" customHeight="1" x14ac:dyDescent="0.25"/>
    <row r="244" ht="45" customHeight="1" x14ac:dyDescent="0.25"/>
    <row r="245" ht="45" customHeight="1" x14ac:dyDescent="0.25"/>
    <row r="246" ht="45" customHeight="1" x14ac:dyDescent="0.25"/>
    <row r="247" ht="81.75" customHeight="1" x14ac:dyDescent="0.25"/>
    <row r="248" ht="54.75" customHeight="1" x14ac:dyDescent="0.25"/>
    <row r="249" ht="60.75" customHeight="1" x14ac:dyDescent="0.25"/>
    <row r="250" ht="80.25" customHeight="1" x14ac:dyDescent="0.25"/>
    <row r="251" ht="45" customHeight="1" x14ac:dyDescent="0.25"/>
    <row r="252" ht="61.5" customHeight="1" x14ac:dyDescent="0.25"/>
    <row r="253" ht="45" customHeight="1" x14ac:dyDescent="0.25"/>
    <row r="254" ht="66.75" customHeight="1" x14ac:dyDescent="0.25"/>
    <row r="255" ht="45" customHeight="1" x14ac:dyDescent="0.25"/>
    <row r="256" ht="45" customHeight="1" x14ac:dyDescent="0.25"/>
    <row r="257" ht="45" customHeight="1" x14ac:dyDescent="0.25"/>
    <row r="258" ht="87.75" customHeight="1" x14ac:dyDescent="0.25"/>
    <row r="259" ht="63.75" customHeight="1" x14ac:dyDescent="0.25"/>
    <row r="260" ht="69" customHeight="1" x14ac:dyDescent="0.25"/>
    <row r="261" ht="74.25" customHeight="1" x14ac:dyDescent="0.25"/>
    <row r="262" ht="54.75" customHeight="1" x14ac:dyDescent="0.25"/>
    <row r="263" ht="69.75" customHeight="1" x14ac:dyDescent="0.25"/>
    <row r="264" ht="45" customHeight="1" x14ac:dyDescent="0.25"/>
    <row r="265" ht="66" customHeight="1" x14ac:dyDescent="0.25"/>
    <row r="266" ht="45" customHeight="1" x14ac:dyDescent="0.25"/>
    <row r="267" ht="45" customHeight="1" x14ac:dyDescent="0.25"/>
    <row r="268" ht="45" customHeight="1" x14ac:dyDescent="0.25"/>
    <row r="269" ht="60" customHeight="1" x14ac:dyDescent="0.25"/>
    <row r="270" ht="45" customHeight="1" x14ac:dyDescent="0.25"/>
    <row r="271" ht="45" customHeight="1" x14ac:dyDescent="0.25"/>
    <row r="272" ht="61.5" customHeight="1" x14ac:dyDescent="0.25"/>
    <row r="273" ht="45" customHeight="1" x14ac:dyDescent="0.25"/>
    <row r="274" ht="45" customHeight="1" x14ac:dyDescent="0.25"/>
    <row r="275" ht="45" customHeight="1" x14ac:dyDescent="0.25"/>
    <row r="276" ht="45" customHeight="1" x14ac:dyDescent="0.25"/>
    <row r="277" ht="45" customHeight="1" x14ac:dyDescent="0.25"/>
    <row r="278" ht="45" customHeight="1" x14ac:dyDescent="0.25"/>
    <row r="279" ht="45" customHeight="1" x14ac:dyDescent="0.25"/>
    <row r="280" ht="45" customHeight="1" x14ac:dyDescent="0.25"/>
    <row r="281" ht="57.75" customHeight="1" x14ac:dyDescent="0.25"/>
    <row r="282" ht="45" customHeight="1" x14ac:dyDescent="0.25"/>
    <row r="283" ht="45" customHeight="1" x14ac:dyDescent="0.25"/>
    <row r="284" ht="63.75" customHeight="1" x14ac:dyDescent="0.25"/>
    <row r="285" ht="45" customHeight="1" x14ac:dyDescent="0.25"/>
    <row r="286" ht="45" customHeight="1" x14ac:dyDescent="0.25"/>
    <row r="287" ht="45" customHeight="1" x14ac:dyDescent="0.25"/>
    <row r="288" ht="45" customHeight="1" x14ac:dyDescent="0.25"/>
    <row r="289" ht="45" customHeight="1" x14ac:dyDescent="0.25"/>
    <row r="290" ht="45" customHeight="1" x14ac:dyDescent="0.25"/>
    <row r="291" ht="45" customHeight="1" x14ac:dyDescent="0.25"/>
    <row r="292" ht="45" customHeight="1" x14ac:dyDescent="0.25"/>
    <row r="293" ht="45" customHeight="1" x14ac:dyDescent="0.25"/>
    <row r="294" ht="45" customHeight="1" x14ac:dyDescent="0.25"/>
  </sheetData>
  <mergeCells count="61">
    <mergeCell ref="A204:A208"/>
    <mergeCell ref="A209:A212"/>
    <mergeCell ref="A196:A200"/>
    <mergeCell ref="A201:A203"/>
    <mergeCell ref="A19:E19"/>
    <mergeCell ref="B36:D36"/>
    <mergeCell ref="A37:E37"/>
    <mergeCell ref="B44:D44"/>
    <mergeCell ref="A45:E45"/>
    <mergeCell ref="A38:A43"/>
    <mergeCell ref="A186:A190"/>
    <mergeCell ref="A191:A195"/>
    <mergeCell ref="A180:A185"/>
    <mergeCell ref="A173:A176"/>
    <mergeCell ref="A177:A179"/>
    <mergeCell ref="A163:A165"/>
    <mergeCell ref="A2:B2"/>
    <mergeCell ref="C3:E3"/>
    <mergeCell ref="A5:D5"/>
    <mergeCell ref="B13:E13"/>
    <mergeCell ref="A8:D8"/>
    <mergeCell ref="B11:E11"/>
    <mergeCell ref="A4:E4"/>
    <mergeCell ref="A7:E7"/>
    <mergeCell ref="A166:A168"/>
    <mergeCell ref="A169:A172"/>
    <mergeCell ref="A154:A156"/>
    <mergeCell ref="A157:A159"/>
    <mergeCell ref="A160:A162"/>
    <mergeCell ref="A141:A144"/>
    <mergeCell ref="A145:A147"/>
    <mergeCell ref="A148:A153"/>
    <mergeCell ref="A119:A125"/>
    <mergeCell ref="A110:A114"/>
    <mergeCell ref="A115:A118"/>
    <mergeCell ref="A131:A133"/>
    <mergeCell ref="A134:A137"/>
    <mergeCell ref="A138:A140"/>
    <mergeCell ref="A52:A57"/>
    <mergeCell ref="A101:A104"/>
    <mergeCell ref="A105:A109"/>
    <mergeCell ref="A92:A95"/>
    <mergeCell ref="A96:A100"/>
    <mergeCell ref="A83:A86"/>
    <mergeCell ref="A87:A91"/>
    <mergeCell ref="A46:A51"/>
    <mergeCell ref="B217:D217"/>
    <mergeCell ref="B218:D218"/>
    <mergeCell ref="A20:A28"/>
    <mergeCell ref="A29:A35"/>
    <mergeCell ref="B214:D214"/>
    <mergeCell ref="B215:D215"/>
    <mergeCell ref="B216:D216"/>
    <mergeCell ref="B126:D126"/>
    <mergeCell ref="A127:E127"/>
    <mergeCell ref="B213:D213"/>
    <mergeCell ref="A128:A130"/>
    <mergeCell ref="A76:A82"/>
    <mergeCell ref="A70:A75"/>
    <mergeCell ref="A58:A62"/>
    <mergeCell ref="A63:A6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B14" sqref="B14"/>
    </sheetView>
  </sheetViews>
  <sheetFormatPr defaultColWidth="9.140625" defaultRowHeight="15.75" x14ac:dyDescent="0.25"/>
  <cols>
    <col min="1" max="1" width="6.85546875" style="97" bestFit="1" customWidth="1"/>
    <col min="2" max="2" width="75.5703125" style="97" bestFit="1" customWidth="1"/>
    <col min="3" max="3" width="8.7109375" style="97" bestFit="1" customWidth="1"/>
    <col min="4" max="4" width="8" style="97" bestFit="1" customWidth="1"/>
    <col min="5" max="5" width="27.7109375" style="102" customWidth="1"/>
    <col min="6" max="16384" width="9.140625" style="97"/>
  </cols>
  <sheetData>
    <row r="1" spans="1:5" x14ac:dyDescent="0.25">
      <c r="A1" s="95" t="s">
        <v>12</v>
      </c>
      <c r="B1" s="95" t="s">
        <v>274</v>
      </c>
      <c r="C1" s="95" t="s">
        <v>147</v>
      </c>
      <c r="D1" s="95" t="s">
        <v>275</v>
      </c>
      <c r="E1" s="96" t="s">
        <v>276</v>
      </c>
    </row>
    <row r="2" spans="1:5" x14ac:dyDescent="0.25">
      <c r="A2" s="1019" t="s">
        <v>277</v>
      </c>
      <c r="B2" s="1019"/>
      <c r="C2" s="1019"/>
      <c r="D2" s="1019"/>
      <c r="E2" s="1019"/>
    </row>
    <row r="3" spans="1:5" x14ac:dyDescent="0.25">
      <c r="A3" s="95">
        <v>1</v>
      </c>
      <c r="B3" s="95" t="s">
        <v>278</v>
      </c>
      <c r="C3" s="95" t="s">
        <v>279</v>
      </c>
      <c r="D3" s="95">
        <v>1</v>
      </c>
      <c r="E3" s="96"/>
    </row>
    <row r="4" spans="1:5" x14ac:dyDescent="0.25">
      <c r="A4" s="95">
        <v>2</v>
      </c>
      <c r="B4" s="95" t="s">
        <v>280</v>
      </c>
      <c r="C4" s="95" t="s">
        <v>279</v>
      </c>
      <c r="D4" s="95">
        <v>1</v>
      </c>
      <c r="E4" s="96"/>
    </row>
    <row r="5" spans="1:5" x14ac:dyDescent="0.25">
      <c r="A5" s="95">
        <v>5</v>
      </c>
      <c r="B5" s="95" t="s">
        <v>281</v>
      </c>
      <c r="C5" s="95" t="s">
        <v>279</v>
      </c>
      <c r="D5" s="95">
        <v>1</v>
      </c>
      <c r="E5" s="96" t="s">
        <v>282</v>
      </c>
    </row>
    <row r="6" spans="1:5" x14ac:dyDescent="0.25">
      <c r="A6" s="95">
        <v>6</v>
      </c>
      <c r="B6" s="95" t="s">
        <v>283</v>
      </c>
      <c r="C6" s="95" t="s">
        <v>279</v>
      </c>
      <c r="D6" s="95">
        <v>1</v>
      </c>
      <c r="E6" s="96"/>
    </row>
    <row r="7" spans="1:5" x14ac:dyDescent="0.25">
      <c r="A7" s="1019" t="s">
        <v>284</v>
      </c>
      <c r="B7" s="1019"/>
      <c r="C7" s="1019"/>
      <c r="D7" s="1019"/>
      <c r="E7" s="1019"/>
    </row>
    <row r="8" spans="1:5" ht="31.5" x14ac:dyDescent="0.25">
      <c r="A8" s="95">
        <v>7</v>
      </c>
      <c r="B8" s="96" t="s">
        <v>285</v>
      </c>
      <c r="C8" s="95" t="s">
        <v>279</v>
      </c>
      <c r="D8" s="95">
        <v>1</v>
      </c>
      <c r="E8" s="96"/>
    </row>
    <row r="9" spans="1:5" x14ac:dyDescent="0.25">
      <c r="A9" s="1019" t="s">
        <v>286</v>
      </c>
      <c r="B9" s="1019"/>
      <c r="C9" s="1019"/>
      <c r="D9" s="1019"/>
      <c r="E9" s="1019"/>
    </row>
    <row r="10" spans="1:5" x14ac:dyDescent="0.25">
      <c r="A10" s="95">
        <v>8</v>
      </c>
      <c r="B10" s="95" t="s">
        <v>287</v>
      </c>
      <c r="C10" s="95" t="s">
        <v>261</v>
      </c>
      <c r="D10" s="95">
        <v>500</v>
      </c>
      <c r="E10" s="96"/>
    </row>
    <row r="11" spans="1:5" ht="47.25" x14ac:dyDescent="0.25">
      <c r="A11" s="98">
        <v>9</v>
      </c>
      <c r="B11" s="98" t="s">
        <v>288</v>
      </c>
      <c r="C11" s="98" t="s">
        <v>177</v>
      </c>
      <c r="D11" s="98">
        <v>100</v>
      </c>
      <c r="E11" s="99" t="s">
        <v>289</v>
      </c>
    </row>
    <row r="12" spans="1:5" ht="78.75" x14ac:dyDescent="0.25">
      <c r="A12" s="98">
        <v>10</v>
      </c>
      <c r="B12" s="98" t="s">
        <v>290</v>
      </c>
      <c r="C12" s="98" t="s">
        <v>177</v>
      </c>
      <c r="D12" s="98">
        <v>100</v>
      </c>
      <c r="E12" s="99" t="s">
        <v>291</v>
      </c>
    </row>
    <row r="13" spans="1:5" x14ac:dyDescent="0.25">
      <c r="A13" s="1020" t="s">
        <v>292</v>
      </c>
      <c r="B13" s="1020"/>
      <c r="C13" s="1020"/>
      <c r="D13" s="1020"/>
      <c r="E13" s="1020"/>
    </row>
    <row r="14" spans="1:5" ht="157.5" x14ac:dyDescent="0.25">
      <c r="A14" s="98">
        <v>11</v>
      </c>
      <c r="B14" s="98" t="s">
        <v>293</v>
      </c>
      <c r="C14" s="98" t="s">
        <v>205</v>
      </c>
      <c r="D14" s="98">
        <v>23</v>
      </c>
      <c r="E14" s="99" t="s">
        <v>294</v>
      </c>
    </row>
    <row r="15" spans="1:5" x14ac:dyDescent="0.25">
      <c r="A15" s="95">
        <v>12</v>
      </c>
      <c r="B15" s="95" t="s">
        <v>295</v>
      </c>
      <c r="C15" s="95" t="s">
        <v>279</v>
      </c>
      <c r="D15" s="95">
        <v>23</v>
      </c>
      <c r="E15" s="96"/>
    </row>
    <row r="16" spans="1:5" x14ac:dyDescent="0.25">
      <c r="A16" s="95">
        <v>13</v>
      </c>
      <c r="B16" s="95" t="s">
        <v>296</v>
      </c>
      <c r="C16" s="95" t="s">
        <v>205</v>
      </c>
      <c r="D16" s="95">
        <v>23</v>
      </c>
      <c r="E16" s="96"/>
    </row>
    <row r="17" spans="1:11" x14ac:dyDescent="0.25">
      <c r="A17" s="95">
        <v>14</v>
      </c>
      <c r="B17" s="95" t="s">
        <v>297</v>
      </c>
      <c r="C17" s="95" t="s">
        <v>205</v>
      </c>
      <c r="D17" s="95">
        <v>23</v>
      </c>
      <c r="E17" s="96"/>
    </row>
    <row r="18" spans="1:11" x14ac:dyDescent="0.25">
      <c r="A18" s="95">
        <v>15</v>
      </c>
      <c r="B18" s="95" t="s">
        <v>298</v>
      </c>
      <c r="C18" s="95" t="s">
        <v>279</v>
      </c>
      <c r="D18" s="95">
        <v>23</v>
      </c>
      <c r="E18" s="96"/>
    </row>
    <row r="19" spans="1:11" x14ac:dyDescent="0.25">
      <c r="A19" s="1019" t="s">
        <v>299</v>
      </c>
      <c r="B19" s="1019"/>
      <c r="C19" s="1019"/>
      <c r="D19" s="1019"/>
      <c r="E19" s="1019"/>
    </row>
    <row r="20" spans="1:11" x14ac:dyDescent="0.25">
      <c r="A20" s="1019" t="s">
        <v>300</v>
      </c>
      <c r="B20" s="1019"/>
      <c r="C20" s="1019"/>
      <c r="D20" s="1019"/>
      <c r="E20" s="1019"/>
    </row>
    <row r="21" spans="1:11" ht="78.75" x14ac:dyDescent="0.25">
      <c r="A21" s="95">
        <v>16</v>
      </c>
      <c r="B21" s="96" t="s">
        <v>301</v>
      </c>
      <c r="C21" s="95" t="s">
        <v>177</v>
      </c>
      <c r="D21" s="95">
        <v>200</v>
      </c>
      <c r="E21" s="96" t="s">
        <v>302</v>
      </c>
    </row>
    <row r="22" spans="1:11" x14ac:dyDescent="0.25">
      <c r="A22" s="95">
        <v>17</v>
      </c>
      <c r="B22" s="95" t="s">
        <v>303</v>
      </c>
      <c r="C22" s="95" t="s">
        <v>177</v>
      </c>
      <c r="D22" s="95">
        <v>20</v>
      </c>
      <c r="E22" s="96"/>
    </row>
    <row r="23" spans="1:11" ht="63" x14ac:dyDescent="0.25">
      <c r="A23" s="95">
        <v>18</v>
      </c>
      <c r="B23" s="95" t="s">
        <v>304</v>
      </c>
      <c r="C23" s="95" t="s">
        <v>305</v>
      </c>
      <c r="D23" s="95">
        <v>1000</v>
      </c>
      <c r="E23" s="100" t="s">
        <v>306</v>
      </c>
    </row>
    <row r="24" spans="1:11" x14ac:dyDescent="0.25">
      <c r="A24" s="95">
        <v>19</v>
      </c>
      <c r="B24" s="95" t="s">
        <v>307</v>
      </c>
      <c r="C24" s="95" t="s">
        <v>279</v>
      </c>
      <c r="D24" s="95">
        <v>1</v>
      </c>
      <c r="E24" s="96"/>
    </row>
    <row r="25" spans="1:11" ht="31.5" x14ac:dyDescent="0.25">
      <c r="A25" s="95">
        <v>20</v>
      </c>
      <c r="B25" s="95" t="s">
        <v>308</v>
      </c>
      <c r="C25" s="95" t="s">
        <v>305</v>
      </c>
      <c r="D25" s="95">
        <v>200</v>
      </c>
      <c r="E25" s="96" t="s">
        <v>309</v>
      </c>
    </row>
    <row r="26" spans="1:11" ht="47.25" x14ac:dyDescent="0.25">
      <c r="A26" s="95">
        <v>21</v>
      </c>
      <c r="B26" s="95" t="s">
        <v>310</v>
      </c>
      <c r="C26" s="95" t="s">
        <v>305</v>
      </c>
      <c r="D26" s="95">
        <v>1000</v>
      </c>
      <c r="E26" s="100" t="s">
        <v>311</v>
      </c>
      <c r="K26" s="101"/>
    </row>
    <row r="27" spans="1:11" x14ac:dyDescent="0.25">
      <c r="A27" s="95">
        <v>22</v>
      </c>
      <c r="B27" s="95" t="s">
        <v>312</v>
      </c>
      <c r="C27" s="95" t="s">
        <v>177</v>
      </c>
      <c r="D27" s="95">
        <v>40</v>
      </c>
      <c r="E27" s="96"/>
    </row>
    <row r="28" spans="1:11" x14ac:dyDescent="0.25">
      <c r="A28" s="95">
        <v>23</v>
      </c>
      <c r="B28" s="95" t="s">
        <v>313</v>
      </c>
      <c r="C28" s="95" t="s">
        <v>177</v>
      </c>
      <c r="D28" s="95">
        <v>160</v>
      </c>
      <c r="E28" s="96"/>
    </row>
    <row r="29" spans="1:11" x14ac:dyDescent="0.25">
      <c r="A29" s="95">
        <v>24</v>
      </c>
      <c r="B29" s="95" t="s">
        <v>314</v>
      </c>
      <c r="C29" s="95" t="s">
        <v>279</v>
      </c>
      <c r="D29" s="95">
        <v>1</v>
      </c>
      <c r="E29" s="96"/>
    </row>
    <row r="30" spans="1:11" x14ac:dyDescent="0.25">
      <c r="A30" s="95">
        <v>25</v>
      </c>
      <c r="B30" s="95" t="s">
        <v>315</v>
      </c>
      <c r="C30" s="95" t="s">
        <v>279</v>
      </c>
      <c r="D30" s="95">
        <v>1</v>
      </c>
      <c r="E30" s="96"/>
    </row>
    <row r="31" spans="1:11" x14ac:dyDescent="0.25">
      <c r="A31" s="95">
        <v>26</v>
      </c>
      <c r="B31" s="95" t="s">
        <v>270</v>
      </c>
      <c r="C31" s="95" t="s">
        <v>205</v>
      </c>
      <c r="D31" s="95">
        <v>5</v>
      </c>
      <c r="E31" s="96"/>
    </row>
    <row r="32" spans="1:11" x14ac:dyDescent="0.25">
      <c r="A32" s="95">
        <v>27</v>
      </c>
      <c r="B32" s="95" t="s">
        <v>271</v>
      </c>
      <c r="C32" s="95" t="s">
        <v>205</v>
      </c>
      <c r="D32" s="95">
        <v>50</v>
      </c>
      <c r="E32" s="96"/>
      <c r="F32" s="153" t="s">
        <v>379</v>
      </c>
    </row>
    <row r="33" spans="1:5" ht="47.25" x14ac:dyDescent="0.25">
      <c r="A33" s="95">
        <v>28</v>
      </c>
      <c r="B33" s="95" t="s">
        <v>272</v>
      </c>
      <c r="C33" s="95" t="s">
        <v>205</v>
      </c>
      <c r="D33" s="95">
        <v>22</v>
      </c>
      <c r="E33" s="99" t="s">
        <v>316</v>
      </c>
    </row>
    <row r="34" spans="1:5" x14ac:dyDescent="0.25">
      <c r="A34" s="1019" t="s">
        <v>317</v>
      </c>
      <c r="B34" s="1019"/>
      <c r="C34" s="1019"/>
      <c r="D34" s="1019"/>
      <c r="E34" s="1019"/>
    </row>
    <row r="35" spans="1:5" x14ac:dyDescent="0.25">
      <c r="A35" s="95">
        <v>29</v>
      </c>
      <c r="B35" s="96" t="s">
        <v>318</v>
      </c>
      <c r="C35" s="95" t="s">
        <v>177</v>
      </c>
      <c r="D35" s="95">
        <v>120</v>
      </c>
      <c r="E35" s="96"/>
    </row>
    <row r="36" spans="1:5" x14ac:dyDescent="0.25">
      <c r="A36" s="95">
        <v>30</v>
      </c>
      <c r="B36" s="95" t="s">
        <v>319</v>
      </c>
      <c r="C36" s="95" t="s">
        <v>177</v>
      </c>
      <c r="D36" s="95">
        <v>12</v>
      </c>
      <c r="E36" s="96"/>
    </row>
    <row r="37" spans="1:5" ht="31.5" x14ac:dyDescent="0.25">
      <c r="A37" s="95">
        <v>31</v>
      </c>
      <c r="B37" s="95" t="s">
        <v>320</v>
      </c>
      <c r="C37" s="95" t="s">
        <v>305</v>
      </c>
      <c r="D37" s="95">
        <v>230</v>
      </c>
      <c r="E37" s="100" t="s">
        <v>321</v>
      </c>
    </row>
    <row r="38" spans="1:5" x14ac:dyDescent="0.25">
      <c r="A38" s="95">
        <v>32</v>
      </c>
      <c r="B38" s="95" t="s">
        <v>322</v>
      </c>
      <c r="C38" s="95" t="s">
        <v>279</v>
      </c>
      <c r="D38" s="95">
        <v>1</v>
      </c>
      <c r="E38" s="96"/>
    </row>
    <row r="39" spans="1:5" x14ac:dyDescent="0.25">
      <c r="A39" s="95">
        <v>33</v>
      </c>
      <c r="B39" s="95" t="s">
        <v>323</v>
      </c>
      <c r="C39" s="95" t="s">
        <v>279</v>
      </c>
      <c r="D39" s="95">
        <v>1</v>
      </c>
      <c r="E39" s="96"/>
    </row>
    <row r="40" spans="1:5" x14ac:dyDescent="0.25">
      <c r="A40" s="95">
        <v>34</v>
      </c>
      <c r="B40" s="95" t="s">
        <v>324</v>
      </c>
      <c r="C40" s="95" t="s">
        <v>177</v>
      </c>
      <c r="D40" s="95">
        <v>24</v>
      </c>
      <c r="E40" s="96"/>
    </row>
    <row r="41" spans="1:5" x14ac:dyDescent="0.25">
      <c r="A41" s="95">
        <v>35</v>
      </c>
      <c r="B41" s="95" t="s">
        <v>325</v>
      </c>
      <c r="C41" s="95" t="s">
        <v>177</v>
      </c>
      <c r="D41" s="95">
        <v>80</v>
      </c>
      <c r="E41" s="96"/>
    </row>
    <row r="42" spans="1:5" x14ac:dyDescent="0.25">
      <c r="A42" s="95">
        <v>36</v>
      </c>
      <c r="B42" s="95" t="s">
        <v>326</v>
      </c>
      <c r="C42" s="95" t="s">
        <v>177</v>
      </c>
      <c r="D42" s="95">
        <v>75</v>
      </c>
      <c r="E42" s="96"/>
    </row>
    <row r="43" spans="1:5" x14ac:dyDescent="0.25">
      <c r="A43" s="95">
        <v>37</v>
      </c>
      <c r="B43" s="95" t="s">
        <v>327</v>
      </c>
      <c r="C43" s="95" t="s">
        <v>177</v>
      </c>
      <c r="D43" s="95">
        <v>5</v>
      </c>
      <c r="E43" s="96"/>
    </row>
    <row r="44" spans="1:5" x14ac:dyDescent="0.25">
      <c r="A44" s="95">
        <v>38</v>
      </c>
      <c r="B44" s="95" t="s">
        <v>328</v>
      </c>
      <c r="C44" s="95" t="s">
        <v>261</v>
      </c>
      <c r="D44" s="95">
        <v>20</v>
      </c>
      <c r="E44" s="96"/>
    </row>
    <row r="45" spans="1:5" ht="78.75" x14ac:dyDescent="0.25">
      <c r="A45" s="95">
        <v>39</v>
      </c>
      <c r="B45" s="95" t="s">
        <v>329</v>
      </c>
      <c r="C45" s="95" t="s">
        <v>205</v>
      </c>
      <c r="D45" s="95">
        <v>1</v>
      </c>
      <c r="E45" s="100" t="s">
        <v>330</v>
      </c>
    </row>
    <row r="46" spans="1:5" x14ac:dyDescent="0.25">
      <c r="A46" s="95">
        <v>40</v>
      </c>
      <c r="B46" s="95" t="s">
        <v>331</v>
      </c>
      <c r="C46" s="95" t="s">
        <v>177</v>
      </c>
      <c r="D46" s="95">
        <v>30</v>
      </c>
      <c r="E46" s="96"/>
    </row>
    <row r="47" spans="1:5" x14ac:dyDescent="0.25">
      <c r="A47" s="95">
        <v>41</v>
      </c>
      <c r="B47" s="95" t="s">
        <v>332</v>
      </c>
      <c r="C47" s="95" t="s">
        <v>205</v>
      </c>
      <c r="D47" s="95">
        <v>15</v>
      </c>
      <c r="E47" s="96"/>
    </row>
    <row r="48" spans="1:5" x14ac:dyDescent="0.25">
      <c r="A48" s="1019" t="s">
        <v>333</v>
      </c>
      <c r="B48" s="1019"/>
      <c r="C48" s="1019"/>
      <c r="D48" s="1019"/>
      <c r="E48" s="1019"/>
    </row>
    <row r="49" spans="1:5" x14ac:dyDescent="0.25">
      <c r="A49" s="95">
        <v>42</v>
      </c>
      <c r="B49" s="96" t="s">
        <v>334</v>
      </c>
      <c r="C49" s="95" t="s">
        <v>177</v>
      </c>
      <c r="D49" s="95">
        <v>120</v>
      </c>
      <c r="E49" s="96"/>
    </row>
    <row r="50" spans="1:5" x14ac:dyDescent="0.25">
      <c r="A50" s="95">
        <v>43</v>
      </c>
      <c r="B50" s="95" t="s">
        <v>335</v>
      </c>
      <c r="C50" s="95" t="s">
        <v>177</v>
      </c>
      <c r="D50" s="95">
        <v>12</v>
      </c>
      <c r="E50" s="96"/>
    </row>
    <row r="51" spans="1:5" ht="31.5" x14ac:dyDescent="0.25">
      <c r="A51" s="95">
        <v>44</v>
      </c>
      <c r="B51" s="95" t="s">
        <v>336</v>
      </c>
      <c r="C51" s="95" t="s">
        <v>305</v>
      </c>
      <c r="D51" s="95">
        <v>180</v>
      </c>
      <c r="E51" s="100" t="s">
        <v>337</v>
      </c>
    </row>
    <row r="52" spans="1:5" x14ac:dyDescent="0.25">
      <c r="A52" s="95">
        <v>45</v>
      </c>
      <c r="B52" s="95" t="s">
        <v>324</v>
      </c>
      <c r="C52" s="95" t="s">
        <v>177</v>
      </c>
      <c r="D52" s="95">
        <v>24</v>
      </c>
      <c r="E52" s="96"/>
    </row>
    <row r="53" spans="1:5" x14ac:dyDescent="0.25">
      <c r="A53" s="95">
        <v>46</v>
      </c>
      <c r="B53" s="95" t="s">
        <v>325</v>
      </c>
      <c r="C53" s="95" t="s">
        <v>177</v>
      </c>
      <c r="D53" s="95">
        <v>80</v>
      </c>
      <c r="E53" s="96"/>
    </row>
    <row r="54" spans="1:5" x14ac:dyDescent="0.25">
      <c r="A54" s="95">
        <v>47</v>
      </c>
      <c r="B54" s="95" t="s">
        <v>338</v>
      </c>
      <c r="C54" s="95" t="s">
        <v>279</v>
      </c>
      <c r="D54" s="95">
        <v>1</v>
      </c>
      <c r="E54" s="96"/>
    </row>
    <row r="55" spans="1:5" x14ac:dyDescent="0.25">
      <c r="A55" s="95">
        <v>48</v>
      </c>
      <c r="B55" s="95" t="s">
        <v>327</v>
      </c>
      <c r="C55" s="95" t="s">
        <v>177</v>
      </c>
      <c r="D55" s="95">
        <v>5</v>
      </c>
      <c r="E55" s="96"/>
    </row>
    <row r="56" spans="1:5" x14ac:dyDescent="0.25">
      <c r="A56" s="95">
        <v>49</v>
      </c>
      <c r="B56" s="95" t="s">
        <v>339</v>
      </c>
      <c r="C56" s="95" t="s">
        <v>261</v>
      </c>
      <c r="D56" s="95">
        <v>20</v>
      </c>
      <c r="E56" s="96"/>
    </row>
    <row r="57" spans="1:5" ht="94.5" x14ac:dyDescent="0.25">
      <c r="A57" s="95">
        <v>50</v>
      </c>
      <c r="B57" s="95" t="s">
        <v>340</v>
      </c>
      <c r="C57" s="95" t="s">
        <v>205</v>
      </c>
      <c r="D57" s="95">
        <v>1</v>
      </c>
      <c r="E57" s="100" t="s">
        <v>341</v>
      </c>
    </row>
    <row r="58" spans="1:5" x14ac:dyDescent="0.25">
      <c r="A58" s="95">
        <v>51</v>
      </c>
      <c r="B58" s="95" t="s">
        <v>342</v>
      </c>
      <c r="C58" s="95" t="s">
        <v>177</v>
      </c>
      <c r="D58" s="95">
        <v>30</v>
      </c>
      <c r="E58" s="96"/>
    </row>
    <row r="59" spans="1:5" x14ac:dyDescent="0.25">
      <c r="A59" s="95">
        <v>52</v>
      </c>
      <c r="B59" s="95" t="s">
        <v>332</v>
      </c>
      <c r="C59" s="95" t="s">
        <v>205</v>
      </c>
      <c r="D59" s="95">
        <v>4</v>
      </c>
      <c r="E59" s="96"/>
    </row>
    <row r="60" spans="1:5" x14ac:dyDescent="0.25">
      <c r="A60" s="1019" t="s">
        <v>343</v>
      </c>
      <c r="B60" s="1019"/>
      <c r="C60" s="1019"/>
      <c r="D60" s="1019"/>
      <c r="E60" s="1019"/>
    </row>
    <row r="61" spans="1:5" x14ac:dyDescent="0.25">
      <c r="A61" s="95">
        <v>53</v>
      </c>
      <c r="B61" s="96" t="s">
        <v>334</v>
      </c>
      <c r="C61" s="95" t="s">
        <v>177</v>
      </c>
      <c r="D61" s="95">
        <v>500</v>
      </c>
      <c r="E61" s="96"/>
    </row>
    <row r="62" spans="1:5" x14ac:dyDescent="0.25">
      <c r="A62" s="95">
        <v>54</v>
      </c>
      <c r="B62" s="95" t="s">
        <v>335</v>
      </c>
      <c r="C62" s="95" t="s">
        <v>177</v>
      </c>
      <c r="D62" s="95">
        <v>50</v>
      </c>
      <c r="E62" s="96"/>
    </row>
    <row r="63" spans="1:5" ht="31.5" x14ac:dyDescent="0.25">
      <c r="A63" s="95">
        <v>55</v>
      </c>
      <c r="B63" s="95" t="s">
        <v>336</v>
      </c>
      <c r="C63" s="95" t="s">
        <v>305</v>
      </c>
      <c r="D63" s="95">
        <v>900</v>
      </c>
      <c r="E63" s="100" t="s">
        <v>344</v>
      </c>
    </row>
    <row r="64" spans="1:5" x14ac:dyDescent="0.25">
      <c r="A64" s="95">
        <v>56</v>
      </c>
      <c r="B64" s="95" t="s">
        <v>324</v>
      </c>
      <c r="C64" s="95" t="s">
        <v>177</v>
      </c>
      <c r="D64" s="95">
        <v>100</v>
      </c>
      <c r="E64" s="96"/>
    </row>
    <row r="65" spans="1:5" x14ac:dyDescent="0.25">
      <c r="A65" s="95">
        <v>57</v>
      </c>
      <c r="B65" s="95" t="s">
        <v>325</v>
      </c>
      <c r="C65" s="95" t="s">
        <v>177</v>
      </c>
      <c r="D65" s="95">
        <v>350</v>
      </c>
      <c r="E65" s="96"/>
    </row>
    <row r="66" spans="1:5" x14ac:dyDescent="0.25">
      <c r="A66" s="95">
        <v>58</v>
      </c>
      <c r="B66" s="95" t="s">
        <v>332</v>
      </c>
      <c r="C66" s="95" t="s">
        <v>205</v>
      </c>
      <c r="D66" s="95">
        <v>10</v>
      </c>
      <c r="E66" s="96"/>
    </row>
    <row r="67" spans="1:5" ht="141.75" x14ac:dyDescent="0.25">
      <c r="A67" s="95"/>
      <c r="B67" s="95" t="s">
        <v>340</v>
      </c>
      <c r="C67" s="95" t="s">
        <v>205</v>
      </c>
      <c r="D67" s="95">
        <v>1</v>
      </c>
      <c r="E67" s="100" t="s">
        <v>345</v>
      </c>
    </row>
    <row r="68" spans="1:5" x14ac:dyDescent="0.25">
      <c r="A68" s="1019" t="s">
        <v>346</v>
      </c>
      <c r="B68" s="1019"/>
      <c r="C68" s="1019"/>
      <c r="D68" s="1019"/>
      <c r="E68" s="1019"/>
    </row>
    <row r="69" spans="1:5" ht="47.25" x14ac:dyDescent="0.25">
      <c r="A69" s="95">
        <v>59</v>
      </c>
      <c r="B69" s="95" t="s">
        <v>347</v>
      </c>
      <c r="C69" s="95" t="s">
        <v>205</v>
      </c>
      <c r="D69" s="95">
        <v>6</v>
      </c>
      <c r="E69" s="100" t="s">
        <v>348</v>
      </c>
    </row>
    <row r="70" spans="1:5" x14ac:dyDescent="0.25">
      <c r="A70" s="95">
        <v>60</v>
      </c>
      <c r="B70" s="95" t="s">
        <v>349</v>
      </c>
      <c r="C70" s="95" t="s">
        <v>205</v>
      </c>
      <c r="D70" s="95">
        <v>1</v>
      </c>
      <c r="E70" s="100" t="s">
        <v>350</v>
      </c>
    </row>
    <row r="71" spans="1:5" ht="47.25" x14ac:dyDescent="0.25">
      <c r="A71" s="95">
        <v>63</v>
      </c>
      <c r="B71" s="95" t="s">
        <v>351</v>
      </c>
      <c r="C71" s="95" t="s">
        <v>205</v>
      </c>
      <c r="D71" s="95">
        <v>5</v>
      </c>
      <c r="E71" s="100" t="s">
        <v>352</v>
      </c>
    </row>
  </sheetData>
  <mergeCells count="10">
    <mergeCell ref="A34:E34"/>
    <mergeCell ref="A48:E48"/>
    <mergeCell ref="A60:E60"/>
    <mergeCell ref="A68:E68"/>
    <mergeCell ref="A2:E2"/>
    <mergeCell ref="A7:E7"/>
    <mergeCell ref="A9:E9"/>
    <mergeCell ref="A13:E13"/>
    <mergeCell ref="A19:E19"/>
    <mergeCell ref="A20:E2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B18" sqref="B18:B20"/>
    </sheetView>
  </sheetViews>
  <sheetFormatPr defaultRowHeight="15" x14ac:dyDescent="0.25"/>
  <cols>
    <col min="1" max="1" width="5" customWidth="1"/>
    <col min="2" max="2" width="54.140625" customWidth="1"/>
    <col min="3" max="3" width="9" customWidth="1"/>
    <col min="4" max="4" width="11" customWidth="1"/>
    <col min="5" max="5" width="15.42578125" customWidth="1"/>
    <col min="6" max="6" width="11.28515625" customWidth="1"/>
    <col min="7" max="7" width="14.5703125" customWidth="1"/>
    <col min="8" max="8" width="18.5703125" customWidth="1"/>
    <col min="9" max="9" width="13.28515625" customWidth="1"/>
    <col min="10" max="10" width="16.7109375" customWidth="1"/>
    <col min="11" max="11" width="14" customWidth="1"/>
    <col min="12" max="12" width="16.85546875" customWidth="1"/>
    <col min="13" max="13" width="20.28515625" customWidth="1"/>
    <col min="14" max="14" width="14.140625" customWidth="1"/>
    <col min="15" max="15" width="14.7109375" customWidth="1"/>
    <col min="16" max="16" width="15.42578125" customWidth="1"/>
    <col min="17" max="17" width="13.85546875" customWidth="1"/>
    <col min="18" max="18" width="15.85546875" customWidth="1"/>
    <col min="19" max="19" width="8.42578125" customWidth="1"/>
    <col min="20" max="20" width="9" customWidth="1"/>
    <col min="21" max="21" width="14.42578125" customWidth="1"/>
    <col min="22" max="22" width="13.28515625" customWidth="1"/>
    <col min="23" max="23" width="14.28515625" customWidth="1"/>
    <col min="24" max="24" width="11.42578125" customWidth="1"/>
    <col min="25" max="25" width="21" customWidth="1"/>
    <col min="26" max="26" width="18.85546875" customWidth="1"/>
  </cols>
  <sheetData>
    <row r="1" spans="1:26" ht="15.75" x14ac:dyDescent="0.25">
      <c r="A1" s="889" t="s">
        <v>144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76"/>
    </row>
    <row r="2" spans="1:26" ht="15.75" x14ac:dyDescent="0.25">
      <c r="A2" s="889" t="s">
        <v>145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76"/>
    </row>
    <row r="3" spans="1:26" ht="15.75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6" x14ac:dyDescent="0.25">
      <c r="A4" s="36"/>
      <c r="B4" s="1021" t="s">
        <v>256</v>
      </c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  <c r="V4" s="1022"/>
      <c r="W4" s="1022"/>
      <c r="X4" s="1022"/>
      <c r="Y4" s="1023"/>
    </row>
    <row r="5" spans="1:26" ht="44.25" customHeight="1" x14ac:dyDescent="0.25">
      <c r="A5" s="891" t="s">
        <v>143</v>
      </c>
      <c r="B5" s="893" t="s">
        <v>146</v>
      </c>
      <c r="C5" s="893" t="s">
        <v>147</v>
      </c>
      <c r="D5" s="891" t="s">
        <v>148</v>
      </c>
      <c r="E5" s="893" t="s">
        <v>13</v>
      </c>
      <c r="F5" s="1024" t="s">
        <v>149</v>
      </c>
      <c r="G5" s="1025"/>
      <c r="H5" s="1025"/>
      <c r="I5" s="1026"/>
      <c r="J5" s="891" t="s">
        <v>156</v>
      </c>
      <c r="K5" s="891" t="s">
        <v>163</v>
      </c>
      <c r="L5" s="891"/>
      <c r="M5" s="891"/>
      <c r="N5" s="891"/>
      <c r="O5" s="891"/>
      <c r="P5" s="891"/>
      <c r="Q5" s="891"/>
      <c r="R5" s="891"/>
      <c r="S5" s="891" t="s">
        <v>164</v>
      </c>
      <c r="T5" s="891" t="s">
        <v>165</v>
      </c>
      <c r="U5" s="891" t="s">
        <v>170</v>
      </c>
      <c r="V5" s="891" t="s">
        <v>152</v>
      </c>
      <c r="W5" s="891" t="s">
        <v>157</v>
      </c>
      <c r="X5" s="891" t="s">
        <v>158</v>
      </c>
      <c r="Y5" s="891" t="s">
        <v>174</v>
      </c>
    </row>
    <row r="6" spans="1:26" ht="44.25" customHeight="1" x14ac:dyDescent="0.25">
      <c r="A6" s="892"/>
      <c r="B6" s="894"/>
      <c r="C6" s="894"/>
      <c r="D6" s="892"/>
      <c r="E6" s="894"/>
      <c r="F6" s="906" t="s">
        <v>153</v>
      </c>
      <c r="G6" s="908" t="s">
        <v>154</v>
      </c>
      <c r="H6" s="908"/>
      <c r="I6" s="908"/>
      <c r="J6" s="892"/>
      <c r="K6" s="892"/>
      <c r="L6" s="892"/>
      <c r="M6" s="892"/>
      <c r="N6" s="892"/>
      <c r="O6" s="892"/>
      <c r="P6" s="892"/>
      <c r="Q6" s="892"/>
      <c r="R6" s="892"/>
      <c r="S6" s="892"/>
      <c r="T6" s="892"/>
      <c r="U6" s="892"/>
      <c r="V6" s="892"/>
      <c r="W6" s="892"/>
      <c r="X6" s="892"/>
      <c r="Y6" s="892"/>
    </row>
    <row r="7" spans="1:26" ht="109.5" customHeight="1" x14ac:dyDescent="0.25">
      <c r="A7" s="898"/>
      <c r="B7" s="902"/>
      <c r="C7" s="902"/>
      <c r="D7" s="898"/>
      <c r="E7" s="902"/>
      <c r="F7" s="907"/>
      <c r="G7" s="77" t="s">
        <v>167</v>
      </c>
      <c r="H7" s="77" t="s">
        <v>204</v>
      </c>
      <c r="I7" s="77" t="s">
        <v>155</v>
      </c>
      <c r="J7" s="898"/>
      <c r="K7" s="898"/>
      <c r="L7" s="898"/>
      <c r="M7" s="898"/>
      <c r="N7" s="898"/>
      <c r="O7" s="898"/>
      <c r="P7" s="898"/>
      <c r="Q7" s="898"/>
      <c r="R7" s="902"/>
      <c r="S7" s="898"/>
      <c r="T7" s="898"/>
      <c r="U7" s="898"/>
      <c r="V7" s="902"/>
      <c r="W7" s="898"/>
      <c r="X7" s="898"/>
      <c r="Y7" s="898"/>
    </row>
    <row r="8" spans="1:26" x14ac:dyDescent="0.25">
      <c r="A8" s="68"/>
      <c r="B8" s="69" t="s">
        <v>181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56"/>
      <c r="S8" s="68"/>
      <c r="T8" s="68"/>
      <c r="U8" s="68"/>
      <c r="V8" s="68"/>
      <c r="W8" s="68"/>
      <c r="X8" s="68"/>
      <c r="Y8" s="68"/>
      <c r="Z8" s="34"/>
    </row>
    <row r="9" spans="1:26" ht="38.25" x14ac:dyDescent="0.25">
      <c r="A9" s="55"/>
      <c r="B9" s="91" t="s">
        <v>257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71"/>
      <c r="S9" s="55"/>
      <c r="T9" s="55"/>
      <c r="U9" s="55"/>
      <c r="V9" s="55"/>
      <c r="W9" s="55"/>
      <c r="X9" s="55"/>
      <c r="Y9" s="55"/>
      <c r="Z9" s="34"/>
    </row>
    <row r="10" spans="1:26" x14ac:dyDescent="0.25">
      <c r="A10" s="63"/>
      <c r="B10" s="80"/>
      <c r="C10" s="29"/>
      <c r="D10" s="29"/>
      <c r="E10" s="48"/>
      <c r="F10" s="64"/>
      <c r="G10" s="64"/>
      <c r="H10" s="38"/>
      <c r="I10" s="64"/>
      <c r="J10" s="38"/>
      <c r="K10" s="39"/>
      <c r="L10" s="38"/>
      <c r="M10" s="38"/>
      <c r="N10" s="39"/>
      <c r="O10" s="64"/>
      <c r="P10" s="38"/>
      <c r="Q10" s="38"/>
      <c r="R10" s="41"/>
      <c r="S10" s="42"/>
      <c r="T10" s="42"/>
      <c r="U10" s="39"/>
      <c r="V10" s="38"/>
      <c r="W10" s="38"/>
      <c r="X10" s="38"/>
      <c r="Y10" s="39"/>
      <c r="Z10" s="81"/>
    </row>
    <row r="11" spans="1:26" x14ac:dyDescent="0.25">
      <c r="A11" s="29"/>
      <c r="B11" s="37"/>
      <c r="C11" s="29"/>
      <c r="D11" s="29"/>
      <c r="E11" s="48"/>
      <c r="F11" s="38"/>
      <c r="G11" s="38"/>
      <c r="H11" s="38"/>
      <c r="I11" s="38"/>
      <c r="J11" s="38"/>
      <c r="K11" s="39"/>
      <c r="L11" s="38"/>
      <c r="M11" s="38"/>
      <c r="N11" s="39"/>
      <c r="O11" s="64"/>
      <c r="P11" s="38"/>
      <c r="Q11" s="38"/>
      <c r="R11" s="41"/>
      <c r="S11" s="42"/>
      <c r="T11" s="42"/>
      <c r="U11" s="39"/>
      <c r="V11" s="38"/>
      <c r="W11" s="38"/>
      <c r="X11" s="38"/>
      <c r="Y11" s="39"/>
      <c r="Z11" s="81"/>
    </row>
    <row r="12" spans="1:26" x14ac:dyDescent="0.25">
      <c r="A12" s="29"/>
      <c r="B12" s="37"/>
      <c r="C12" s="29"/>
      <c r="D12" s="29"/>
      <c r="E12" s="48"/>
      <c r="F12" s="38"/>
      <c r="G12" s="38"/>
      <c r="H12" s="38"/>
      <c r="I12" s="38"/>
      <c r="J12" s="38"/>
      <c r="K12" s="39"/>
      <c r="L12" s="38"/>
      <c r="M12" s="54"/>
      <c r="N12" s="39"/>
      <c r="O12" s="64"/>
      <c r="P12" s="38"/>
      <c r="Q12" s="38"/>
      <c r="R12" s="41"/>
      <c r="S12" s="42"/>
      <c r="T12" s="42"/>
      <c r="U12" s="39"/>
      <c r="V12" s="38"/>
      <c r="W12" s="38"/>
      <c r="X12" s="38"/>
      <c r="Y12" s="39"/>
      <c r="Z12" s="81"/>
    </row>
    <row r="13" spans="1:26" x14ac:dyDescent="0.25">
      <c r="A13" s="63"/>
      <c r="B13" s="80"/>
      <c r="C13" s="29"/>
      <c r="D13" s="29"/>
      <c r="E13" s="48"/>
      <c r="F13" s="64"/>
      <c r="G13" s="64"/>
      <c r="H13" s="38"/>
      <c r="I13" s="64"/>
      <c r="J13" s="38"/>
      <c r="K13" s="39"/>
      <c r="L13" s="38"/>
      <c r="M13" s="38"/>
      <c r="N13" s="39"/>
      <c r="O13" s="64"/>
      <c r="P13" s="38"/>
      <c r="Q13" s="38"/>
      <c r="R13" s="41"/>
      <c r="S13" s="42"/>
      <c r="T13" s="42"/>
      <c r="U13" s="39"/>
      <c r="V13" s="38"/>
      <c r="W13" s="38"/>
      <c r="X13" s="38"/>
      <c r="Y13" s="39"/>
      <c r="Z13" s="81"/>
    </row>
    <row r="14" spans="1:26" x14ac:dyDescent="0.25">
      <c r="A14" s="29"/>
      <c r="B14" s="37"/>
      <c r="C14" s="29"/>
      <c r="D14" s="29"/>
      <c r="E14" s="48"/>
      <c r="F14" s="38"/>
      <c r="G14" s="38"/>
      <c r="H14" s="38"/>
      <c r="I14" s="38"/>
      <c r="J14" s="38"/>
      <c r="K14" s="39"/>
      <c r="L14" s="38"/>
      <c r="M14" s="38"/>
      <c r="N14" s="39"/>
      <c r="O14" s="64"/>
      <c r="P14" s="38"/>
      <c r="Q14" s="38"/>
      <c r="R14" s="41"/>
      <c r="S14" s="42"/>
      <c r="T14" s="42"/>
      <c r="U14" s="39"/>
      <c r="V14" s="38"/>
      <c r="W14" s="38"/>
      <c r="X14" s="38"/>
      <c r="Y14" s="39"/>
      <c r="Z14" s="81"/>
    </row>
    <row r="15" spans="1:26" x14ac:dyDescent="0.25">
      <c r="A15" s="29"/>
      <c r="B15" s="37"/>
      <c r="C15" s="29"/>
      <c r="D15" s="29"/>
      <c r="E15" s="48"/>
      <c r="F15" s="38"/>
      <c r="G15" s="38"/>
      <c r="H15" s="38"/>
      <c r="I15" s="38"/>
      <c r="J15" s="38"/>
      <c r="K15" s="39"/>
      <c r="L15" s="38"/>
      <c r="M15" s="54"/>
      <c r="N15" s="39"/>
      <c r="O15" s="64"/>
      <c r="P15" s="38"/>
      <c r="Q15" s="38"/>
      <c r="R15" s="41"/>
      <c r="S15" s="42"/>
      <c r="T15" s="42"/>
      <c r="U15" s="39"/>
      <c r="V15" s="38"/>
      <c r="W15" s="38"/>
      <c r="X15" s="38"/>
      <c r="Y15" s="39"/>
      <c r="Z15" s="81"/>
    </row>
    <row r="16" spans="1:26" x14ac:dyDescent="0.25">
      <c r="A16" s="55"/>
      <c r="B16" s="70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71"/>
      <c r="S16" s="55"/>
      <c r="T16" s="55"/>
      <c r="U16" s="55"/>
      <c r="V16" s="55"/>
      <c r="W16" s="55"/>
      <c r="X16" s="55"/>
      <c r="Y16" s="55"/>
      <c r="Z16" s="81"/>
    </row>
    <row r="17" spans="1:26" x14ac:dyDescent="0.25">
      <c r="A17" s="86"/>
      <c r="B17" s="87"/>
      <c r="C17" s="86"/>
      <c r="D17" s="86"/>
      <c r="E17" s="88"/>
      <c r="F17" s="89"/>
      <c r="G17" s="89"/>
      <c r="H17" s="38"/>
      <c r="I17" s="38"/>
      <c r="J17" s="38"/>
      <c r="K17" s="39"/>
      <c r="L17" s="38"/>
      <c r="M17" s="52"/>
      <c r="N17" s="39"/>
      <c r="O17" s="64"/>
      <c r="P17" s="38"/>
      <c r="Q17" s="38"/>
      <c r="R17" s="90"/>
      <c r="S17" s="42"/>
      <c r="T17" s="42"/>
      <c r="U17" s="39"/>
      <c r="V17" s="89"/>
      <c r="W17" s="89"/>
      <c r="X17" s="89"/>
      <c r="Y17" s="39"/>
      <c r="Z17" s="81"/>
    </row>
    <row r="18" spans="1:26" ht="15" customHeight="1" x14ac:dyDescent="0.25">
      <c r="A18" s="891"/>
      <c r="B18" s="893"/>
      <c r="C18" s="893"/>
      <c r="D18" s="891"/>
      <c r="E18" s="893"/>
      <c r="F18" s="1030"/>
      <c r="G18" s="1027"/>
      <c r="H18" s="1030"/>
      <c r="I18" s="1030"/>
      <c r="J18" s="1027"/>
      <c r="K18" s="891"/>
      <c r="L18" s="1027"/>
      <c r="M18" s="1027"/>
      <c r="N18" s="1027"/>
      <c r="O18" s="1030"/>
      <c r="P18" s="1027"/>
      <c r="Q18" s="1027"/>
      <c r="R18" s="893"/>
      <c r="S18" s="1027"/>
      <c r="T18" s="1027"/>
      <c r="U18" s="1027"/>
      <c r="V18" s="1027"/>
      <c r="W18" s="1027"/>
      <c r="X18" s="1027"/>
      <c r="Y18" s="1027"/>
      <c r="Z18" s="34"/>
    </row>
    <row r="19" spans="1:26" ht="15" customHeight="1" x14ac:dyDescent="0.25">
      <c r="A19" s="892"/>
      <c r="B19" s="894"/>
      <c r="C19" s="894"/>
      <c r="D19" s="892"/>
      <c r="E19" s="894"/>
      <c r="F19" s="1031"/>
      <c r="G19" s="1028"/>
      <c r="H19" s="1031"/>
      <c r="I19" s="1031"/>
      <c r="J19" s="1028"/>
      <c r="K19" s="892"/>
      <c r="L19" s="1028"/>
      <c r="M19" s="1028"/>
      <c r="N19" s="1028"/>
      <c r="O19" s="1031"/>
      <c r="P19" s="1028"/>
      <c r="Q19" s="1028"/>
      <c r="R19" s="894"/>
      <c r="S19" s="1028"/>
      <c r="T19" s="1028"/>
      <c r="U19" s="1028"/>
      <c r="V19" s="1028"/>
      <c r="W19" s="1028"/>
      <c r="X19" s="1028"/>
      <c r="Y19" s="1028"/>
      <c r="Z19" s="34"/>
    </row>
    <row r="20" spans="1:26" ht="15" customHeight="1" x14ac:dyDescent="0.25">
      <c r="A20" s="898"/>
      <c r="B20" s="902"/>
      <c r="C20" s="902"/>
      <c r="D20" s="898"/>
      <c r="E20" s="902"/>
      <c r="F20" s="1032"/>
      <c r="G20" s="1029"/>
      <c r="H20" s="1032"/>
      <c r="I20" s="1032"/>
      <c r="J20" s="1029"/>
      <c r="K20" s="898"/>
      <c r="L20" s="1029"/>
      <c r="M20" s="1029"/>
      <c r="N20" s="1029"/>
      <c r="O20" s="1032"/>
      <c r="P20" s="1029"/>
      <c r="Q20" s="1029"/>
      <c r="R20" s="902"/>
      <c r="S20" s="1029"/>
      <c r="T20" s="1029"/>
      <c r="U20" s="1029"/>
      <c r="V20" s="1029"/>
      <c r="W20" s="1029"/>
      <c r="X20" s="1029"/>
      <c r="Y20" s="1029"/>
      <c r="Z20" s="34"/>
    </row>
    <row r="21" spans="1:26" x14ac:dyDescent="0.25">
      <c r="A21" s="55"/>
      <c r="B21" s="57"/>
      <c r="C21" s="55"/>
      <c r="D21" s="55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59"/>
      <c r="Q21" s="59"/>
      <c r="R21" s="55"/>
      <c r="S21" s="59"/>
      <c r="T21" s="59"/>
      <c r="U21" s="59"/>
      <c r="V21" s="59"/>
      <c r="W21" s="59"/>
      <c r="X21" s="59"/>
      <c r="Y21" s="59"/>
      <c r="Z21" s="34"/>
    </row>
    <row r="22" spans="1:26" x14ac:dyDescent="0.25">
      <c r="A22" s="55"/>
      <c r="B22" s="70"/>
      <c r="C22" s="55"/>
      <c r="D22" s="55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59"/>
      <c r="Q22" s="59"/>
      <c r="R22" s="55"/>
      <c r="S22" s="59"/>
      <c r="T22" s="59"/>
      <c r="U22" s="59"/>
      <c r="V22" s="59"/>
      <c r="W22" s="59"/>
      <c r="X22" s="59"/>
      <c r="Y22" s="59"/>
      <c r="Z22" s="34"/>
    </row>
    <row r="23" spans="1:26" x14ac:dyDescent="0.25">
      <c r="A23" s="43"/>
      <c r="B23" s="49"/>
      <c r="C23" s="43"/>
      <c r="D23" s="54"/>
      <c r="E23" s="46"/>
      <c r="F23" s="54"/>
      <c r="G23" s="38"/>
      <c r="H23" s="38"/>
      <c r="I23" s="38"/>
      <c r="J23" s="38"/>
      <c r="K23" s="39"/>
      <c r="L23" s="38"/>
      <c r="M23" s="38"/>
      <c r="N23" s="39"/>
      <c r="O23" s="38"/>
      <c r="P23" s="38"/>
      <c r="Q23" s="38"/>
      <c r="R23" s="38"/>
      <c r="S23" s="42"/>
      <c r="T23" s="42"/>
      <c r="U23" s="39"/>
      <c r="V23" s="38"/>
      <c r="W23" s="38"/>
      <c r="X23" s="38"/>
      <c r="Y23" s="39"/>
      <c r="Z23" s="34"/>
    </row>
    <row r="24" spans="1:26" x14ac:dyDescent="0.25">
      <c r="A24" s="51"/>
      <c r="B24" s="50"/>
      <c r="C24" s="51"/>
      <c r="D24" s="52"/>
      <c r="E24" s="53"/>
      <c r="F24" s="52"/>
      <c r="G24" s="52"/>
      <c r="H24" s="52"/>
      <c r="I24" s="52"/>
      <c r="J24" s="52"/>
      <c r="K24" s="62"/>
      <c r="L24" s="38"/>
      <c r="M24" s="38"/>
      <c r="N24" s="39"/>
      <c r="O24" s="38"/>
      <c r="P24" s="38"/>
      <c r="Q24" s="38"/>
      <c r="R24" s="38"/>
      <c r="S24" s="42"/>
      <c r="T24" s="42"/>
      <c r="U24" s="39"/>
      <c r="V24" s="38"/>
      <c r="W24" s="38"/>
      <c r="X24" s="38"/>
      <c r="Y24" s="39"/>
      <c r="Z24" s="34"/>
    </row>
    <row r="25" spans="1:26" ht="32.25" customHeight="1" x14ac:dyDescent="0.25">
      <c r="A25" s="29"/>
      <c r="B25" s="65"/>
      <c r="C25" s="29"/>
      <c r="D25" s="29"/>
      <c r="E25" s="46"/>
      <c r="F25" s="38"/>
      <c r="G25" s="38"/>
      <c r="H25" s="38"/>
      <c r="I25" s="38"/>
      <c r="J25" s="38"/>
      <c r="K25" s="39"/>
      <c r="L25" s="38"/>
      <c r="M25" s="38"/>
      <c r="N25" s="39"/>
      <c r="O25" s="38"/>
      <c r="P25" s="38"/>
      <c r="Q25" s="38"/>
      <c r="R25" s="38"/>
      <c r="S25" s="42"/>
      <c r="T25" s="42"/>
      <c r="U25" s="39"/>
      <c r="V25" s="38"/>
      <c r="W25" s="38"/>
      <c r="X25" s="38"/>
      <c r="Y25" s="39"/>
      <c r="Z25" s="34"/>
    </row>
    <row r="26" spans="1:26" ht="27.75" customHeight="1" x14ac:dyDescent="0.25">
      <c r="A26" s="30"/>
      <c r="B26" s="30" t="s">
        <v>201</v>
      </c>
      <c r="C26" s="30"/>
      <c r="D26" s="30"/>
      <c r="E26" s="3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44">
        <f>SUM(Y8:Y25)</f>
        <v>0</v>
      </c>
      <c r="Z26" s="34"/>
    </row>
    <row r="27" spans="1:2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33.75" customHeight="1" x14ac:dyDescent="0.25">
      <c r="A29" s="4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R29" s="34"/>
      <c r="S29" s="34"/>
      <c r="T29" s="34"/>
      <c r="U29" s="34"/>
      <c r="V29" s="34"/>
      <c r="W29" s="34"/>
      <c r="X29" s="34"/>
      <c r="Y29" s="34"/>
      <c r="Z29" s="34"/>
    </row>
  </sheetData>
  <mergeCells count="52">
    <mergeCell ref="X18:X20"/>
    <mergeCell ref="Y18:Y20"/>
    <mergeCell ref="R18:R20"/>
    <mergeCell ref="S18:S20"/>
    <mergeCell ref="T18:T20"/>
    <mergeCell ref="U18:U20"/>
    <mergeCell ref="V18:V20"/>
    <mergeCell ref="W18:W20"/>
    <mergeCell ref="Q18:Q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R5:R7"/>
    <mergeCell ref="S5:S7"/>
    <mergeCell ref="T5:T7"/>
    <mergeCell ref="U5:U7"/>
    <mergeCell ref="K5:K7"/>
    <mergeCell ref="L5:L7"/>
    <mergeCell ref="M5:M7"/>
    <mergeCell ref="N5:N7"/>
    <mergeCell ref="O5:O7"/>
    <mergeCell ref="P5:P7"/>
    <mergeCell ref="Q5:Q7"/>
    <mergeCell ref="A18:A20"/>
    <mergeCell ref="B18:B20"/>
    <mergeCell ref="C18:C20"/>
    <mergeCell ref="D18:D20"/>
    <mergeCell ref="E18:E20"/>
    <mergeCell ref="A1:X1"/>
    <mergeCell ref="A2:X2"/>
    <mergeCell ref="B4:Y4"/>
    <mergeCell ref="A5:A7"/>
    <mergeCell ref="B5:B7"/>
    <mergeCell ref="C5:C7"/>
    <mergeCell ref="D5:D7"/>
    <mergeCell ref="E5:E7"/>
    <mergeCell ref="F5:I5"/>
    <mergeCell ref="J5:J7"/>
    <mergeCell ref="W5:W7"/>
    <mergeCell ref="X5:X7"/>
    <mergeCell ref="Y5:Y7"/>
    <mergeCell ref="F6:F7"/>
    <mergeCell ref="G6:I6"/>
    <mergeCell ref="V5:V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A7" workbookViewId="0">
      <selection activeCell="H7" sqref="H7"/>
    </sheetView>
  </sheetViews>
  <sheetFormatPr defaultRowHeight="15" x14ac:dyDescent="0.25"/>
  <cols>
    <col min="1" max="1" width="5" customWidth="1"/>
    <col min="2" max="2" width="54.140625" customWidth="1"/>
    <col min="3" max="3" width="9" customWidth="1"/>
    <col min="4" max="4" width="11" customWidth="1"/>
    <col min="5" max="5" width="15.42578125" customWidth="1"/>
    <col min="6" max="6" width="11.28515625" customWidth="1"/>
    <col min="7" max="7" width="14.5703125" customWidth="1"/>
    <col min="8" max="8" width="18.5703125" customWidth="1"/>
    <col min="9" max="9" width="13.28515625" customWidth="1"/>
    <col min="10" max="10" width="16.7109375" customWidth="1"/>
    <col min="11" max="11" width="14" customWidth="1"/>
    <col min="12" max="12" width="16.85546875" customWidth="1"/>
    <col min="13" max="13" width="20.28515625" customWidth="1"/>
    <col min="14" max="14" width="14.140625" customWidth="1"/>
    <col min="15" max="15" width="14.7109375" customWidth="1"/>
    <col min="16" max="16" width="15.42578125" customWidth="1"/>
    <col min="17" max="17" width="13.85546875" customWidth="1"/>
    <col min="18" max="18" width="15.85546875" customWidth="1"/>
    <col min="19" max="19" width="8.42578125" customWidth="1"/>
    <col min="20" max="20" width="9" customWidth="1"/>
    <col min="21" max="21" width="14.42578125" customWidth="1"/>
    <col min="22" max="22" width="13.28515625" customWidth="1"/>
    <col min="23" max="23" width="14.28515625" customWidth="1"/>
    <col min="24" max="24" width="11.42578125" customWidth="1"/>
    <col min="25" max="25" width="21" customWidth="1"/>
    <col min="26" max="26" width="18.85546875" customWidth="1"/>
  </cols>
  <sheetData>
    <row r="1" spans="1:26" ht="15.75" x14ac:dyDescent="0.25">
      <c r="A1" s="889" t="s">
        <v>144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75"/>
    </row>
    <row r="2" spans="1:26" ht="15.75" x14ac:dyDescent="0.25">
      <c r="A2" s="889" t="s">
        <v>145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75"/>
    </row>
    <row r="3" spans="1:26" ht="15.7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6" x14ac:dyDescent="0.25">
      <c r="A4" s="36"/>
      <c r="B4" s="1021" t="s">
        <v>241</v>
      </c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  <c r="V4" s="1022"/>
      <c r="W4" s="1022"/>
      <c r="X4" s="1022"/>
      <c r="Y4" s="1023"/>
    </row>
    <row r="5" spans="1:26" ht="44.25" customHeight="1" x14ac:dyDescent="0.25">
      <c r="A5" s="891" t="s">
        <v>143</v>
      </c>
      <c r="B5" s="893" t="s">
        <v>146</v>
      </c>
      <c r="C5" s="893" t="s">
        <v>147</v>
      </c>
      <c r="D5" s="891" t="s">
        <v>148</v>
      </c>
      <c r="E5" s="893" t="s">
        <v>13</v>
      </c>
      <c r="F5" s="1024" t="s">
        <v>149</v>
      </c>
      <c r="G5" s="1025"/>
      <c r="H5" s="1025"/>
      <c r="I5" s="1026"/>
      <c r="J5" s="891" t="s">
        <v>156</v>
      </c>
      <c r="K5" s="891" t="s">
        <v>163</v>
      </c>
      <c r="L5" s="891" t="s">
        <v>150</v>
      </c>
      <c r="M5" s="891" t="s">
        <v>151</v>
      </c>
      <c r="N5" s="891" t="s">
        <v>169</v>
      </c>
      <c r="O5" s="891" t="s">
        <v>171</v>
      </c>
      <c r="P5" s="891" t="s">
        <v>172</v>
      </c>
      <c r="Q5" s="891" t="s">
        <v>173</v>
      </c>
      <c r="R5" s="891" t="s">
        <v>162</v>
      </c>
      <c r="S5" s="891" t="s">
        <v>164</v>
      </c>
      <c r="T5" s="891" t="s">
        <v>165</v>
      </c>
      <c r="U5" s="891" t="s">
        <v>170</v>
      </c>
      <c r="V5" s="891" t="s">
        <v>152</v>
      </c>
      <c r="W5" s="891" t="s">
        <v>157</v>
      </c>
      <c r="X5" s="891" t="s">
        <v>158</v>
      </c>
      <c r="Y5" s="891" t="s">
        <v>174</v>
      </c>
    </row>
    <row r="6" spans="1:26" ht="44.25" customHeight="1" x14ac:dyDescent="0.25">
      <c r="A6" s="892"/>
      <c r="B6" s="894"/>
      <c r="C6" s="894"/>
      <c r="D6" s="892"/>
      <c r="E6" s="894"/>
      <c r="F6" s="906" t="s">
        <v>153</v>
      </c>
      <c r="G6" s="908" t="s">
        <v>154</v>
      </c>
      <c r="H6" s="908"/>
      <c r="I6" s="908"/>
      <c r="J6" s="892"/>
      <c r="K6" s="892"/>
      <c r="L6" s="892"/>
      <c r="M6" s="892"/>
      <c r="N6" s="892"/>
      <c r="O6" s="892"/>
      <c r="P6" s="892"/>
      <c r="Q6" s="892"/>
      <c r="R6" s="892"/>
      <c r="S6" s="892"/>
      <c r="T6" s="892"/>
      <c r="U6" s="892"/>
      <c r="V6" s="892"/>
      <c r="W6" s="892"/>
      <c r="X6" s="892"/>
      <c r="Y6" s="892"/>
    </row>
    <row r="7" spans="1:26" ht="109.5" customHeight="1" x14ac:dyDescent="0.25">
      <c r="A7" s="898"/>
      <c r="B7" s="902"/>
      <c r="C7" s="902"/>
      <c r="D7" s="898"/>
      <c r="E7" s="902"/>
      <c r="F7" s="907"/>
      <c r="G7" s="74" t="s">
        <v>167</v>
      </c>
      <c r="H7" s="74" t="s">
        <v>204</v>
      </c>
      <c r="I7" s="74" t="s">
        <v>155</v>
      </c>
      <c r="J7" s="898"/>
      <c r="K7" s="898"/>
      <c r="L7" s="898"/>
      <c r="M7" s="898"/>
      <c r="N7" s="898"/>
      <c r="O7" s="898"/>
      <c r="P7" s="898"/>
      <c r="Q7" s="898"/>
      <c r="R7" s="902"/>
      <c r="S7" s="898"/>
      <c r="T7" s="898"/>
      <c r="U7" s="898"/>
      <c r="V7" s="902"/>
      <c r="W7" s="898"/>
      <c r="X7" s="898"/>
      <c r="Y7" s="898"/>
    </row>
    <row r="8" spans="1:26" x14ac:dyDescent="0.25">
      <c r="A8" s="68"/>
      <c r="B8" s="69" t="s">
        <v>181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56"/>
      <c r="S8" s="68"/>
      <c r="T8" s="68"/>
      <c r="U8" s="68"/>
      <c r="V8" s="68"/>
      <c r="W8" s="68"/>
      <c r="X8" s="68"/>
      <c r="Y8" s="68"/>
      <c r="Z8" s="34"/>
    </row>
    <row r="9" spans="1:26" x14ac:dyDescent="0.25">
      <c r="A9" s="55"/>
      <c r="B9" s="70" t="s">
        <v>199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71"/>
      <c r="S9" s="55"/>
      <c r="T9" s="55"/>
      <c r="U9" s="55"/>
      <c r="V9" s="55"/>
      <c r="W9" s="55"/>
      <c r="X9" s="55"/>
      <c r="Y9" s="55"/>
      <c r="Z9" s="34"/>
    </row>
    <row r="10" spans="1:26" ht="51" x14ac:dyDescent="0.25">
      <c r="A10" s="63">
        <v>1</v>
      </c>
      <c r="B10" s="80" t="s">
        <v>249</v>
      </c>
      <c r="C10" s="29" t="s">
        <v>166</v>
      </c>
      <c r="D10" s="29">
        <f>0.192-0.169</f>
        <v>2.3E-2</v>
      </c>
      <c r="E10" s="48" t="s">
        <v>242</v>
      </c>
      <c r="F10" s="64">
        <v>6890450</v>
      </c>
      <c r="G10" s="64">
        <v>315510</v>
      </c>
      <c r="H10" s="38">
        <f t="shared" ref="H10:H15" si="0">(F10-G10)/1.0128*0.0128</f>
        <v>83095.61</v>
      </c>
      <c r="I10" s="64"/>
      <c r="J10" s="38">
        <f t="shared" ref="J10:J15" si="1">F10-G10-H10</f>
        <v>6491844.3899999997</v>
      </c>
      <c r="K10" s="39">
        <f t="shared" ref="K10:K15" si="2">D10*J10</f>
        <v>149312.42000000001</v>
      </c>
      <c r="L10" s="38">
        <v>0</v>
      </c>
      <c r="M10" s="38">
        <v>0</v>
      </c>
      <c r="N10" s="39">
        <f t="shared" ref="N10:N15" si="3">K10+L10*D10+M10*D10</f>
        <v>149312.42000000001</v>
      </c>
      <c r="O10" s="64">
        <v>1.06</v>
      </c>
      <c r="P10" s="38">
        <v>1</v>
      </c>
      <c r="Q10" s="38">
        <v>1</v>
      </c>
      <c r="R10" s="41">
        <v>1.0900000000000001</v>
      </c>
      <c r="S10" s="42">
        <f t="shared" ref="S10:S15" si="4">R10</f>
        <v>1.0900000000000001</v>
      </c>
      <c r="T10" s="42">
        <f t="shared" ref="T10:T15" si="5">1+(O10-1)+(P10-1)+(Q10-1)</f>
        <v>1.06</v>
      </c>
      <c r="U10" s="39">
        <f t="shared" ref="U10:U15" si="6">N10*S10*T10</f>
        <v>172515.57</v>
      </c>
      <c r="V10" s="38">
        <v>0.85</v>
      </c>
      <c r="W10" s="38">
        <v>0.98</v>
      </c>
      <c r="X10" s="38">
        <v>1</v>
      </c>
      <c r="Y10" s="39">
        <f t="shared" ref="Y10:Y15" si="7">U10*V10*W10*X10</f>
        <v>143705.47</v>
      </c>
      <c r="Z10" s="81"/>
    </row>
    <row r="11" spans="1:26" ht="39" x14ac:dyDescent="0.25">
      <c r="A11" s="29">
        <v>2</v>
      </c>
      <c r="B11" s="37" t="s">
        <v>244</v>
      </c>
      <c r="C11" s="29" t="s">
        <v>191</v>
      </c>
      <c r="D11" s="29">
        <f>169/10</f>
        <v>16.899999999999999</v>
      </c>
      <c r="E11" s="48" t="s">
        <v>245</v>
      </c>
      <c r="F11" s="38">
        <v>249680</v>
      </c>
      <c r="G11" s="38">
        <v>10900</v>
      </c>
      <c r="H11" s="38">
        <f t="shared" si="0"/>
        <v>3017.76</v>
      </c>
      <c r="I11" s="38"/>
      <c r="J11" s="38">
        <f t="shared" si="1"/>
        <v>235762.24</v>
      </c>
      <c r="K11" s="39">
        <f t="shared" si="2"/>
        <v>3984381.86</v>
      </c>
      <c r="L11" s="38">
        <v>0</v>
      </c>
      <c r="M11" s="38">
        <v>0</v>
      </c>
      <c r="N11" s="39">
        <f t="shared" si="3"/>
        <v>3984381.86</v>
      </c>
      <c r="O11" s="64">
        <v>1.06</v>
      </c>
      <c r="P11" s="38">
        <v>1</v>
      </c>
      <c r="Q11" s="38">
        <v>1</v>
      </c>
      <c r="R11" s="41">
        <v>1.0900000000000001</v>
      </c>
      <c r="S11" s="42">
        <f t="shared" si="4"/>
        <v>1.0900000000000001</v>
      </c>
      <c r="T11" s="42">
        <f t="shared" si="5"/>
        <v>1.06</v>
      </c>
      <c r="U11" s="39">
        <f t="shared" si="6"/>
        <v>4603554.8</v>
      </c>
      <c r="V11" s="38">
        <v>0.85</v>
      </c>
      <c r="W11" s="38">
        <v>0.98</v>
      </c>
      <c r="X11" s="38">
        <v>1</v>
      </c>
      <c r="Y11" s="39">
        <f t="shared" si="7"/>
        <v>3834761.15</v>
      </c>
      <c r="Z11" s="81"/>
    </row>
    <row r="12" spans="1:26" ht="51.75" x14ac:dyDescent="0.25">
      <c r="A12" s="29">
        <v>3</v>
      </c>
      <c r="B12" s="37" t="s">
        <v>247</v>
      </c>
      <c r="C12" s="29" t="s">
        <v>191</v>
      </c>
      <c r="D12" s="29">
        <v>16.899999999999999</v>
      </c>
      <c r="E12" s="48" t="s">
        <v>246</v>
      </c>
      <c r="F12" s="38">
        <v>24790</v>
      </c>
      <c r="G12" s="38"/>
      <c r="H12" s="38">
        <f t="shared" si="0"/>
        <v>313.3</v>
      </c>
      <c r="I12" s="38"/>
      <c r="J12" s="38">
        <f t="shared" si="1"/>
        <v>24476.7</v>
      </c>
      <c r="K12" s="39">
        <f t="shared" si="2"/>
        <v>413656.23</v>
      </c>
      <c r="L12" s="38">
        <v>0</v>
      </c>
      <c r="M12" s="54">
        <f>1403350/100</f>
        <v>14033.5</v>
      </c>
      <c r="N12" s="39">
        <f t="shared" si="3"/>
        <v>650822.38</v>
      </c>
      <c r="O12" s="64">
        <v>1.06</v>
      </c>
      <c r="P12" s="38">
        <v>1</v>
      </c>
      <c r="Q12" s="38">
        <v>1</v>
      </c>
      <c r="R12" s="41">
        <v>1.0900000000000001</v>
      </c>
      <c r="S12" s="42">
        <f t="shared" si="4"/>
        <v>1.0900000000000001</v>
      </c>
      <c r="T12" s="42">
        <f t="shared" si="5"/>
        <v>1.06</v>
      </c>
      <c r="U12" s="39">
        <f t="shared" si="6"/>
        <v>751960.18</v>
      </c>
      <c r="V12" s="38">
        <v>0.85</v>
      </c>
      <c r="W12" s="38">
        <v>0.98</v>
      </c>
      <c r="X12" s="38">
        <v>1</v>
      </c>
      <c r="Y12" s="39">
        <f t="shared" si="7"/>
        <v>626382.82999999996</v>
      </c>
      <c r="Z12" s="81"/>
    </row>
    <row r="13" spans="1:26" ht="51" x14ac:dyDescent="0.25">
      <c r="A13" s="63">
        <v>4</v>
      </c>
      <c r="B13" s="80" t="s">
        <v>250</v>
      </c>
      <c r="C13" s="29" t="s">
        <v>166</v>
      </c>
      <c r="D13" s="29">
        <f>2.394-0.681</f>
        <v>1.7130000000000001</v>
      </c>
      <c r="E13" s="48" t="s">
        <v>243</v>
      </c>
      <c r="F13" s="64">
        <v>9318920</v>
      </c>
      <c r="G13" s="64">
        <v>443380</v>
      </c>
      <c r="H13" s="38">
        <f t="shared" si="0"/>
        <v>112171.12</v>
      </c>
      <c r="I13" s="64"/>
      <c r="J13" s="38">
        <f t="shared" si="1"/>
        <v>8763368.8800000008</v>
      </c>
      <c r="K13" s="39">
        <f t="shared" si="2"/>
        <v>15011650.890000001</v>
      </c>
      <c r="L13" s="38">
        <v>0</v>
      </c>
      <c r="M13" s="38">
        <v>0</v>
      </c>
      <c r="N13" s="39">
        <f t="shared" si="3"/>
        <v>15011650.890000001</v>
      </c>
      <c r="O13" s="64">
        <v>1.04</v>
      </c>
      <c r="P13" s="38">
        <v>1</v>
      </c>
      <c r="Q13" s="38">
        <v>1</v>
      </c>
      <c r="R13" s="41">
        <v>1.0900000000000001</v>
      </c>
      <c r="S13" s="42">
        <f t="shared" si="4"/>
        <v>1.0900000000000001</v>
      </c>
      <c r="T13" s="42">
        <f t="shared" si="5"/>
        <v>1.04</v>
      </c>
      <c r="U13" s="39">
        <f t="shared" si="6"/>
        <v>17017207.449999999</v>
      </c>
      <c r="V13" s="38">
        <v>0.85</v>
      </c>
      <c r="W13" s="38">
        <v>0.98</v>
      </c>
      <c r="X13" s="38">
        <v>1</v>
      </c>
      <c r="Y13" s="39">
        <f t="shared" si="7"/>
        <v>14175333.810000001</v>
      </c>
      <c r="Z13" s="81"/>
    </row>
    <row r="14" spans="1:26" ht="39" x14ac:dyDescent="0.25">
      <c r="A14" s="29">
        <v>5</v>
      </c>
      <c r="B14" s="37" t="s">
        <v>248</v>
      </c>
      <c r="C14" s="29" t="s">
        <v>191</v>
      </c>
      <c r="D14" s="29">
        <f>681/10</f>
        <v>68.099999999999994</v>
      </c>
      <c r="E14" s="48" t="s">
        <v>251</v>
      </c>
      <c r="F14" s="38">
        <v>380850</v>
      </c>
      <c r="G14" s="38">
        <v>16020</v>
      </c>
      <c r="H14" s="38">
        <f t="shared" si="0"/>
        <v>4610.8100000000004</v>
      </c>
      <c r="I14" s="38"/>
      <c r="J14" s="38">
        <f t="shared" si="1"/>
        <v>360219.19</v>
      </c>
      <c r="K14" s="39">
        <f t="shared" si="2"/>
        <v>24530926.84</v>
      </c>
      <c r="L14" s="38">
        <v>0</v>
      </c>
      <c r="M14" s="38">
        <v>0</v>
      </c>
      <c r="N14" s="39">
        <f t="shared" si="3"/>
        <v>24530926.84</v>
      </c>
      <c r="O14" s="64">
        <v>1.04</v>
      </c>
      <c r="P14" s="38">
        <v>1</v>
      </c>
      <c r="Q14" s="38">
        <v>1</v>
      </c>
      <c r="R14" s="41">
        <v>1.0900000000000001</v>
      </c>
      <c r="S14" s="42">
        <f t="shared" si="4"/>
        <v>1.0900000000000001</v>
      </c>
      <c r="T14" s="42">
        <f t="shared" si="5"/>
        <v>1.04</v>
      </c>
      <c r="U14" s="39">
        <f t="shared" si="6"/>
        <v>27808258.670000002</v>
      </c>
      <c r="V14" s="38">
        <v>0.85</v>
      </c>
      <c r="W14" s="38">
        <v>0.98</v>
      </c>
      <c r="X14" s="38">
        <v>1</v>
      </c>
      <c r="Y14" s="39">
        <f t="shared" si="7"/>
        <v>23164279.469999999</v>
      </c>
      <c r="Z14" s="81"/>
    </row>
    <row r="15" spans="1:26" ht="51.75" x14ac:dyDescent="0.25">
      <c r="A15" s="29">
        <v>6</v>
      </c>
      <c r="B15" s="37" t="s">
        <v>252</v>
      </c>
      <c r="C15" s="29" t="s">
        <v>191</v>
      </c>
      <c r="D15" s="29">
        <v>68.099999999999994</v>
      </c>
      <c r="E15" s="48" t="s">
        <v>246</v>
      </c>
      <c r="F15" s="38">
        <v>48290</v>
      </c>
      <c r="G15" s="38"/>
      <c r="H15" s="38">
        <f t="shared" si="0"/>
        <v>610.29999999999995</v>
      </c>
      <c r="I15" s="38"/>
      <c r="J15" s="38">
        <f t="shared" si="1"/>
        <v>47679.7</v>
      </c>
      <c r="K15" s="39">
        <f t="shared" si="2"/>
        <v>3246987.57</v>
      </c>
      <c r="L15" s="38">
        <v>0</v>
      </c>
      <c r="M15" s="54">
        <f>3915480/100</f>
        <v>39154.800000000003</v>
      </c>
      <c r="N15" s="39">
        <f t="shared" si="3"/>
        <v>5913429.4500000002</v>
      </c>
      <c r="O15" s="64">
        <v>1.04</v>
      </c>
      <c r="P15" s="38">
        <v>1</v>
      </c>
      <c r="Q15" s="38">
        <v>1</v>
      </c>
      <c r="R15" s="41">
        <v>1.0900000000000001</v>
      </c>
      <c r="S15" s="42">
        <f t="shared" si="4"/>
        <v>1.0900000000000001</v>
      </c>
      <c r="T15" s="42">
        <f t="shared" si="5"/>
        <v>1.04</v>
      </c>
      <c r="U15" s="39">
        <f t="shared" si="6"/>
        <v>6703463.6200000001</v>
      </c>
      <c r="V15" s="38">
        <v>0.85</v>
      </c>
      <c r="W15" s="38">
        <v>0.98</v>
      </c>
      <c r="X15" s="38">
        <v>1</v>
      </c>
      <c r="Y15" s="39">
        <f t="shared" si="7"/>
        <v>5583985.2000000002</v>
      </c>
      <c r="Z15" s="81"/>
    </row>
    <row r="16" spans="1:26" x14ac:dyDescent="0.25">
      <c r="A16" s="55"/>
      <c r="B16" s="70" t="s">
        <v>253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71"/>
      <c r="S16" s="55"/>
      <c r="T16" s="55"/>
      <c r="U16" s="55"/>
      <c r="V16" s="55"/>
      <c r="W16" s="55"/>
      <c r="X16" s="55"/>
      <c r="Y16" s="55"/>
      <c r="Z16" s="81"/>
    </row>
    <row r="17" spans="1:26" ht="39" x14ac:dyDescent="0.25">
      <c r="A17" s="86"/>
      <c r="B17" s="87" t="s">
        <v>255</v>
      </c>
      <c r="C17" s="86" t="s">
        <v>177</v>
      </c>
      <c r="D17" s="86">
        <f>6*12*3.8</f>
        <v>273.60000000000002</v>
      </c>
      <c r="E17" s="88" t="s">
        <v>254</v>
      </c>
      <c r="F17" s="89">
        <v>24970</v>
      </c>
      <c r="G17" s="89">
        <v>1366.6</v>
      </c>
      <c r="H17" s="38">
        <f>(F17-G17)/1.0128*0.0128</f>
        <v>298.31</v>
      </c>
      <c r="I17" s="38"/>
      <c r="J17" s="38">
        <f>F17-G17-H17</f>
        <v>23305.09</v>
      </c>
      <c r="K17" s="39">
        <f>D17*J17</f>
        <v>6376272.6200000001</v>
      </c>
      <c r="L17" s="38">
        <v>0</v>
      </c>
      <c r="M17" s="52">
        <v>0</v>
      </c>
      <c r="N17" s="39">
        <f>K17+L17*D17+M17*D17</f>
        <v>6376272.6200000001</v>
      </c>
      <c r="O17" s="64">
        <v>1</v>
      </c>
      <c r="P17" s="38">
        <v>1</v>
      </c>
      <c r="Q17" s="38">
        <v>1</v>
      </c>
      <c r="R17" s="90">
        <v>1</v>
      </c>
      <c r="S17" s="42">
        <f>R17</f>
        <v>1</v>
      </c>
      <c r="T17" s="42">
        <f>1+(O17-1)+(P17-1)+(Q17-1)</f>
        <v>1</v>
      </c>
      <c r="U17" s="39">
        <f>N17*S17*T17</f>
        <v>6376272.6200000001</v>
      </c>
      <c r="V17" s="89">
        <v>0.9</v>
      </c>
      <c r="W17" s="89">
        <v>0.99</v>
      </c>
      <c r="X17" s="89">
        <v>1</v>
      </c>
      <c r="Y17" s="39">
        <f>U17*V17*W17*X17</f>
        <v>5681258.9000000004</v>
      </c>
      <c r="Z17" s="81"/>
    </row>
    <row r="18" spans="1:26" ht="15" customHeight="1" x14ac:dyDescent="0.25">
      <c r="A18" s="891" t="s">
        <v>143</v>
      </c>
      <c r="B18" s="893" t="s">
        <v>146</v>
      </c>
      <c r="C18" s="893" t="s">
        <v>147</v>
      </c>
      <c r="D18" s="891" t="s">
        <v>148</v>
      </c>
      <c r="E18" s="893" t="s">
        <v>13</v>
      </c>
      <c r="F18" s="1030" t="s">
        <v>183</v>
      </c>
      <c r="G18" s="1027" t="s">
        <v>153</v>
      </c>
      <c r="H18" s="1030" t="s">
        <v>184</v>
      </c>
      <c r="I18" s="1030" t="s">
        <v>185</v>
      </c>
      <c r="J18" s="1027" t="s">
        <v>186</v>
      </c>
      <c r="K18" s="891" t="s">
        <v>187</v>
      </c>
      <c r="L18" s="1027"/>
      <c r="M18" s="1027"/>
      <c r="N18" s="1027"/>
      <c r="O18" s="1030"/>
      <c r="P18" s="1027"/>
      <c r="Q18" s="1027"/>
      <c r="R18" s="893"/>
      <c r="S18" s="1027"/>
      <c r="T18" s="1027"/>
      <c r="U18" s="1027"/>
      <c r="V18" s="1027"/>
      <c r="W18" s="1027"/>
      <c r="X18" s="1027"/>
      <c r="Y18" s="1027"/>
      <c r="Z18" s="34"/>
    </row>
    <row r="19" spans="1:26" ht="15" customHeight="1" x14ac:dyDescent="0.25">
      <c r="A19" s="892"/>
      <c r="B19" s="894"/>
      <c r="C19" s="894"/>
      <c r="D19" s="892"/>
      <c r="E19" s="894"/>
      <c r="F19" s="1031"/>
      <c r="G19" s="1028"/>
      <c r="H19" s="1031"/>
      <c r="I19" s="1031"/>
      <c r="J19" s="1028"/>
      <c r="K19" s="892"/>
      <c r="L19" s="1028"/>
      <c r="M19" s="1028"/>
      <c r="N19" s="1028"/>
      <c r="O19" s="1031"/>
      <c r="P19" s="1028"/>
      <c r="Q19" s="1028"/>
      <c r="R19" s="894"/>
      <c r="S19" s="1028"/>
      <c r="T19" s="1028"/>
      <c r="U19" s="1028"/>
      <c r="V19" s="1028"/>
      <c r="W19" s="1028"/>
      <c r="X19" s="1028"/>
      <c r="Y19" s="1028"/>
      <c r="Z19" s="34"/>
    </row>
    <row r="20" spans="1:26" ht="15" customHeight="1" x14ac:dyDescent="0.25">
      <c r="A20" s="898"/>
      <c r="B20" s="902"/>
      <c r="C20" s="902"/>
      <c r="D20" s="898"/>
      <c r="E20" s="902"/>
      <c r="F20" s="1032"/>
      <c r="G20" s="1029"/>
      <c r="H20" s="1032"/>
      <c r="I20" s="1032"/>
      <c r="J20" s="1029"/>
      <c r="K20" s="898"/>
      <c r="L20" s="1029"/>
      <c r="M20" s="1029"/>
      <c r="N20" s="1029"/>
      <c r="O20" s="1032"/>
      <c r="P20" s="1029"/>
      <c r="Q20" s="1029"/>
      <c r="R20" s="902"/>
      <c r="S20" s="1029"/>
      <c r="T20" s="1029"/>
      <c r="U20" s="1029"/>
      <c r="V20" s="1029"/>
      <c r="W20" s="1029"/>
      <c r="X20" s="1029"/>
      <c r="Y20" s="1029"/>
      <c r="Z20" s="34"/>
    </row>
    <row r="21" spans="1:26" x14ac:dyDescent="0.25">
      <c r="A21" s="55"/>
      <c r="B21" s="57" t="s">
        <v>182</v>
      </c>
      <c r="C21" s="55"/>
      <c r="D21" s="55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59"/>
      <c r="Q21" s="59"/>
      <c r="R21" s="55"/>
      <c r="S21" s="59"/>
      <c r="T21" s="59"/>
      <c r="U21" s="59"/>
      <c r="V21" s="59"/>
      <c r="W21" s="59"/>
      <c r="X21" s="59"/>
      <c r="Y21" s="59"/>
      <c r="Z21" s="34"/>
    </row>
    <row r="22" spans="1:26" x14ac:dyDescent="0.25">
      <c r="A22" s="55"/>
      <c r="B22" s="70" t="s">
        <v>199</v>
      </c>
      <c r="C22" s="55"/>
      <c r="D22" s="55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59"/>
      <c r="Q22" s="59"/>
      <c r="R22" s="55"/>
      <c r="S22" s="59"/>
      <c r="T22" s="59"/>
      <c r="U22" s="59"/>
      <c r="V22" s="59"/>
      <c r="W22" s="59"/>
      <c r="X22" s="59"/>
      <c r="Y22" s="59"/>
      <c r="Z22" s="34"/>
    </row>
    <row r="23" spans="1:26" x14ac:dyDescent="0.25">
      <c r="A23" s="43"/>
      <c r="B23" s="49" t="s">
        <v>168</v>
      </c>
      <c r="C23" s="43" t="s">
        <v>175</v>
      </c>
      <c r="D23" s="54">
        <v>12216.6</v>
      </c>
      <c r="E23" s="46" t="s">
        <v>188</v>
      </c>
      <c r="F23" s="54"/>
      <c r="G23" s="38"/>
      <c r="H23" s="38"/>
      <c r="I23" s="38"/>
      <c r="J23" s="38"/>
      <c r="K23" s="39"/>
      <c r="L23" s="38"/>
      <c r="M23" s="38"/>
      <c r="N23" s="39"/>
      <c r="O23" s="38"/>
      <c r="P23" s="38"/>
      <c r="Q23" s="38"/>
      <c r="R23" s="38"/>
      <c r="S23" s="42"/>
      <c r="T23" s="42"/>
      <c r="U23" s="39"/>
      <c r="V23" s="38"/>
      <c r="W23" s="38"/>
      <c r="X23" s="38"/>
      <c r="Y23" s="39"/>
      <c r="Z23" s="34"/>
    </row>
    <row r="24" spans="1:26" ht="25.5" x14ac:dyDescent="0.25">
      <c r="A24" s="51"/>
      <c r="B24" s="50" t="s">
        <v>176</v>
      </c>
      <c r="C24" s="51" t="s">
        <v>177</v>
      </c>
      <c r="D24" s="52">
        <v>7125</v>
      </c>
      <c r="E24" s="53" t="s">
        <v>178</v>
      </c>
      <c r="F24" s="52">
        <v>55.26</v>
      </c>
      <c r="G24" s="52">
        <f>D24*F24</f>
        <v>393727.5</v>
      </c>
      <c r="H24" s="52">
        <f>G24*0.031</f>
        <v>12205.55</v>
      </c>
      <c r="I24" s="52">
        <f>(G24+H24)*0.005</f>
        <v>2029.67</v>
      </c>
      <c r="J24" s="52">
        <f>G24+H24+I24</f>
        <v>407962.72</v>
      </c>
      <c r="K24" s="62">
        <f>J24*4.88</f>
        <v>1990858.07</v>
      </c>
      <c r="L24" s="38"/>
      <c r="M24" s="38"/>
      <c r="N24" s="39"/>
      <c r="O24" s="38"/>
      <c r="P24" s="38"/>
      <c r="Q24" s="38"/>
      <c r="R24" s="38"/>
      <c r="S24" s="42"/>
      <c r="T24" s="42"/>
      <c r="U24" s="39"/>
      <c r="V24" s="38"/>
      <c r="W24" s="38"/>
      <c r="X24" s="38"/>
      <c r="Y24" s="39">
        <f>K24</f>
        <v>1990858.07</v>
      </c>
      <c r="Z24" s="34"/>
    </row>
    <row r="25" spans="1:26" ht="32.25" customHeight="1" x14ac:dyDescent="0.25">
      <c r="A25" s="29"/>
      <c r="B25" s="65" t="s">
        <v>190</v>
      </c>
      <c r="C25" s="29"/>
      <c r="D25" s="29"/>
      <c r="E25" s="46" t="s">
        <v>188</v>
      </c>
      <c r="F25" s="38"/>
      <c r="G25" s="38"/>
      <c r="H25" s="38"/>
      <c r="I25" s="38"/>
      <c r="J25" s="38"/>
      <c r="K25" s="39"/>
      <c r="L25" s="38"/>
      <c r="M25" s="38"/>
      <c r="N25" s="39"/>
      <c r="O25" s="38"/>
      <c r="P25" s="38"/>
      <c r="Q25" s="38"/>
      <c r="R25" s="38"/>
      <c r="S25" s="42"/>
      <c r="T25" s="42"/>
      <c r="U25" s="39"/>
      <c r="V25" s="38"/>
      <c r="W25" s="38"/>
      <c r="X25" s="38"/>
      <c r="Y25" s="39"/>
      <c r="Z25" s="34"/>
    </row>
    <row r="26" spans="1:26" ht="27.75" customHeight="1" x14ac:dyDescent="0.25">
      <c r="A26" s="30"/>
      <c r="B26" s="30" t="s">
        <v>201</v>
      </c>
      <c r="C26" s="30"/>
      <c r="D26" s="30"/>
      <c r="E26" s="3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44">
        <f>SUM(Y8:Y25)</f>
        <v>55200564.899999999</v>
      </c>
      <c r="Z26" s="34"/>
    </row>
    <row r="27" spans="1:2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33.75" customHeight="1" x14ac:dyDescent="0.25">
      <c r="A29" s="4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R29" s="34"/>
      <c r="S29" s="34"/>
      <c r="T29" s="34"/>
      <c r="U29" s="34"/>
      <c r="V29" s="34"/>
      <c r="W29" s="34"/>
      <c r="X29" s="34"/>
      <c r="Y29" s="34"/>
      <c r="Z29" s="34"/>
    </row>
  </sheetData>
  <mergeCells count="52">
    <mergeCell ref="A1:X1"/>
    <mergeCell ref="A2:X2"/>
    <mergeCell ref="B4:Y4"/>
    <mergeCell ref="A5:A7"/>
    <mergeCell ref="B5:B7"/>
    <mergeCell ref="C5:C7"/>
    <mergeCell ref="D5:D7"/>
    <mergeCell ref="E5:E7"/>
    <mergeCell ref="F5:I5"/>
    <mergeCell ref="J5:J7"/>
    <mergeCell ref="W5:W7"/>
    <mergeCell ref="X5:X7"/>
    <mergeCell ref="Y5:Y7"/>
    <mergeCell ref="F6:F7"/>
    <mergeCell ref="G6:I6"/>
    <mergeCell ref="V5:V7"/>
    <mergeCell ref="A18:A20"/>
    <mergeCell ref="B18:B20"/>
    <mergeCell ref="C18:C20"/>
    <mergeCell ref="D18:D20"/>
    <mergeCell ref="E18:E20"/>
    <mergeCell ref="R5:R7"/>
    <mergeCell ref="S5:S7"/>
    <mergeCell ref="T5:T7"/>
    <mergeCell ref="U5:U7"/>
    <mergeCell ref="K5:K7"/>
    <mergeCell ref="L5:L7"/>
    <mergeCell ref="M5:M7"/>
    <mergeCell ref="N5:N7"/>
    <mergeCell ref="O5:O7"/>
    <mergeCell ref="P5:P7"/>
    <mergeCell ref="Q5:Q7"/>
    <mergeCell ref="Q18:Q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X18:X20"/>
    <mergeCell ref="Y18:Y20"/>
    <mergeCell ref="R18:R20"/>
    <mergeCell ref="S18:S20"/>
    <mergeCell ref="T18:T20"/>
    <mergeCell ref="U18:U20"/>
    <mergeCell ref="V18:V20"/>
    <mergeCell ref="W18:W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4" workbookViewId="0">
      <selection activeCell="H7" sqref="H7:H8"/>
    </sheetView>
  </sheetViews>
  <sheetFormatPr defaultRowHeight="15" x14ac:dyDescent="0.25"/>
  <cols>
    <col min="1" max="1" width="5" customWidth="1"/>
    <col min="2" max="2" width="54.140625" customWidth="1"/>
    <col min="3" max="3" width="9" customWidth="1"/>
    <col min="4" max="4" width="11" customWidth="1"/>
    <col min="5" max="5" width="15.42578125" customWidth="1"/>
    <col min="6" max="6" width="11.28515625" customWidth="1"/>
    <col min="7" max="7" width="14.5703125" customWidth="1"/>
    <col min="8" max="8" width="18.5703125" customWidth="1"/>
    <col min="9" max="9" width="13.28515625" customWidth="1"/>
    <col min="10" max="10" width="16.7109375" customWidth="1"/>
    <col min="11" max="11" width="14" customWidth="1"/>
    <col min="12" max="12" width="16.85546875" customWidth="1"/>
    <col min="13" max="13" width="20.28515625" customWidth="1"/>
    <col min="14" max="14" width="14.140625" customWidth="1"/>
    <col min="15" max="15" width="14.7109375" customWidth="1"/>
    <col min="16" max="16" width="15.42578125" customWidth="1"/>
    <col min="17" max="17" width="13.85546875" customWidth="1"/>
    <col min="18" max="18" width="15.85546875" customWidth="1"/>
    <col min="19" max="19" width="8.42578125" customWidth="1"/>
    <col min="20" max="20" width="9" customWidth="1"/>
    <col min="21" max="21" width="14.42578125" customWidth="1"/>
    <col min="22" max="22" width="13.28515625" customWidth="1"/>
    <col min="23" max="23" width="14.28515625" customWidth="1"/>
    <col min="24" max="24" width="11.42578125" customWidth="1"/>
    <col min="25" max="25" width="21" customWidth="1"/>
    <col min="26" max="26" width="18.85546875" customWidth="1"/>
  </cols>
  <sheetData>
    <row r="1" spans="1:26" ht="15.75" x14ac:dyDescent="0.25">
      <c r="A1" s="889" t="s">
        <v>144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75"/>
    </row>
    <row r="2" spans="1:26" ht="15.75" x14ac:dyDescent="0.25">
      <c r="A2" s="889" t="s">
        <v>145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75"/>
    </row>
    <row r="3" spans="1:26" ht="15.7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6" x14ac:dyDescent="0.25">
      <c r="A4" s="36"/>
      <c r="B4" s="1021" t="s">
        <v>180</v>
      </c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  <c r="V4" s="1022"/>
      <c r="W4" s="1022"/>
      <c r="X4" s="1022"/>
      <c r="Y4" s="1023"/>
    </row>
    <row r="5" spans="1:26" ht="44.25" customHeight="1" x14ac:dyDescent="0.25">
      <c r="A5" s="891" t="s">
        <v>143</v>
      </c>
      <c r="B5" s="893" t="s">
        <v>146</v>
      </c>
      <c r="C5" s="893" t="s">
        <v>147</v>
      </c>
      <c r="D5" s="891" t="s">
        <v>148</v>
      </c>
      <c r="E5" s="893" t="s">
        <v>13</v>
      </c>
      <c r="F5" s="1024" t="s">
        <v>149</v>
      </c>
      <c r="G5" s="1025"/>
      <c r="H5" s="1025"/>
      <c r="I5" s="1026"/>
      <c r="J5" s="891" t="s">
        <v>156</v>
      </c>
      <c r="K5" s="891" t="s">
        <v>163</v>
      </c>
      <c r="L5" s="891" t="s">
        <v>150</v>
      </c>
      <c r="M5" s="891" t="s">
        <v>151</v>
      </c>
      <c r="N5" s="891" t="s">
        <v>169</v>
      </c>
      <c r="O5" s="891" t="s">
        <v>171</v>
      </c>
      <c r="P5" s="891" t="s">
        <v>172</v>
      </c>
      <c r="Q5" s="891" t="s">
        <v>173</v>
      </c>
      <c r="R5" s="891" t="s">
        <v>162</v>
      </c>
      <c r="S5" s="891" t="s">
        <v>164</v>
      </c>
      <c r="T5" s="891" t="s">
        <v>165</v>
      </c>
      <c r="U5" s="891" t="s">
        <v>170</v>
      </c>
      <c r="V5" s="891" t="s">
        <v>152</v>
      </c>
      <c r="W5" s="891" t="s">
        <v>157</v>
      </c>
      <c r="X5" s="891" t="s">
        <v>158</v>
      </c>
      <c r="Y5" s="891" t="s">
        <v>174</v>
      </c>
    </row>
    <row r="6" spans="1:26" ht="44.25" customHeight="1" x14ac:dyDescent="0.25">
      <c r="A6" s="892"/>
      <c r="B6" s="894"/>
      <c r="C6" s="894"/>
      <c r="D6" s="892"/>
      <c r="E6" s="894"/>
      <c r="F6" s="906" t="s">
        <v>153</v>
      </c>
      <c r="G6" s="908" t="s">
        <v>154</v>
      </c>
      <c r="H6" s="908"/>
      <c r="I6" s="908"/>
      <c r="J6" s="892"/>
      <c r="K6" s="892"/>
      <c r="L6" s="892"/>
      <c r="M6" s="892"/>
      <c r="N6" s="892"/>
      <c r="O6" s="892"/>
      <c r="P6" s="892"/>
      <c r="Q6" s="892"/>
      <c r="R6" s="892"/>
      <c r="S6" s="892"/>
      <c r="T6" s="892"/>
      <c r="U6" s="892"/>
      <c r="V6" s="892"/>
      <c r="W6" s="892"/>
      <c r="X6" s="892"/>
      <c r="Y6" s="892"/>
    </row>
    <row r="7" spans="1:26" ht="18" customHeight="1" x14ac:dyDescent="0.25">
      <c r="A7" s="892"/>
      <c r="B7" s="894"/>
      <c r="C7" s="894"/>
      <c r="D7" s="892"/>
      <c r="E7" s="894"/>
      <c r="F7" s="1033"/>
      <c r="G7" s="891" t="s">
        <v>167</v>
      </c>
      <c r="H7" s="891" t="s">
        <v>273</v>
      </c>
      <c r="I7" s="891" t="s">
        <v>155</v>
      </c>
      <c r="J7" s="892"/>
      <c r="K7" s="892"/>
      <c r="L7" s="892"/>
      <c r="M7" s="892"/>
      <c r="N7" s="892"/>
      <c r="O7" s="892"/>
      <c r="P7" s="892"/>
      <c r="Q7" s="892"/>
      <c r="R7" s="892"/>
      <c r="S7" s="892"/>
      <c r="T7" s="892"/>
      <c r="U7" s="892"/>
      <c r="V7" s="892"/>
      <c r="W7" s="892"/>
      <c r="X7" s="892"/>
      <c r="Y7" s="892"/>
    </row>
    <row r="8" spans="1:26" ht="84.75" customHeight="1" x14ac:dyDescent="0.25">
      <c r="A8" s="898"/>
      <c r="B8" s="902"/>
      <c r="C8" s="902"/>
      <c r="D8" s="898"/>
      <c r="E8" s="902"/>
      <c r="F8" s="907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902"/>
      <c r="S8" s="898"/>
      <c r="T8" s="898"/>
      <c r="U8" s="898"/>
      <c r="V8" s="902"/>
      <c r="W8" s="898"/>
      <c r="X8" s="898"/>
      <c r="Y8" s="898"/>
    </row>
    <row r="9" spans="1:26" x14ac:dyDescent="0.25">
      <c r="A9" s="68"/>
      <c r="B9" s="69" t="s">
        <v>181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6"/>
      <c r="S9" s="68"/>
      <c r="T9" s="68"/>
      <c r="U9" s="68"/>
      <c r="V9" s="68"/>
      <c r="W9" s="68"/>
      <c r="X9" s="68"/>
      <c r="Y9" s="68"/>
      <c r="Z9" s="34"/>
    </row>
    <row r="10" spans="1:26" x14ac:dyDescent="0.25">
      <c r="A10" s="55"/>
      <c r="B10" s="70" t="s">
        <v>223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71"/>
      <c r="S10" s="55"/>
      <c r="T10" s="55"/>
      <c r="U10" s="55"/>
      <c r="V10" s="55"/>
      <c r="W10" s="55"/>
      <c r="X10" s="55"/>
      <c r="Y10" s="55"/>
      <c r="Z10" s="34"/>
    </row>
    <row r="11" spans="1:26" ht="63.75" x14ac:dyDescent="0.25">
      <c r="A11" s="41">
        <v>1</v>
      </c>
      <c r="B11" s="73" t="s">
        <v>224</v>
      </c>
      <c r="C11" s="41" t="s">
        <v>225</v>
      </c>
      <c r="D11" s="41">
        <v>1.4999999999999999E-2</v>
      </c>
      <c r="E11" s="41" t="s">
        <v>226</v>
      </c>
      <c r="F11" s="72">
        <v>11119010</v>
      </c>
      <c r="G11" s="72">
        <v>475840</v>
      </c>
      <c r="H11" s="38">
        <f>(F11-G11)/1.0128*0.0128</f>
        <v>134510.84</v>
      </c>
      <c r="I11" s="64"/>
      <c r="J11" s="38">
        <f>F11-G11-H11</f>
        <v>10508659.16</v>
      </c>
      <c r="K11" s="39">
        <f>D11*J11</f>
        <v>157629.89000000001</v>
      </c>
      <c r="L11" s="38">
        <v>0</v>
      </c>
      <c r="M11" s="38">
        <v>0</v>
      </c>
      <c r="N11" s="39">
        <f>K11+L11*D11+M11*D11</f>
        <v>157629.89000000001</v>
      </c>
      <c r="O11" s="64">
        <v>1.08</v>
      </c>
      <c r="P11" s="38">
        <v>1</v>
      </c>
      <c r="Q11" s="38">
        <v>1</v>
      </c>
      <c r="R11" s="41">
        <v>1.0900000000000001</v>
      </c>
      <c r="S11" s="42">
        <f>R11</f>
        <v>1.0900000000000001</v>
      </c>
      <c r="T11" s="42">
        <f>1+(O11-1)+(P11-1)+(Q11-1)</f>
        <v>1.08</v>
      </c>
      <c r="U11" s="39">
        <f>N11*S11*T11</f>
        <v>185561.91</v>
      </c>
      <c r="V11" s="38">
        <v>0.9</v>
      </c>
      <c r="W11" s="38">
        <v>0.98</v>
      </c>
      <c r="X11" s="38">
        <v>1.01</v>
      </c>
      <c r="Y11" s="39">
        <f>U11*V11*W11*X11</f>
        <v>165302.26</v>
      </c>
      <c r="Z11" s="34"/>
    </row>
    <row r="12" spans="1:26" ht="51" x14ac:dyDescent="0.25">
      <c r="A12" s="41">
        <v>2</v>
      </c>
      <c r="B12" s="73" t="s">
        <v>227</v>
      </c>
      <c r="C12" s="41" t="s">
        <v>225</v>
      </c>
      <c r="D12" s="41">
        <v>6.5000000000000002E-2</v>
      </c>
      <c r="E12" s="41" t="s">
        <v>226</v>
      </c>
      <c r="F12" s="72">
        <v>11119010</v>
      </c>
      <c r="G12" s="72">
        <v>475840</v>
      </c>
      <c r="H12" s="38">
        <f>(F12-G12)/1.0128*0.0128</f>
        <v>134510.84</v>
      </c>
      <c r="I12" s="64"/>
      <c r="J12" s="38">
        <f>F12-G12-H12</f>
        <v>10508659.16</v>
      </c>
      <c r="K12" s="39">
        <f>D12*J12</f>
        <v>683062.85</v>
      </c>
      <c r="L12" s="38">
        <v>0</v>
      </c>
      <c r="M12" s="38">
        <v>0</v>
      </c>
      <c r="N12" s="39">
        <f>K12+L12*D12+M12*D12</f>
        <v>683062.85</v>
      </c>
      <c r="O12" s="64">
        <v>1.08</v>
      </c>
      <c r="P12" s="38">
        <v>1</v>
      </c>
      <c r="Q12" s="38">
        <v>1</v>
      </c>
      <c r="R12" s="41">
        <v>1.0900000000000001</v>
      </c>
      <c r="S12" s="42">
        <f>R12</f>
        <v>1.0900000000000001</v>
      </c>
      <c r="T12" s="42">
        <f>1+(O12-1)+(P12-1)+(Q12-1)</f>
        <v>1.08</v>
      </c>
      <c r="U12" s="39">
        <f>N12*S12*T12</f>
        <v>804101.59</v>
      </c>
      <c r="V12" s="38">
        <v>0.9</v>
      </c>
      <c r="W12" s="38">
        <v>0.98</v>
      </c>
      <c r="X12" s="38">
        <v>1.01</v>
      </c>
      <c r="Y12" s="39">
        <f>U12*V12*W12*X12</f>
        <v>716309.78</v>
      </c>
      <c r="Z12" s="34"/>
    </row>
    <row r="13" spans="1:26" x14ac:dyDescent="0.25">
      <c r="A13" s="55"/>
      <c r="B13" s="70" t="s">
        <v>199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71"/>
      <c r="S13" s="55"/>
      <c r="T13" s="55"/>
      <c r="U13" s="55"/>
      <c r="V13" s="55"/>
      <c r="W13" s="55"/>
      <c r="X13" s="55"/>
      <c r="Y13" s="55"/>
      <c r="Z13" s="34"/>
    </row>
    <row r="14" spans="1:26" ht="51" x14ac:dyDescent="0.25">
      <c r="A14" s="63">
        <v>1</v>
      </c>
      <c r="B14" s="80" t="s">
        <v>230</v>
      </c>
      <c r="C14" s="29" t="s">
        <v>166</v>
      </c>
      <c r="D14" s="29">
        <f>(542.4-116/2)/1000</f>
        <v>0.4844</v>
      </c>
      <c r="E14" s="48" t="s">
        <v>189</v>
      </c>
      <c r="F14" s="64">
        <f>11234.09*1000</f>
        <v>11234090</v>
      </c>
      <c r="G14" s="64">
        <f>487.53*1000</f>
        <v>487530</v>
      </c>
      <c r="H14" s="38">
        <f t="shared" ref="H14:H19" si="0">(F14-G14)/1.0128*0.0128</f>
        <v>135817.5</v>
      </c>
      <c r="I14" s="64"/>
      <c r="J14" s="38">
        <f t="shared" ref="J14:J19" si="1">F14-G14-H14</f>
        <v>10610742.5</v>
      </c>
      <c r="K14" s="39">
        <f t="shared" ref="K14:K19" si="2">D14*J14</f>
        <v>5139843.67</v>
      </c>
      <c r="L14" s="38">
        <v>0</v>
      </c>
      <c r="M14" s="38">
        <v>1537490</v>
      </c>
      <c r="N14" s="39">
        <f t="shared" ref="N14:N19" si="3">K14+L14*D14+M14*D14</f>
        <v>5884603.8300000001</v>
      </c>
      <c r="O14" s="64">
        <v>1.06</v>
      </c>
      <c r="P14" s="38">
        <v>1.8</v>
      </c>
      <c r="Q14" s="38">
        <v>1</v>
      </c>
      <c r="R14" s="41">
        <v>1.0900000000000001</v>
      </c>
      <c r="S14" s="42">
        <f t="shared" ref="S14:S19" si="4">R14</f>
        <v>1.0900000000000001</v>
      </c>
      <c r="T14" s="42">
        <f t="shared" ref="T14:T19" si="5">1+(O14-1)+(P14-1)+(Q14-1)</f>
        <v>1.86</v>
      </c>
      <c r="U14" s="39">
        <f t="shared" ref="U14:U19" si="6">N14*S14*T14</f>
        <v>11930445.800000001</v>
      </c>
      <c r="V14" s="38">
        <v>0.9</v>
      </c>
      <c r="W14" s="38">
        <v>0.98</v>
      </c>
      <c r="X14" s="38">
        <v>1.01</v>
      </c>
      <c r="Y14" s="39">
        <f t="shared" ref="Y14:Y19" si="7">U14*V14*W14*X14</f>
        <v>10627879.73</v>
      </c>
      <c r="Z14" s="81"/>
    </row>
    <row r="15" spans="1:26" ht="39" x14ac:dyDescent="0.25">
      <c r="A15" s="29">
        <v>2</v>
      </c>
      <c r="B15" s="37" t="s">
        <v>192</v>
      </c>
      <c r="C15" s="29" t="s">
        <v>191</v>
      </c>
      <c r="D15" s="29">
        <f>116/10</f>
        <v>11.6</v>
      </c>
      <c r="E15" s="48" t="s">
        <v>193</v>
      </c>
      <c r="F15" s="38">
        <v>246210</v>
      </c>
      <c r="G15" s="38">
        <v>10710</v>
      </c>
      <c r="H15" s="38">
        <f t="shared" si="0"/>
        <v>2976.3</v>
      </c>
      <c r="I15" s="38"/>
      <c r="J15" s="38">
        <f t="shared" si="1"/>
        <v>232523.7</v>
      </c>
      <c r="K15" s="39">
        <f t="shared" si="2"/>
        <v>2697274.92</v>
      </c>
      <c r="L15" s="38">
        <v>0</v>
      </c>
      <c r="M15" s="38">
        <v>0</v>
      </c>
      <c r="N15" s="39">
        <f t="shared" si="3"/>
        <v>2697274.92</v>
      </c>
      <c r="O15" s="64">
        <v>1.06</v>
      </c>
      <c r="P15" s="38">
        <v>1</v>
      </c>
      <c r="Q15" s="38">
        <v>1</v>
      </c>
      <c r="R15" s="41">
        <v>1.0900000000000001</v>
      </c>
      <c r="S15" s="42">
        <f>R15</f>
        <v>1.0900000000000001</v>
      </c>
      <c r="T15" s="42">
        <f>1+(O15-1)+(P15-1)+(Q15-1)</f>
        <v>1.06</v>
      </c>
      <c r="U15" s="39">
        <f>N15*S15*T15</f>
        <v>3116431.44</v>
      </c>
      <c r="V15" s="38">
        <v>0.9</v>
      </c>
      <c r="W15" s="38">
        <v>0.98</v>
      </c>
      <c r="X15" s="38">
        <v>1.01</v>
      </c>
      <c r="Y15" s="39">
        <f>U15*V15*W15*X15</f>
        <v>2776179.46</v>
      </c>
      <c r="Z15" s="81"/>
    </row>
    <row r="16" spans="1:26" ht="26.25" x14ac:dyDescent="0.25">
      <c r="A16" s="29">
        <v>3</v>
      </c>
      <c r="B16" s="37" t="s">
        <v>197</v>
      </c>
      <c r="C16" s="29" t="s">
        <v>191</v>
      </c>
      <c r="D16" s="29">
        <f>116/10</f>
        <v>11.6</v>
      </c>
      <c r="E16" s="48" t="s">
        <v>198</v>
      </c>
      <c r="F16" s="38">
        <f>41.88*1000</f>
        <v>41880</v>
      </c>
      <c r="G16" s="38"/>
      <c r="H16" s="38">
        <f t="shared" si="0"/>
        <v>529.29</v>
      </c>
      <c r="I16" s="38"/>
      <c r="J16" s="38">
        <f t="shared" si="1"/>
        <v>41350.71</v>
      </c>
      <c r="K16" s="39">
        <f t="shared" si="2"/>
        <v>479668.24</v>
      </c>
      <c r="L16" s="38">
        <v>0</v>
      </c>
      <c r="M16" s="54">
        <f>1537490/100</f>
        <v>15374.9</v>
      </c>
      <c r="N16" s="39">
        <f t="shared" si="3"/>
        <v>658017.07999999996</v>
      </c>
      <c r="O16" s="64">
        <v>1.06</v>
      </c>
      <c r="P16" s="38">
        <v>1</v>
      </c>
      <c r="Q16" s="38">
        <v>1</v>
      </c>
      <c r="R16" s="41">
        <v>1.0900000000000001</v>
      </c>
      <c r="S16" s="42">
        <f>R16</f>
        <v>1.0900000000000001</v>
      </c>
      <c r="T16" s="42">
        <f>1+(O16-1)+(P16-1)+(Q16-1)</f>
        <v>1.06</v>
      </c>
      <c r="U16" s="39">
        <f>N16*S16*T16</f>
        <v>760272.93</v>
      </c>
      <c r="V16" s="38">
        <v>0.9</v>
      </c>
      <c r="W16" s="38">
        <v>0.98</v>
      </c>
      <c r="X16" s="38">
        <v>1.01</v>
      </c>
      <c r="Y16" s="39">
        <f>U16*V16*W16*X16</f>
        <v>677266.33</v>
      </c>
      <c r="Z16" s="34"/>
    </row>
    <row r="17" spans="1:26" ht="51" x14ac:dyDescent="0.25">
      <c r="A17" s="29">
        <v>4</v>
      </c>
      <c r="B17" s="80" t="s">
        <v>232</v>
      </c>
      <c r="C17" s="29" t="s">
        <v>166</v>
      </c>
      <c r="D17" s="67">
        <f>(3301-342/2)/1000</f>
        <v>3.13</v>
      </c>
      <c r="E17" s="48" t="s">
        <v>179</v>
      </c>
      <c r="F17" s="38">
        <f>13393.1*1000</f>
        <v>13393100</v>
      </c>
      <c r="G17" s="38">
        <f>570.13*1000</f>
        <v>570130</v>
      </c>
      <c r="H17" s="38">
        <f t="shared" si="0"/>
        <v>162059.65</v>
      </c>
      <c r="I17" s="38"/>
      <c r="J17" s="38">
        <f t="shared" si="1"/>
        <v>12660910.35</v>
      </c>
      <c r="K17" s="39">
        <f t="shared" si="2"/>
        <v>39628649.399999999</v>
      </c>
      <c r="L17" s="38">
        <v>0</v>
      </c>
      <c r="M17" s="38">
        <v>3092340</v>
      </c>
      <c r="N17" s="39">
        <f t="shared" si="3"/>
        <v>49307673.600000001</v>
      </c>
      <c r="O17" s="40">
        <v>1.04</v>
      </c>
      <c r="P17" s="38">
        <v>1.85</v>
      </c>
      <c r="Q17" s="38">
        <v>1</v>
      </c>
      <c r="R17" s="41">
        <v>1.0900000000000001</v>
      </c>
      <c r="S17" s="42">
        <f>R17</f>
        <v>1.0900000000000001</v>
      </c>
      <c r="T17" s="42">
        <f>1+(O17-1)+(P17-1)+(Q17-1)</f>
        <v>1.89</v>
      </c>
      <c r="U17" s="39">
        <f>N17*S17*T17</f>
        <v>101578738.38</v>
      </c>
      <c r="V17" s="38">
        <v>0.9</v>
      </c>
      <c r="W17" s="38">
        <v>0.98</v>
      </c>
      <c r="X17" s="38">
        <v>1.01</v>
      </c>
      <c r="Y17" s="39">
        <f>U17*V17*W17*X17</f>
        <v>90488371.719999999</v>
      </c>
      <c r="Z17" s="34"/>
    </row>
    <row r="18" spans="1:26" ht="39" x14ac:dyDescent="0.25">
      <c r="A18" s="29">
        <v>5</v>
      </c>
      <c r="B18" s="37" t="s">
        <v>195</v>
      </c>
      <c r="C18" s="29" t="s">
        <v>191</v>
      </c>
      <c r="D18" s="29">
        <f>342/10</f>
        <v>34.200000000000003</v>
      </c>
      <c r="E18" s="48" t="s">
        <v>196</v>
      </c>
      <c r="F18" s="38">
        <v>295400</v>
      </c>
      <c r="G18" s="38">
        <v>13060</v>
      </c>
      <c r="H18" s="38">
        <f t="shared" si="0"/>
        <v>3568.28</v>
      </c>
      <c r="I18" s="38"/>
      <c r="J18" s="38">
        <f t="shared" si="1"/>
        <v>278771.71999999997</v>
      </c>
      <c r="K18" s="39">
        <f t="shared" si="2"/>
        <v>9533992.8200000003</v>
      </c>
      <c r="L18" s="38">
        <v>0</v>
      </c>
      <c r="M18" s="38">
        <v>0</v>
      </c>
      <c r="N18" s="39">
        <f t="shared" si="3"/>
        <v>9533992.8200000003</v>
      </c>
      <c r="O18" s="40">
        <v>1.04</v>
      </c>
      <c r="P18" s="38">
        <v>1</v>
      </c>
      <c r="Q18" s="38">
        <v>1</v>
      </c>
      <c r="R18" s="41">
        <v>1.0900000000000001</v>
      </c>
      <c r="S18" s="42">
        <f t="shared" si="4"/>
        <v>1.0900000000000001</v>
      </c>
      <c r="T18" s="42">
        <f t="shared" si="5"/>
        <v>1.04</v>
      </c>
      <c r="U18" s="39">
        <f t="shared" si="6"/>
        <v>10807734.26</v>
      </c>
      <c r="V18" s="38">
        <v>0.9</v>
      </c>
      <c r="W18" s="38">
        <v>0.98</v>
      </c>
      <c r="X18" s="38">
        <v>1.01</v>
      </c>
      <c r="Y18" s="39">
        <f t="shared" si="7"/>
        <v>9627745.8300000001</v>
      </c>
      <c r="Z18" s="34"/>
    </row>
    <row r="19" spans="1:26" ht="26.25" x14ac:dyDescent="0.25">
      <c r="A19" s="29">
        <v>6</v>
      </c>
      <c r="B19" s="37" t="s">
        <v>228</v>
      </c>
      <c r="C19" s="29" t="s">
        <v>191</v>
      </c>
      <c r="D19" s="29">
        <f>342/10</f>
        <v>34.200000000000003</v>
      </c>
      <c r="E19" s="48" t="s">
        <v>198</v>
      </c>
      <c r="F19" s="38">
        <v>55310</v>
      </c>
      <c r="G19" s="38"/>
      <c r="H19" s="38">
        <f t="shared" si="0"/>
        <v>699.02</v>
      </c>
      <c r="I19" s="38"/>
      <c r="J19" s="38">
        <f t="shared" si="1"/>
        <v>54610.98</v>
      </c>
      <c r="K19" s="39">
        <f t="shared" si="2"/>
        <v>1867695.52</v>
      </c>
      <c r="L19" s="38">
        <v>0</v>
      </c>
      <c r="M19" s="54">
        <f>3092340/100</f>
        <v>30923.4</v>
      </c>
      <c r="N19" s="39">
        <f t="shared" si="3"/>
        <v>2925275.8</v>
      </c>
      <c r="O19" s="40">
        <v>1.04</v>
      </c>
      <c r="P19" s="38">
        <v>1</v>
      </c>
      <c r="Q19" s="38">
        <v>1</v>
      </c>
      <c r="R19" s="41">
        <v>1.0900000000000001</v>
      </c>
      <c r="S19" s="42">
        <f t="shared" si="4"/>
        <v>1.0900000000000001</v>
      </c>
      <c r="T19" s="42">
        <f t="shared" si="5"/>
        <v>1.04</v>
      </c>
      <c r="U19" s="39">
        <f t="shared" si="6"/>
        <v>3316092.65</v>
      </c>
      <c r="V19" s="38">
        <v>0.9</v>
      </c>
      <c r="W19" s="38">
        <v>0.98</v>
      </c>
      <c r="X19" s="38">
        <v>1.01</v>
      </c>
      <c r="Y19" s="39">
        <f t="shared" si="7"/>
        <v>2954041.65</v>
      </c>
      <c r="Z19" s="34"/>
    </row>
    <row r="20" spans="1:26" x14ac:dyDescent="0.25">
      <c r="A20" s="55"/>
      <c r="B20" s="82" t="s">
        <v>229</v>
      </c>
      <c r="C20" s="55"/>
      <c r="D20" s="55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59"/>
      <c r="Q20" s="59"/>
      <c r="R20" s="55"/>
      <c r="S20" s="59"/>
      <c r="T20" s="59"/>
      <c r="U20" s="59"/>
      <c r="V20" s="59"/>
      <c r="W20" s="59"/>
      <c r="X20" s="59"/>
      <c r="Y20" s="59"/>
      <c r="Z20" s="34"/>
    </row>
    <row r="21" spans="1:26" ht="39" x14ac:dyDescent="0.25">
      <c r="A21" s="41">
        <v>1</v>
      </c>
      <c r="B21" s="37" t="s">
        <v>195</v>
      </c>
      <c r="C21" s="29" t="s">
        <v>191</v>
      </c>
      <c r="D21" s="29">
        <f>47.2/10</f>
        <v>4.72</v>
      </c>
      <c r="E21" s="48" t="s">
        <v>196</v>
      </c>
      <c r="F21" s="38">
        <v>295400</v>
      </c>
      <c r="G21" s="38">
        <v>13060</v>
      </c>
      <c r="H21" s="38">
        <f>(F21-G21)/1.0128*0.0128</f>
        <v>3568.28</v>
      </c>
      <c r="I21" s="38"/>
      <c r="J21" s="38">
        <f>F21-G21-H21</f>
        <v>278771.71999999997</v>
      </c>
      <c r="K21" s="39">
        <f>D21*J21</f>
        <v>1315802.52</v>
      </c>
      <c r="L21" s="38">
        <v>0</v>
      </c>
      <c r="M21" s="38">
        <v>0</v>
      </c>
      <c r="N21" s="39">
        <f>K21+L21*D21+M21*D21</f>
        <v>1315802.52</v>
      </c>
      <c r="O21" s="40">
        <v>1.04</v>
      </c>
      <c r="P21" s="38">
        <v>1</v>
      </c>
      <c r="Q21" s="38">
        <v>1</v>
      </c>
      <c r="R21" s="41">
        <v>1.0900000000000001</v>
      </c>
      <c r="S21" s="42">
        <f>R21</f>
        <v>1.0900000000000001</v>
      </c>
      <c r="T21" s="42">
        <f>1+(O21-1)+(P21-1)+(Q21-1)</f>
        <v>1.04</v>
      </c>
      <c r="U21" s="39">
        <f>N21*S21*T21</f>
        <v>1491593.74</v>
      </c>
      <c r="V21" s="38">
        <v>0.9</v>
      </c>
      <c r="W21" s="38">
        <v>0.98</v>
      </c>
      <c r="X21" s="38">
        <v>1.01</v>
      </c>
      <c r="Y21" s="39">
        <f>U21*V21*W21*X21</f>
        <v>1328741.54</v>
      </c>
      <c r="Z21" s="34"/>
    </row>
    <row r="22" spans="1:26" x14ac:dyDescent="0.25">
      <c r="A22" s="55"/>
      <c r="B22" s="82" t="s">
        <v>231</v>
      </c>
      <c r="C22" s="55"/>
      <c r="D22" s="55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59"/>
      <c r="Q22" s="59"/>
      <c r="R22" s="55"/>
      <c r="S22" s="59"/>
      <c r="T22" s="59"/>
      <c r="U22" s="59"/>
      <c r="V22" s="59"/>
      <c r="W22" s="59"/>
      <c r="X22" s="59"/>
      <c r="Y22" s="59"/>
      <c r="Z22" s="34"/>
    </row>
    <row r="23" spans="1:26" ht="51.75" x14ac:dyDescent="0.25">
      <c r="A23" s="29">
        <v>3</v>
      </c>
      <c r="B23" s="37" t="s">
        <v>233</v>
      </c>
      <c r="C23" s="29" t="s">
        <v>191</v>
      </c>
      <c r="D23" s="29">
        <f>42/10</f>
        <v>4.2</v>
      </c>
      <c r="E23" s="48" t="s">
        <v>194</v>
      </c>
      <c r="F23" s="38">
        <v>293320</v>
      </c>
      <c r="G23" s="38">
        <v>12940</v>
      </c>
      <c r="H23" s="38">
        <f>(F23-G23)/1.0128*0.0128</f>
        <v>3543.51</v>
      </c>
      <c r="I23" s="38"/>
      <c r="J23" s="38">
        <f>F23-G23-H23</f>
        <v>276836.49</v>
      </c>
      <c r="K23" s="39">
        <f>D23*J23</f>
        <v>1162713.26</v>
      </c>
      <c r="L23" s="38">
        <v>0</v>
      </c>
      <c r="M23" s="38">
        <v>0</v>
      </c>
      <c r="N23" s="39">
        <f>K23+L23*D23+M23*D23</f>
        <v>1162713.26</v>
      </c>
      <c r="O23" s="40">
        <v>1.04</v>
      </c>
      <c r="P23" s="38">
        <v>1</v>
      </c>
      <c r="Q23" s="38">
        <v>1</v>
      </c>
      <c r="R23" s="41">
        <v>1.0900000000000001</v>
      </c>
      <c r="S23" s="42">
        <f>R23</f>
        <v>1.0900000000000001</v>
      </c>
      <c r="T23" s="42">
        <f>1+(O23-1)+(P23-1)+(Q23-1)</f>
        <v>1.04</v>
      </c>
      <c r="U23" s="39">
        <f>N23*S23*T23</f>
        <v>1318051.75</v>
      </c>
      <c r="V23" s="38">
        <v>0.9</v>
      </c>
      <c r="W23" s="38">
        <v>0.98</v>
      </c>
      <c r="X23" s="38">
        <v>1.01</v>
      </c>
      <c r="Y23" s="39">
        <f>U23*V23*W23*X23</f>
        <v>1174146.8600000001</v>
      </c>
      <c r="Z23" s="34"/>
    </row>
    <row r="24" spans="1:26" ht="39" x14ac:dyDescent="0.25">
      <c r="A24" s="29">
        <v>6</v>
      </c>
      <c r="B24" s="37" t="s">
        <v>234</v>
      </c>
      <c r="C24" s="29" t="s">
        <v>191</v>
      </c>
      <c r="D24" s="29">
        <v>4.2</v>
      </c>
      <c r="E24" s="48" t="s">
        <v>198</v>
      </c>
      <c r="F24" s="38">
        <v>99890</v>
      </c>
      <c r="G24" s="38"/>
      <c r="H24" s="38">
        <f>(F24-G24)/1.0128*0.0128</f>
        <v>1262.43</v>
      </c>
      <c r="I24" s="38"/>
      <c r="J24" s="38">
        <f>F24-G24-H24</f>
        <v>98627.57</v>
      </c>
      <c r="K24" s="39">
        <f>D24*J24</f>
        <v>414235.79</v>
      </c>
      <c r="L24" s="38">
        <v>0</v>
      </c>
      <c r="M24" s="54">
        <f>3092340/100</f>
        <v>30923.4</v>
      </c>
      <c r="N24" s="39">
        <f>K24+L24*D24+M24*D24</f>
        <v>544114.06999999995</v>
      </c>
      <c r="O24" s="40">
        <v>1.04</v>
      </c>
      <c r="P24" s="38">
        <v>1</v>
      </c>
      <c r="Q24" s="38">
        <v>1</v>
      </c>
      <c r="R24" s="41">
        <v>1.0900000000000001</v>
      </c>
      <c r="S24" s="42">
        <f>R24</f>
        <v>1.0900000000000001</v>
      </c>
      <c r="T24" s="42">
        <f>1+(O24-1)+(P24-1)+(Q24-1)</f>
        <v>1.04</v>
      </c>
      <c r="U24" s="39">
        <f>N24*S24*T24</f>
        <v>616807.71</v>
      </c>
      <c r="V24" s="38">
        <v>0.9</v>
      </c>
      <c r="W24" s="38">
        <v>0.98</v>
      </c>
      <c r="X24" s="38">
        <v>1.01</v>
      </c>
      <c r="Y24" s="39">
        <f>U24*V24*W24*X24</f>
        <v>549464.64</v>
      </c>
      <c r="Z24" s="34"/>
    </row>
    <row r="25" spans="1:26" x14ac:dyDescent="0.25">
      <c r="A25" s="55"/>
      <c r="B25" s="70" t="s">
        <v>200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55"/>
      <c r="W25" s="55"/>
      <c r="X25" s="55"/>
      <c r="Y25" s="55"/>
      <c r="Z25" s="34"/>
    </row>
    <row r="26" spans="1:26" ht="51" x14ac:dyDescent="0.25">
      <c r="A26" s="41">
        <v>1</v>
      </c>
      <c r="B26" s="73" t="s">
        <v>235</v>
      </c>
      <c r="C26" s="41" t="s">
        <v>166</v>
      </c>
      <c r="D26" s="41">
        <v>0.12</v>
      </c>
      <c r="E26" s="41" t="s">
        <v>202</v>
      </c>
      <c r="F26" s="72">
        <v>42320690</v>
      </c>
      <c r="G26" s="72">
        <v>1690300</v>
      </c>
      <c r="H26" s="38">
        <f>(F26-G26)/1.0128*0.0128</f>
        <v>513496.24</v>
      </c>
      <c r="I26" s="38"/>
      <c r="J26" s="38">
        <f>F26-G26-H26</f>
        <v>40116893.759999998</v>
      </c>
      <c r="K26" s="39">
        <f>D26*J26</f>
        <v>4814027.25</v>
      </c>
      <c r="L26" s="38">
        <v>0</v>
      </c>
      <c r="M26" s="38">
        <v>0</v>
      </c>
      <c r="N26" s="39">
        <f>K26+L26*D26+M26*D26</f>
        <v>4814027.25</v>
      </c>
      <c r="O26" s="72">
        <v>1</v>
      </c>
      <c r="P26" s="38">
        <v>1</v>
      </c>
      <c r="Q26" s="38">
        <v>1</v>
      </c>
      <c r="R26" s="72">
        <v>1.06</v>
      </c>
      <c r="S26" s="42">
        <f>R26</f>
        <v>1.06</v>
      </c>
      <c r="T26" s="42">
        <f>1+(O26-1)+(P26-1)+(Q26-1)</f>
        <v>1</v>
      </c>
      <c r="U26" s="39">
        <f>N26*S26*T26</f>
        <v>5102868.8899999997</v>
      </c>
      <c r="V26" s="72">
        <v>0.92</v>
      </c>
      <c r="W26" s="72">
        <v>0.98</v>
      </c>
      <c r="X26" s="72">
        <v>1</v>
      </c>
      <c r="Y26" s="39">
        <f>U26*V26*W26*X26</f>
        <v>4600746.59</v>
      </c>
      <c r="Z26" s="34"/>
    </row>
    <row r="27" spans="1:26" ht="63.75" x14ac:dyDescent="0.25">
      <c r="A27" s="41">
        <v>2</v>
      </c>
      <c r="B27" s="73" t="s">
        <v>236</v>
      </c>
      <c r="C27" s="41" t="s">
        <v>166</v>
      </c>
      <c r="D27" s="41">
        <v>0.12</v>
      </c>
      <c r="E27" s="41" t="s">
        <v>203</v>
      </c>
      <c r="F27" s="72">
        <v>82060430</v>
      </c>
      <c r="G27" s="72">
        <v>4026790</v>
      </c>
      <c r="H27" s="38">
        <f>(F27-G27)/1.0128*0.0128</f>
        <v>986207.14</v>
      </c>
      <c r="I27" s="72"/>
      <c r="J27" s="72">
        <f>F27-G27-H27</f>
        <v>77047432.859999999</v>
      </c>
      <c r="K27" s="39">
        <f>D27*J27</f>
        <v>9245691.9399999995</v>
      </c>
      <c r="L27" s="38">
        <v>0</v>
      </c>
      <c r="M27" s="38">
        <v>0</v>
      </c>
      <c r="N27" s="39">
        <f>K27+L27*D27+M27*D27</f>
        <v>9245691.9399999995</v>
      </c>
      <c r="O27" s="72">
        <v>1</v>
      </c>
      <c r="P27" s="38">
        <v>1</v>
      </c>
      <c r="Q27" s="38">
        <v>1</v>
      </c>
      <c r="R27" s="72">
        <v>1.06</v>
      </c>
      <c r="S27" s="42">
        <f>R27</f>
        <v>1.06</v>
      </c>
      <c r="T27" s="42">
        <f>1+(O27-1)+(P27-1)+(Q27-1)</f>
        <v>1</v>
      </c>
      <c r="U27" s="39">
        <f>N27*S27*T27</f>
        <v>9800433.4600000009</v>
      </c>
      <c r="V27" s="72">
        <v>0.92</v>
      </c>
      <c r="W27" s="72">
        <v>0.98</v>
      </c>
      <c r="X27" s="72">
        <v>1</v>
      </c>
      <c r="Y27" s="39">
        <f>U27*V27*W27*X27</f>
        <v>8836070.8100000005</v>
      </c>
      <c r="Z27" s="34"/>
    </row>
    <row r="28" spans="1:26" ht="15" customHeight="1" x14ac:dyDescent="0.25">
      <c r="A28" s="891" t="s">
        <v>143</v>
      </c>
      <c r="B28" s="893" t="s">
        <v>146</v>
      </c>
      <c r="C28" s="893" t="s">
        <v>147</v>
      </c>
      <c r="D28" s="891" t="s">
        <v>148</v>
      </c>
      <c r="E28" s="893" t="s">
        <v>13</v>
      </c>
      <c r="F28" s="1030" t="s">
        <v>183</v>
      </c>
      <c r="G28" s="1027" t="s">
        <v>153</v>
      </c>
      <c r="H28" s="1030" t="s">
        <v>184</v>
      </c>
      <c r="I28" s="1030" t="s">
        <v>185</v>
      </c>
      <c r="J28" s="1027" t="s">
        <v>186</v>
      </c>
      <c r="K28" s="891" t="s">
        <v>187</v>
      </c>
      <c r="L28" s="1027"/>
      <c r="M28" s="1027"/>
      <c r="N28" s="1027"/>
      <c r="O28" s="1030"/>
      <c r="P28" s="1027"/>
      <c r="Q28" s="1027"/>
      <c r="R28" s="893"/>
      <c r="S28" s="1027"/>
      <c r="T28" s="1027"/>
      <c r="U28" s="1027"/>
      <c r="V28" s="1027"/>
      <c r="W28" s="1027"/>
      <c r="X28" s="1027"/>
      <c r="Y28" s="1027"/>
      <c r="Z28" s="34"/>
    </row>
    <row r="29" spans="1:26" ht="15" customHeight="1" x14ac:dyDescent="0.25">
      <c r="A29" s="892"/>
      <c r="B29" s="894"/>
      <c r="C29" s="894"/>
      <c r="D29" s="892"/>
      <c r="E29" s="894"/>
      <c r="F29" s="1031"/>
      <c r="G29" s="1028"/>
      <c r="H29" s="1031"/>
      <c r="I29" s="1031"/>
      <c r="J29" s="1028"/>
      <c r="K29" s="892"/>
      <c r="L29" s="1028"/>
      <c r="M29" s="1028"/>
      <c r="N29" s="1028"/>
      <c r="O29" s="1031"/>
      <c r="P29" s="1028"/>
      <c r="Q29" s="1028"/>
      <c r="R29" s="894"/>
      <c r="S29" s="1028"/>
      <c r="T29" s="1028"/>
      <c r="U29" s="1028"/>
      <c r="V29" s="1028"/>
      <c r="W29" s="1028"/>
      <c r="X29" s="1028"/>
      <c r="Y29" s="1028"/>
      <c r="Z29" s="34"/>
    </row>
    <row r="30" spans="1:26" ht="15" customHeight="1" x14ac:dyDescent="0.25">
      <c r="A30" s="898"/>
      <c r="B30" s="902"/>
      <c r="C30" s="902"/>
      <c r="D30" s="898"/>
      <c r="E30" s="902"/>
      <c r="F30" s="1032"/>
      <c r="G30" s="1029"/>
      <c r="H30" s="1032"/>
      <c r="I30" s="1032"/>
      <c r="J30" s="1029"/>
      <c r="K30" s="898"/>
      <c r="L30" s="1029"/>
      <c r="M30" s="1029"/>
      <c r="N30" s="1029"/>
      <c r="O30" s="1032"/>
      <c r="P30" s="1029"/>
      <c r="Q30" s="1029"/>
      <c r="R30" s="902"/>
      <c r="S30" s="1029"/>
      <c r="T30" s="1029"/>
      <c r="U30" s="1029"/>
      <c r="V30" s="1029"/>
      <c r="W30" s="1029"/>
      <c r="X30" s="1029"/>
      <c r="Y30" s="1029"/>
      <c r="Z30" s="34"/>
    </row>
    <row r="31" spans="1:26" x14ac:dyDescent="0.25">
      <c r="A31" s="55"/>
      <c r="B31" s="57" t="s">
        <v>182</v>
      </c>
      <c r="C31" s="55"/>
      <c r="D31" s="55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59"/>
      <c r="Q31" s="59"/>
      <c r="R31" s="55"/>
      <c r="S31" s="59"/>
      <c r="T31" s="59"/>
      <c r="U31" s="59"/>
      <c r="V31" s="59"/>
      <c r="W31" s="59"/>
      <c r="X31" s="59"/>
      <c r="Y31" s="59"/>
      <c r="Z31" s="34"/>
    </row>
    <row r="32" spans="1:26" x14ac:dyDescent="0.25">
      <c r="A32" s="55"/>
      <c r="B32" s="70" t="s">
        <v>199</v>
      </c>
      <c r="C32" s="55"/>
      <c r="D32" s="55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59"/>
      <c r="Q32" s="59"/>
      <c r="R32" s="55"/>
      <c r="S32" s="59"/>
      <c r="T32" s="59"/>
      <c r="U32" s="59"/>
      <c r="V32" s="59"/>
      <c r="W32" s="59"/>
      <c r="X32" s="59"/>
      <c r="Y32" s="59"/>
      <c r="Z32" s="34"/>
    </row>
    <row r="33" spans="1:26" x14ac:dyDescent="0.25">
      <c r="A33" s="43"/>
      <c r="B33" s="49" t="s">
        <v>168</v>
      </c>
      <c r="C33" s="43" t="s">
        <v>175</v>
      </c>
      <c r="D33" s="54">
        <f>12329*1.8</f>
        <v>22192.2</v>
      </c>
      <c r="E33" s="46" t="s">
        <v>188</v>
      </c>
      <c r="F33" s="54"/>
      <c r="G33" s="38"/>
      <c r="H33" s="38"/>
      <c r="I33" s="38"/>
      <c r="J33" s="38"/>
      <c r="K33" s="39"/>
      <c r="L33" s="38"/>
      <c r="M33" s="38"/>
      <c r="N33" s="39"/>
      <c r="O33" s="38"/>
      <c r="P33" s="38"/>
      <c r="Q33" s="38"/>
      <c r="R33" s="38"/>
      <c r="S33" s="42"/>
      <c r="T33" s="42"/>
      <c r="U33" s="39"/>
      <c r="V33" s="38"/>
      <c r="W33" s="38"/>
      <c r="X33" s="38"/>
      <c r="Y33" s="39"/>
      <c r="Z33" s="34"/>
    </row>
    <row r="34" spans="1:26" ht="25.5" x14ac:dyDescent="0.25">
      <c r="A34" s="51"/>
      <c r="B34" s="50" t="s">
        <v>176</v>
      </c>
      <c r="C34" s="51" t="s">
        <v>177</v>
      </c>
      <c r="D34" s="52">
        <v>13262.7</v>
      </c>
      <c r="E34" s="53" t="s">
        <v>178</v>
      </c>
      <c r="F34" s="52">
        <v>55.26</v>
      </c>
      <c r="G34" s="52">
        <f>D34*F34</f>
        <v>732896.8</v>
      </c>
      <c r="H34" s="52">
        <f>G34*0.031</f>
        <v>22719.8</v>
      </c>
      <c r="I34" s="52">
        <f>(G34+H34)*0.005</f>
        <v>3778.08</v>
      </c>
      <c r="J34" s="52">
        <f>G34+H34+I34</f>
        <v>759394.68</v>
      </c>
      <c r="K34" s="62">
        <f>J34*4.88</f>
        <v>3705846.04</v>
      </c>
      <c r="L34" s="38"/>
      <c r="M34" s="38"/>
      <c r="N34" s="39"/>
      <c r="O34" s="38"/>
      <c r="P34" s="38"/>
      <c r="Q34" s="38"/>
      <c r="R34" s="38"/>
      <c r="S34" s="42"/>
      <c r="T34" s="42"/>
      <c r="U34" s="39"/>
      <c r="V34" s="38"/>
      <c r="W34" s="38"/>
      <c r="X34" s="38"/>
      <c r="Y34" s="39">
        <f>K34</f>
        <v>3705846.04</v>
      </c>
      <c r="Z34" s="34"/>
    </row>
    <row r="35" spans="1:26" ht="32.25" customHeight="1" x14ac:dyDescent="0.25">
      <c r="A35" s="29"/>
      <c r="B35" s="65" t="s">
        <v>190</v>
      </c>
      <c r="C35" s="29"/>
      <c r="D35" s="29"/>
      <c r="E35" s="46" t="s">
        <v>188</v>
      </c>
      <c r="F35" s="38"/>
      <c r="G35" s="38"/>
      <c r="H35" s="38"/>
      <c r="I35" s="38"/>
      <c r="J35" s="38"/>
      <c r="K35" s="39"/>
      <c r="L35" s="38"/>
      <c r="M35" s="38"/>
      <c r="N35" s="39"/>
      <c r="O35" s="38"/>
      <c r="P35" s="38"/>
      <c r="Q35" s="38"/>
      <c r="R35" s="38"/>
      <c r="S35" s="42"/>
      <c r="T35" s="42"/>
      <c r="U35" s="39"/>
      <c r="V35" s="38"/>
      <c r="W35" s="38"/>
      <c r="X35" s="38"/>
      <c r="Y35" s="39"/>
      <c r="Z35" s="34"/>
    </row>
    <row r="36" spans="1:26" ht="27.75" customHeight="1" x14ac:dyDescent="0.25">
      <c r="A36" s="30"/>
      <c r="B36" s="30" t="s">
        <v>201</v>
      </c>
      <c r="C36" s="30"/>
      <c r="D36" s="30"/>
      <c r="E36" s="3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44">
        <f>SUM(Y9:Y35)</f>
        <v>138228113.24000001</v>
      </c>
      <c r="Z36" s="34"/>
    </row>
    <row r="37" spans="1:26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33.75" customHeight="1" x14ac:dyDescent="0.25">
      <c r="A39" s="4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R39" s="34"/>
      <c r="S39" s="34"/>
      <c r="T39" s="34"/>
      <c r="U39" s="34"/>
      <c r="V39" s="34"/>
      <c r="W39" s="34"/>
      <c r="X39" s="34"/>
      <c r="Y39" s="34"/>
      <c r="Z39" s="34"/>
    </row>
  </sheetData>
  <mergeCells count="55">
    <mergeCell ref="A1:X1"/>
    <mergeCell ref="A2:X2"/>
    <mergeCell ref="B4:Y4"/>
    <mergeCell ref="A5:A8"/>
    <mergeCell ref="B5:B8"/>
    <mergeCell ref="C5:C8"/>
    <mergeCell ref="D5:D8"/>
    <mergeCell ref="E5:E8"/>
    <mergeCell ref="F5:I5"/>
    <mergeCell ref="J5:J8"/>
    <mergeCell ref="W5:W8"/>
    <mergeCell ref="X5:X8"/>
    <mergeCell ref="Y5:Y8"/>
    <mergeCell ref="F6:F8"/>
    <mergeCell ref="G6:I6"/>
    <mergeCell ref="H7:H8"/>
    <mergeCell ref="A28:A30"/>
    <mergeCell ref="B28:B30"/>
    <mergeCell ref="C28:C30"/>
    <mergeCell ref="D28:D30"/>
    <mergeCell ref="E28:E30"/>
    <mergeCell ref="P28:P30"/>
    <mergeCell ref="V5:V8"/>
    <mergeCell ref="K5:K8"/>
    <mergeCell ref="L5:L8"/>
    <mergeCell ref="M5:M8"/>
    <mergeCell ref="N5:N8"/>
    <mergeCell ref="O5:O8"/>
    <mergeCell ref="Q5:Q8"/>
    <mergeCell ref="R5:R8"/>
    <mergeCell ref="S5:S8"/>
    <mergeCell ref="T5:T8"/>
    <mergeCell ref="U5:U8"/>
    <mergeCell ref="P5:P8"/>
    <mergeCell ref="F28:F30"/>
    <mergeCell ref="G28:G30"/>
    <mergeCell ref="H28:H30"/>
    <mergeCell ref="I28:I30"/>
    <mergeCell ref="J28:J30"/>
    <mergeCell ref="G7:G8"/>
    <mergeCell ref="I7:I8"/>
    <mergeCell ref="X28:X30"/>
    <mergeCell ref="Y28:Y30"/>
    <mergeCell ref="R28:R30"/>
    <mergeCell ref="S28:S30"/>
    <mergeCell ref="T28:T30"/>
    <mergeCell ref="U28:U30"/>
    <mergeCell ref="V28:V30"/>
    <mergeCell ref="W28:W30"/>
    <mergeCell ref="Q28:Q30"/>
    <mergeCell ref="K28:K30"/>
    <mergeCell ref="L28:L30"/>
    <mergeCell ref="M28:M30"/>
    <mergeCell ref="N28:N30"/>
    <mergeCell ref="O28:O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B25" sqref="B25"/>
    </sheetView>
  </sheetViews>
  <sheetFormatPr defaultRowHeight="15" x14ac:dyDescent="0.25"/>
  <cols>
    <col min="1" max="1" width="5" customWidth="1"/>
    <col min="2" max="2" width="54.140625" customWidth="1"/>
    <col min="3" max="3" width="9" customWidth="1"/>
    <col min="4" max="4" width="11" customWidth="1"/>
    <col min="5" max="5" width="15.42578125" customWidth="1"/>
    <col min="6" max="6" width="11.28515625" customWidth="1"/>
    <col min="7" max="7" width="14.5703125" customWidth="1"/>
    <col min="8" max="8" width="18.5703125" customWidth="1"/>
    <col min="9" max="9" width="13.28515625" customWidth="1"/>
    <col min="10" max="10" width="16.7109375" customWidth="1"/>
    <col min="11" max="11" width="14" customWidth="1"/>
    <col min="12" max="12" width="16.85546875" customWidth="1"/>
    <col min="13" max="13" width="20.28515625" customWidth="1"/>
    <col min="14" max="14" width="14.140625" customWidth="1"/>
    <col min="15" max="15" width="14.7109375" customWidth="1"/>
    <col min="16" max="16" width="15.42578125" customWidth="1"/>
    <col min="17" max="17" width="13.85546875" customWidth="1"/>
    <col min="18" max="18" width="18.85546875" customWidth="1"/>
  </cols>
  <sheetData>
    <row r="1" spans="1:18" ht="15.75" x14ac:dyDescent="0.25">
      <c r="A1" s="889" t="s">
        <v>144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</row>
    <row r="2" spans="1:18" ht="15.75" x14ac:dyDescent="0.25">
      <c r="A2" s="889" t="s">
        <v>145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</row>
    <row r="3" spans="1:18" ht="15.7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8" x14ac:dyDescent="0.25">
      <c r="A4" s="1021" t="s">
        <v>209</v>
      </c>
      <c r="B4" s="1022"/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3"/>
      <c r="R4" s="34"/>
    </row>
    <row r="5" spans="1:18" ht="15" customHeight="1" x14ac:dyDescent="0.25">
      <c r="A5" s="891" t="s">
        <v>143</v>
      </c>
      <c r="B5" s="893" t="s">
        <v>146</v>
      </c>
      <c r="C5" s="893" t="s">
        <v>147</v>
      </c>
      <c r="D5" s="891" t="s">
        <v>148</v>
      </c>
      <c r="E5" s="893" t="s">
        <v>13</v>
      </c>
      <c r="F5" s="1024" t="s">
        <v>149</v>
      </c>
      <c r="G5" s="1025"/>
      <c r="H5" s="1025"/>
      <c r="I5" s="1026"/>
      <c r="J5" s="891" t="s">
        <v>156</v>
      </c>
      <c r="K5" s="891" t="s">
        <v>163</v>
      </c>
      <c r="L5" s="891" t="s">
        <v>207</v>
      </c>
      <c r="M5" s="891" t="s">
        <v>208</v>
      </c>
      <c r="N5" s="891" t="s">
        <v>152</v>
      </c>
      <c r="O5" s="891" t="s">
        <v>157</v>
      </c>
      <c r="P5" s="891" t="s">
        <v>158</v>
      </c>
      <c r="Q5" s="891" t="s">
        <v>174</v>
      </c>
      <c r="R5" s="34"/>
    </row>
    <row r="6" spans="1:18" x14ac:dyDescent="0.25">
      <c r="A6" s="892"/>
      <c r="B6" s="894"/>
      <c r="C6" s="894"/>
      <c r="D6" s="892"/>
      <c r="E6" s="894"/>
      <c r="F6" s="906" t="s">
        <v>153</v>
      </c>
      <c r="G6" s="908" t="s">
        <v>154</v>
      </c>
      <c r="H6" s="908"/>
      <c r="I6" s="908"/>
      <c r="J6" s="892"/>
      <c r="K6" s="892"/>
      <c r="L6" s="892"/>
      <c r="M6" s="892"/>
      <c r="N6" s="892"/>
      <c r="O6" s="892"/>
      <c r="P6" s="892"/>
      <c r="Q6" s="892"/>
      <c r="R6" s="34"/>
    </row>
    <row r="7" spans="1:18" ht="163.5" customHeight="1" x14ac:dyDescent="0.25">
      <c r="A7" s="898"/>
      <c r="B7" s="902"/>
      <c r="C7" s="902"/>
      <c r="D7" s="898"/>
      <c r="E7" s="902"/>
      <c r="F7" s="907"/>
      <c r="G7" s="74" t="s">
        <v>167</v>
      </c>
      <c r="H7" s="74" t="s">
        <v>204</v>
      </c>
      <c r="I7" s="74" t="s">
        <v>155</v>
      </c>
      <c r="J7" s="898"/>
      <c r="K7" s="898"/>
      <c r="L7" s="898"/>
      <c r="M7" s="898"/>
      <c r="N7" s="902"/>
      <c r="O7" s="898"/>
      <c r="P7" s="898"/>
      <c r="Q7" s="898"/>
      <c r="R7" s="34"/>
    </row>
    <row r="8" spans="1:18" ht="25.5" x14ac:dyDescent="0.25">
      <c r="A8" s="29">
        <v>1</v>
      </c>
      <c r="B8" s="78" t="s">
        <v>210</v>
      </c>
      <c r="C8" s="29" t="s">
        <v>205</v>
      </c>
      <c r="D8" s="29">
        <v>1</v>
      </c>
      <c r="E8" s="29" t="s">
        <v>206</v>
      </c>
      <c r="F8" s="38">
        <f>6869.57*1000</f>
        <v>6869570</v>
      </c>
      <c r="G8" s="38">
        <f>225.07*1000</f>
        <v>225070</v>
      </c>
      <c r="H8" s="38">
        <f t="shared" ref="H8:H16" si="0">(F8-G8)/1.0128*0.0128</f>
        <v>83974.720000000001</v>
      </c>
      <c r="I8" s="38">
        <f>5624.02*1000</f>
        <v>5624020</v>
      </c>
      <c r="J8" s="38">
        <f t="shared" ref="J8:J16" si="1">F8-G8-H8</f>
        <v>6560525.2800000003</v>
      </c>
      <c r="K8" s="39">
        <f t="shared" ref="K8:K16" si="2">J8*D8</f>
        <v>6560525.2800000003</v>
      </c>
      <c r="L8" s="38"/>
      <c r="M8" s="39">
        <f t="shared" ref="M8:M16" si="3">K8+L8</f>
        <v>6560525.2800000003</v>
      </c>
      <c r="N8" s="38">
        <v>0.88</v>
      </c>
      <c r="O8" s="38">
        <v>1</v>
      </c>
      <c r="P8" s="38">
        <v>1</v>
      </c>
      <c r="Q8" s="39">
        <f t="shared" ref="Q8:Q16" si="4">M8*N8*O8*P8</f>
        <v>5773262.25</v>
      </c>
      <c r="R8" s="34"/>
    </row>
    <row r="9" spans="1:18" ht="25.5" x14ac:dyDescent="0.25">
      <c r="A9" s="29">
        <v>2</v>
      </c>
      <c r="B9" s="78" t="s">
        <v>211</v>
      </c>
      <c r="C9" s="29" t="s">
        <v>205</v>
      </c>
      <c r="D9" s="29">
        <v>1</v>
      </c>
      <c r="E9" s="29" t="s">
        <v>212</v>
      </c>
      <c r="F9" s="38">
        <f>5515.88*1000</f>
        <v>5515880</v>
      </c>
      <c r="G9" s="38">
        <f>205880</f>
        <v>205880</v>
      </c>
      <c r="H9" s="38">
        <f t="shared" si="0"/>
        <v>67109</v>
      </c>
      <c r="I9" s="38">
        <f>4394910</f>
        <v>4394910</v>
      </c>
      <c r="J9" s="38">
        <f t="shared" si="1"/>
        <v>5242891</v>
      </c>
      <c r="K9" s="39">
        <f t="shared" si="2"/>
        <v>5242891</v>
      </c>
      <c r="L9" s="38"/>
      <c r="M9" s="39">
        <f t="shared" si="3"/>
        <v>5242891</v>
      </c>
      <c r="N9" s="38">
        <v>0.88</v>
      </c>
      <c r="O9" s="38">
        <v>1</v>
      </c>
      <c r="P9" s="38">
        <v>1</v>
      </c>
      <c r="Q9" s="39">
        <f t="shared" si="4"/>
        <v>4613744.08</v>
      </c>
      <c r="R9" s="34"/>
    </row>
    <row r="10" spans="1:18" ht="25.5" x14ac:dyDescent="0.25">
      <c r="A10" s="29">
        <v>3</v>
      </c>
      <c r="B10" s="78" t="s">
        <v>213</v>
      </c>
      <c r="C10" s="29" t="s">
        <v>205</v>
      </c>
      <c r="D10" s="29">
        <v>1</v>
      </c>
      <c r="E10" s="29" t="s">
        <v>206</v>
      </c>
      <c r="F10" s="38">
        <f>6869.57*1000</f>
        <v>6869570</v>
      </c>
      <c r="G10" s="38">
        <f>225.07*1000</f>
        <v>225070</v>
      </c>
      <c r="H10" s="38">
        <f t="shared" si="0"/>
        <v>83974.720000000001</v>
      </c>
      <c r="I10" s="38">
        <f>5624.02*1000</f>
        <v>5624020</v>
      </c>
      <c r="J10" s="38">
        <f t="shared" si="1"/>
        <v>6560525.2800000003</v>
      </c>
      <c r="K10" s="39">
        <f t="shared" si="2"/>
        <v>6560525.2800000003</v>
      </c>
      <c r="L10" s="38"/>
      <c r="M10" s="39">
        <f t="shared" si="3"/>
        <v>6560525.2800000003</v>
      </c>
      <c r="N10" s="38">
        <v>0.88</v>
      </c>
      <c r="O10" s="38">
        <v>1</v>
      </c>
      <c r="P10" s="38">
        <v>1</v>
      </c>
      <c r="Q10" s="39">
        <f t="shared" si="4"/>
        <v>5773262.25</v>
      </c>
      <c r="R10" s="34"/>
    </row>
    <row r="11" spans="1:18" ht="25.5" x14ac:dyDescent="0.25">
      <c r="A11" s="51">
        <v>4</v>
      </c>
      <c r="B11" s="79" t="s">
        <v>219</v>
      </c>
      <c r="C11" s="51" t="s">
        <v>205</v>
      </c>
      <c r="D11" s="51">
        <v>1</v>
      </c>
      <c r="E11" s="43" t="s">
        <v>220</v>
      </c>
      <c r="F11" s="52">
        <v>4479370</v>
      </c>
      <c r="G11" s="52">
        <v>205880</v>
      </c>
      <c r="H11" s="38">
        <f t="shared" si="0"/>
        <v>54009.35</v>
      </c>
      <c r="I11" s="52">
        <v>3437820</v>
      </c>
      <c r="J11" s="38">
        <f t="shared" si="1"/>
        <v>4219480.6500000004</v>
      </c>
      <c r="K11" s="39">
        <f t="shared" si="2"/>
        <v>4219480.6500000004</v>
      </c>
      <c r="L11" s="38"/>
      <c r="M11" s="39">
        <f t="shared" si="3"/>
        <v>4219480.6500000004</v>
      </c>
      <c r="N11" s="38">
        <v>0.88</v>
      </c>
      <c r="O11" s="38">
        <v>1</v>
      </c>
      <c r="P11" s="38">
        <v>1</v>
      </c>
      <c r="Q11" s="39">
        <f t="shared" si="4"/>
        <v>3713142.97</v>
      </c>
      <c r="R11" s="34"/>
    </row>
    <row r="12" spans="1:18" ht="25.5" x14ac:dyDescent="0.25">
      <c r="A12" s="29">
        <v>5</v>
      </c>
      <c r="B12" s="78" t="s">
        <v>214</v>
      </c>
      <c r="C12" s="29" t="s">
        <v>205</v>
      </c>
      <c r="D12" s="29">
        <v>1</v>
      </c>
      <c r="E12" s="29" t="s">
        <v>206</v>
      </c>
      <c r="F12" s="38">
        <f>6869.57*1000</f>
        <v>6869570</v>
      </c>
      <c r="G12" s="38">
        <f>225.07*1000</f>
        <v>225070</v>
      </c>
      <c r="H12" s="38">
        <f t="shared" si="0"/>
        <v>83974.720000000001</v>
      </c>
      <c r="I12" s="38">
        <f>5624.02*1000</f>
        <v>5624020</v>
      </c>
      <c r="J12" s="38">
        <f t="shared" si="1"/>
        <v>6560525.2800000003</v>
      </c>
      <c r="K12" s="39">
        <f t="shared" si="2"/>
        <v>6560525.2800000003</v>
      </c>
      <c r="L12" s="38"/>
      <c r="M12" s="39">
        <f t="shared" si="3"/>
        <v>6560525.2800000003</v>
      </c>
      <c r="N12" s="38">
        <v>0.88</v>
      </c>
      <c r="O12" s="38">
        <v>1</v>
      </c>
      <c r="P12" s="38">
        <v>1</v>
      </c>
      <c r="Q12" s="39">
        <f t="shared" si="4"/>
        <v>5773262.25</v>
      </c>
      <c r="R12" s="34"/>
    </row>
    <row r="13" spans="1:18" ht="25.5" x14ac:dyDescent="0.25">
      <c r="A13" s="29">
        <v>6</v>
      </c>
      <c r="B13" s="78" t="s">
        <v>221</v>
      </c>
      <c r="C13" s="29" t="s">
        <v>205</v>
      </c>
      <c r="D13" s="29">
        <v>1</v>
      </c>
      <c r="E13" s="43" t="s">
        <v>222</v>
      </c>
      <c r="F13" s="38">
        <v>13501850</v>
      </c>
      <c r="G13" s="38">
        <v>225120</v>
      </c>
      <c r="H13" s="38">
        <f t="shared" si="0"/>
        <v>167794.38</v>
      </c>
      <c r="I13" s="38">
        <v>11744180</v>
      </c>
      <c r="J13" s="38">
        <f t="shared" si="1"/>
        <v>13108935.619999999</v>
      </c>
      <c r="K13" s="39">
        <f t="shared" si="2"/>
        <v>13108935.619999999</v>
      </c>
      <c r="L13" s="38"/>
      <c r="M13" s="39">
        <f t="shared" si="3"/>
        <v>13108935.619999999</v>
      </c>
      <c r="N13" s="38">
        <v>0.88</v>
      </c>
      <c r="O13" s="38">
        <v>1</v>
      </c>
      <c r="P13" s="38">
        <v>1</v>
      </c>
      <c r="Q13" s="39">
        <f t="shared" si="4"/>
        <v>11535863.35</v>
      </c>
      <c r="R13" s="34"/>
    </row>
    <row r="14" spans="1:18" ht="25.5" x14ac:dyDescent="0.25">
      <c r="A14" s="29">
        <v>7</v>
      </c>
      <c r="B14" s="78" t="s">
        <v>215</v>
      </c>
      <c r="C14" s="29" t="s">
        <v>205</v>
      </c>
      <c r="D14" s="29">
        <v>1</v>
      </c>
      <c r="E14" s="29" t="s">
        <v>206</v>
      </c>
      <c r="F14" s="38">
        <f>6869.57*1000</f>
        <v>6869570</v>
      </c>
      <c r="G14" s="38">
        <f>225.07*1000</f>
        <v>225070</v>
      </c>
      <c r="H14" s="38">
        <f t="shared" si="0"/>
        <v>83974.720000000001</v>
      </c>
      <c r="I14" s="38">
        <f>5624.02*1000</f>
        <v>5624020</v>
      </c>
      <c r="J14" s="38">
        <f t="shared" si="1"/>
        <v>6560525.2800000003</v>
      </c>
      <c r="K14" s="39">
        <f t="shared" si="2"/>
        <v>6560525.2800000003</v>
      </c>
      <c r="L14" s="38"/>
      <c r="M14" s="39">
        <f t="shared" si="3"/>
        <v>6560525.2800000003</v>
      </c>
      <c r="N14" s="38">
        <v>0.88</v>
      </c>
      <c r="O14" s="38">
        <v>1</v>
      </c>
      <c r="P14" s="38">
        <v>1</v>
      </c>
      <c r="Q14" s="39">
        <f t="shared" si="4"/>
        <v>5773262.25</v>
      </c>
      <c r="R14" s="34"/>
    </row>
    <row r="15" spans="1:18" ht="25.5" x14ac:dyDescent="0.25">
      <c r="A15" s="29">
        <v>8</v>
      </c>
      <c r="B15" s="78" t="s">
        <v>216</v>
      </c>
      <c r="C15" s="29" t="s">
        <v>205</v>
      </c>
      <c r="D15" s="29">
        <v>1</v>
      </c>
      <c r="E15" s="29" t="s">
        <v>217</v>
      </c>
      <c r="F15" s="38">
        <v>10898350</v>
      </c>
      <c r="G15" s="38">
        <v>225120</v>
      </c>
      <c r="H15" s="38">
        <f t="shared" si="0"/>
        <v>134890.74</v>
      </c>
      <c r="I15" s="38">
        <v>9340160</v>
      </c>
      <c r="J15" s="38">
        <f t="shared" si="1"/>
        <v>10538339.26</v>
      </c>
      <c r="K15" s="39">
        <f t="shared" si="2"/>
        <v>10538339.26</v>
      </c>
      <c r="L15" s="38"/>
      <c r="M15" s="39">
        <f t="shared" si="3"/>
        <v>10538339.26</v>
      </c>
      <c r="N15" s="38">
        <v>0.88</v>
      </c>
      <c r="O15" s="38">
        <v>1</v>
      </c>
      <c r="P15" s="38">
        <v>1</v>
      </c>
      <c r="Q15" s="39">
        <f t="shared" si="4"/>
        <v>9273738.5500000007</v>
      </c>
      <c r="R15" s="34"/>
    </row>
    <row r="16" spans="1:18" ht="25.5" x14ac:dyDescent="0.25">
      <c r="A16" s="29">
        <v>9</v>
      </c>
      <c r="B16" s="78" t="s">
        <v>218</v>
      </c>
      <c r="C16" s="29" t="s">
        <v>205</v>
      </c>
      <c r="D16" s="29">
        <v>1</v>
      </c>
      <c r="E16" s="29" t="s">
        <v>206</v>
      </c>
      <c r="F16" s="38">
        <f>6869.57*1000</f>
        <v>6869570</v>
      </c>
      <c r="G16" s="38">
        <f>225.07*1000</f>
        <v>225070</v>
      </c>
      <c r="H16" s="38">
        <f t="shared" si="0"/>
        <v>83974.720000000001</v>
      </c>
      <c r="I16" s="38">
        <f>5624.02*1000</f>
        <v>5624020</v>
      </c>
      <c r="J16" s="38">
        <f t="shared" si="1"/>
        <v>6560525.2800000003</v>
      </c>
      <c r="K16" s="39">
        <f t="shared" si="2"/>
        <v>6560525.2800000003</v>
      </c>
      <c r="L16" s="38"/>
      <c r="M16" s="39">
        <f t="shared" si="3"/>
        <v>6560525.2800000003</v>
      </c>
      <c r="N16" s="38">
        <v>0.88</v>
      </c>
      <c r="O16" s="38">
        <v>1</v>
      </c>
      <c r="P16" s="38">
        <v>1</v>
      </c>
      <c r="Q16" s="39">
        <f t="shared" si="4"/>
        <v>5773262.25</v>
      </c>
      <c r="R16" s="34"/>
    </row>
    <row r="17" spans="1:18" x14ac:dyDescent="0.25">
      <c r="A17" s="31"/>
      <c r="B17" s="31" t="s">
        <v>159</v>
      </c>
      <c r="C17" s="31"/>
      <c r="D17" s="31"/>
      <c r="E17" s="31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>
        <f>SUM(Q8:Q16)</f>
        <v>58002800.200000003</v>
      </c>
      <c r="R17" s="34"/>
    </row>
    <row r="18" spans="1:18" x14ac:dyDescent="0.25">
      <c r="A18" s="32"/>
      <c r="B18" s="33" t="s">
        <v>160</v>
      </c>
      <c r="C18" s="32"/>
      <c r="D18" s="32"/>
      <c r="E18" s="3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>
        <f>Q17*0.2</f>
        <v>11600560.039999999</v>
      </c>
      <c r="R18" s="34"/>
    </row>
    <row r="19" spans="1:18" x14ac:dyDescent="0.25">
      <c r="A19" s="32"/>
      <c r="B19" s="33" t="s">
        <v>161</v>
      </c>
      <c r="C19" s="32"/>
      <c r="D19" s="32"/>
      <c r="E19" s="32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>
        <f>Q17+Q18</f>
        <v>69603360.239999995</v>
      </c>
      <c r="R19" s="34"/>
    </row>
    <row r="20" spans="1:18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x14ac:dyDescent="0.25">
      <c r="A21" s="34"/>
      <c r="B21" s="83" t="s">
        <v>240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5.75" customHeight="1" x14ac:dyDescent="0.25">
      <c r="A22" s="45"/>
      <c r="B22" s="84" t="s">
        <v>237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R22" s="34"/>
    </row>
    <row r="23" spans="1:18" x14ac:dyDescent="0.25">
      <c r="B23" s="85" t="s">
        <v>238</v>
      </c>
    </row>
    <row r="24" spans="1:18" x14ac:dyDescent="0.25">
      <c r="B24" s="85" t="s">
        <v>239</v>
      </c>
    </row>
  </sheetData>
  <mergeCells count="19">
    <mergeCell ref="B5:B7"/>
    <mergeCell ref="C5:C7"/>
    <mergeCell ref="D5:D7"/>
    <mergeCell ref="E5:E7"/>
    <mergeCell ref="F5:I5"/>
    <mergeCell ref="J5:J7"/>
    <mergeCell ref="K5:K7"/>
    <mergeCell ref="A1:Q1"/>
    <mergeCell ref="A2:Q2"/>
    <mergeCell ref="F6:F7"/>
    <mergeCell ref="G6:I6"/>
    <mergeCell ref="A4:Q4"/>
    <mergeCell ref="L5:L7"/>
    <mergeCell ref="M5:M7"/>
    <mergeCell ref="N5:N7"/>
    <mergeCell ref="O5:O7"/>
    <mergeCell ref="P5:P7"/>
    <mergeCell ref="Q5:Q7"/>
    <mergeCell ref="A5:A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A13" workbookViewId="0">
      <selection activeCell="C38" sqref="C38"/>
    </sheetView>
  </sheetViews>
  <sheetFormatPr defaultRowHeight="11.25" x14ac:dyDescent="0.2"/>
  <cols>
    <col min="1" max="1" width="6.7109375" style="1" customWidth="1"/>
    <col min="2" max="2" width="20.140625" style="1" customWidth="1"/>
    <col min="3" max="3" width="32.7109375" style="1" customWidth="1"/>
    <col min="4" max="4" width="11.85546875" style="1" customWidth="1"/>
    <col min="5" max="8" width="11.5703125" style="1" customWidth="1"/>
    <col min="9" max="9" width="9.140625" style="1" customWidth="1"/>
    <col min="10" max="10" width="9.140625" style="1"/>
    <col min="11" max="11" width="79.28515625" style="3" hidden="1" customWidth="1"/>
    <col min="12" max="12" width="99.42578125" style="3" hidden="1" customWidth="1"/>
    <col min="13" max="13" width="117.7109375" style="3" hidden="1" customWidth="1"/>
    <col min="14" max="15" width="52.85546875" style="3" hidden="1" customWidth="1"/>
    <col min="16" max="16384" width="9.140625" style="1"/>
  </cols>
  <sheetData>
    <row r="1" spans="1:15" x14ac:dyDescent="0.2">
      <c r="H1" s="2" t="s">
        <v>0</v>
      </c>
      <c r="K1" s="1"/>
      <c r="L1" s="1"/>
      <c r="M1" s="1"/>
      <c r="N1" s="1"/>
      <c r="O1" s="1"/>
    </row>
    <row r="2" spans="1:15" x14ac:dyDescent="0.2">
      <c r="H2" s="2" t="s">
        <v>1</v>
      </c>
      <c r="K2" s="1"/>
      <c r="L2" s="1"/>
      <c r="M2" s="1"/>
      <c r="N2" s="1"/>
      <c r="O2" s="1"/>
    </row>
    <row r="3" spans="1:15" x14ac:dyDescent="0.2">
      <c r="H3" s="2"/>
      <c r="K3" s="1"/>
      <c r="L3" s="1"/>
      <c r="M3" s="1"/>
      <c r="N3" s="1"/>
      <c r="O3" s="1"/>
    </row>
    <row r="4" spans="1:15" x14ac:dyDescent="0.2">
      <c r="B4" s="1" t="s">
        <v>2</v>
      </c>
      <c r="C4" s="1048" t="s">
        <v>3</v>
      </c>
      <c r="D4" s="1048"/>
      <c r="E4" s="1048"/>
      <c r="F4" s="1048"/>
      <c r="G4" s="1048"/>
      <c r="K4" s="3" t="s">
        <v>3</v>
      </c>
      <c r="L4" s="1"/>
      <c r="M4" s="1"/>
      <c r="N4" s="1"/>
      <c r="O4" s="1"/>
    </row>
    <row r="5" spans="1:15" ht="10.5" customHeight="1" x14ac:dyDescent="0.2">
      <c r="C5" s="1049" t="s">
        <v>4</v>
      </c>
      <c r="D5" s="1049"/>
      <c r="E5" s="1049"/>
      <c r="F5" s="1049"/>
      <c r="G5" s="1049"/>
      <c r="K5" s="1"/>
      <c r="L5" s="1"/>
      <c r="M5" s="1"/>
      <c r="N5" s="1"/>
      <c r="O5" s="1"/>
    </row>
    <row r="6" spans="1:15" ht="17.25" customHeight="1" x14ac:dyDescent="0.2">
      <c r="B6" s="1" t="s">
        <v>5</v>
      </c>
      <c r="C6" s="4"/>
      <c r="D6" s="4"/>
      <c r="E6" s="4"/>
      <c r="F6" s="4"/>
      <c r="G6" s="4"/>
      <c r="K6" s="1"/>
      <c r="L6" s="1"/>
      <c r="M6" s="1"/>
      <c r="N6" s="1"/>
      <c r="O6" s="1"/>
    </row>
    <row r="7" spans="1:15" ht="17.25" customHeight="1" x14ac:dyDescent="0.2">
      <c r="C7" s="4"/>
      <c r="D7" s="4"/>
      <c r="E7" s="4"/>
      <c r="F7" s="4"/>
      <c r="G7" s="4"/>
      <c r="K7" s="1"/>
      <c r="L7" s="1"/>
      <c r="M7" s="1"/>
      <c r="N7" s="1"/>
      <c r="O7" s="1"/>
    </row>
    <row r="8" spans="1:15" ht="17.25" customHeight="1" x14ac:dyDescent="0.2">
      <c r="B8" s="5" t="s">
        <v>6</v>
      </c>
      <c r="C8" s="4"/>
      <c r="D8" s="4"/>
      <c r="E8" s="4"/>
      <c r="F8" s="4"/>
      <c r="G8" s="4"/>
      <c r="K8" s="1"/>
      <c r="L8" s="1"/>
      <c r="M8" s="1"/>
      <c r="N8" s="1"/>
      <c r="O8" s="1"/>
    </row>
    <row r="9" spans="1:15" ht="17.25" customHeight="1" x14ac:dyDescent="0.2">
      <c r="C9" s="1050"/>
      <c r="D9" s="1050"/>
      <c r="E9" s="1050"/>
      <c r="F9" s="1050"/>
      <c r="G9" s="1050"/>
      <c r="K9" s="1"/>
      <c r="L9" s="1"/>
      <c r="M9" s="1"/>
      <c r="N9" s="1"/>
      <c r="O9" s="1"/>
    </row>
    <row r="10" spans="1:15" ht="11.25" customHeight="1" x14ac:dyDescent="0.25">
      <c r="A10" s="6"/>
      <c r="B10" s="6"/>
      <c r="C10" s="1049" t="s">
        <v>7</v>
      </c>
      <c r="D10" s="1049"/>
      <c r="E10" s="1049"/>
      <c r="F10" s="1049"/>
      <c r="G10" s="1049"/>
      <c r="H10" s="6"/>
      <c r="K10" s="1"/>
      <c r="L10" s="1"/>
      <c r="M10" s="1"/>
      <c r="N10" s="1"/>
      <c r="O10" s="1"/>
    </row>
    <row r="11" spans="1:15" ht="11.25" customHeight="1" x14ac:dyDescent="0.25">
      <c r="A11" s="6"/>
      <c r="B11" s="6"/>
      <c r="C11" s="4"/>
      <c r="D11" s="4"/>
      <c r="E11" s="4"/>
      <c r="F11" s="4"/>
      <c r="G11" s="4"/>
      <c r="H11" s="6"/>
      <c r="K11" s="1"/>
      <c r="L11" s="1"/>
      <c r="M11" s="1"/>
      <c r="N11" s="1"/>
      <c r="O11" s="1"/>
    </row>
    <row r="12" spans="1:15" ht="18" x14ac:dyDescent="0.25">
      <c r="A12" s="6"/>
      <c r="B12" s="1051" t="s">
        <v>8</v>
      </c>
      <c r="C12" s="1051"/>
      <c r="D12" s="1051"/>
      <c r="E12" s="1051"/>
      <c r="F12" s="1051"/>
      <c r="G12" s="1051"/>
      <c r="H12" s="6"/>
      <c r="K12" s="1"/>
      <c r="L12" s="1"/>
      <c r="M12" s="1"/>
      <c r="N12" s="1"/>
      <c r="O12" s="1"/>
    </row>
    <row r="13" spans="1:15" ht="11.25" customHeight="1" x14ac:dyDescent="0.25">
      <c r="A13" s="6"/>
      <c r="B13" s="6"/>
      <c r="C13" s="4"/>
      <c r="D13" s="4"/>
      <c r="E13" s="4"/>
      <c r="F13" s="4"/>
      <c r="G13" s="4"/>
      <c r="H13" s="6"/>
      <c r="K13" s="1"/>
      <c r="L13" s="1"/>
      <c r="M13" s="1"/>
      <c r="N13" s="1"/>
      <c r="O13" s="1"/>
    </row>
    <row r="14" spans="1:15" ht="11.25" customHeight="1" x14ac:dyDescent="0.25">
      <c r="A14" s="6"/>
      <c r="B14" s="6"/>
      <c r="C14" s="4"/>
      <c r="D14" s="4"/>
      <c r="E14" s="4"/>
      <c r="F14" s="4"/>
      <c r="G14" s="4"/>
      <c r="H14" s="6"/>
      <c r="K14" s="1"/>
      <c r="L14" s="1"/>
      <c r="M14" s="1"/>
      <c r="N14" s="1"/>
      <c r="O14" s="1"/>
    </row>
    <row r="15" spans="1:15" ht="11.25" customHeight="1" x14ac:dyDescent="0.25">
      <c r="A15" s="6"/>
      <c r="B15" s="6"/>
      <c r="C15" s="4"/>
      <c r="D15" s="4"/>
      <c r="E15" s="4"/>
      <c r="F15" s="4"/>
      <c r="G15" s="4"/>
      <c r="H15" s="6"/>
      <c r="K15" s="1"/>
      <c r="L15" s="1"/>
      <c r="M15" s="1"/>
      <c r="N15" s="1"/>
      <c r="O15" s="1"/>
    </row>
    <row r="16" spans="1:15" ht="22.5" x14ac:dyDescent="0.2">
      <c r="A16" s="3"/>
      <c r="B16" s="1047" t="s">
        <v>9</v>
      </c>
      <c r="C16" s="1047"/>
      <c r="D16" s="1047"/>
      <c r="E16" s="1047"/>
      <c r="F16" s="1047"/>
      <c r="G16" s="1047"/>
      <c r="H16" s="3"/>
      <c r="K16" s="1"/>
      <c r="L16" s="3" t="s">
        <v>9</v>
      </c>
      <c r="M16" s="1"/>
      <c r="N16" s="1"/>
      <c r="O16" s="1"/>
    </row>
    <row r="17" spans="1:15" ht="13.5" customHeight="1" x14ac:dyDescent="0.2">
      <c r="A17" s="7"/>
      <c r="B17" s="1042" t="s">
        <v>10</v>
      </c>
      <c r="C17" s="1042"/>
      <c r="D17" s="1042"/>
      <c r="E17" s="1042"/>
      <c r="F17" s="1042"/>
      <c r="G17" s="1042"/>
      <c r="H17" s="7"/>
      <c r="K17" s="1"/>
      <c r="L17" s="1"/>
      <c r="M17" s="1"/>
      <c r="N17" s="1"/>
      <c r="O17" s="1"/>
    </row>
    <row r="18" spans="1:15" ht="9.75" customHeight="1" x14ac:dyDescent="0.2">
      <c r="D18" s="8"/>
      <c r="E18" s="8"/>
      <c r="F18" s="8"/>
      <c r="G18" s="9"/>
      <c r="H18" s="9"/>
      <c r="K18" s="1"/>
      <c r="L18" s="1"/>
      <c r="M18" s="1"/>
      <c r="N18" s="1"/>
      <c r="O18" s="1"/>
    </row>
    <row r="19" spans="1:15" x14ac:dyDescent="0.2">
      <c r="A19" s="10"/>
      <c r="B19" s="1043" t="s">
        <v>11</v>
      </c>
      <c r="C19" s="1043"/>
      <c r="D19" s="1043"/>
      <c r="E19" s="1043"/>
      <c r="F19" s="1043"/>
      <c r="G19" s="1043"/>
      <c r="H19" s="4"/>
      <c r="K19" s="1"/>
      <c r="L19" s="1"/>
      <c r="M19" s="1"/>
      <c r="N19" s="1"/>
      <c r="O19" s="1"/>
    </row>
    <row r="20" spans="1:15" ht="9.75" customHeight="1" x14ac:dyDescent="0.2">
      <c r="D20" s="4"/>
      <c r="E20" s="4"/>
      <c r="F20" s="4"/>
      <c r="G20" s="4"/>
      <c r="H20" s="4"/>
      <c r="K20" s="1"/>
      <c r="L20" s="1"/>
      <c r="M20" s="1"/>
      <c r="N20" s="1"/>
      <c r="O20" s="1"/>
    </row>
    <row r="21" spans="1:15" ht="16.5" customHeight="1" x14ac:dyDescent="0.2">
      <c r="A21" s="1044" t="s">
        <v>12</v>
      </c>
      <c r="B21" s="1044" t="s">
        <v>13</v>
      </c>
      <c r="C21" s="1044" t="s">
        <v>14</v>
      </c>
      <c r="D21" s="1044" t="s">
        <v>15</v>
      </c>
      <c r="E21" s="1044" t="s">
        <v>16</v>
      </c>
      <c r="F21" s="1044" t="s">
        <v>17</v>
      </c>
      <c r="G21" s="1044" t="s">
        <v>18</v>
      </c>
      <c r="H21" s="1044" t="s">
        <v>19</v>
      </c>
      <c r="K21" s="1"/>
      <c r="L21" s="1"/>
      <c r="M21" s="1"/>
      <c r="N21" s="1"/>
      <c r="O21" s="1"/>
    </row>
    <row r="22" spans="1:15" ht="57" customHeight="1" x14ac:dyDescent="0.2">
      <c r="A22" s="1045"/>
      <c r="B22" s="1045"/>
      <c r="C22" s="1045"/>
      <c r="D22" s="1045"/>
      <c r="E22" s="1045"/>
      <c r="F22" s="1045"/>
      <c r="G22" s="1045"/>
      <c r="H22" s="1045"/>
      <c r="K22" s="1"/>
      <c r="L22" s="1"/>
      <c r="M22" s="1"/>
      <c r="N22" s="1"/>
      <c r="O22" s="1"/>
    </row>
    <row r="23" spans="1:15" x14ac:dyDescent="0.2">
      <c r="A23" s="1046"/>
      <c r="B23" s="1046"/>
      <c r="C23" s="1046"/>
      <c r="D23" s="1046"/>
      <c r="E23" s="1046"/>
      <c r="F23" s="1046"/>
      <c r="G23" s="1046"/>
      <c r="H23" s="1046"/>
      <c r="K23" s="1"/>
      <c r="L23" s="1"/>
      <c r="M23" s="1"/>
      <c r="N23" s="1"/>
      <c r="O23" s="1"/>
    </row>
    <row r="24" spans="1:15" x14ac:dyDescent="0.2">
      <c r="A24" s="11">
        <v>1</v>
      </c>
      <c r="B24" s="11">
        <v>2</v>
      </c>
      <c r="C24" s="11">
        <v>3</v>
      </c>
      <c r="D24" s="11">
        <v>4</v>
      </c>
      <c r="E24" s="11">
        <v>5</v>
      </c>
      <c r="F24" s="11">
        <v>6</v>
      </c>
      <c r="G24" s="11">
        <v>7</v>
      </c>
      <c r="H24" s="11">
        <v>8</v>
      </c>
      <c r="K24" s="1"/>
      <c r="L24" s="1"/>
      <c r="M24" s="1"/>
      <c r="N24" s="1"/>
      <c r="O24" s="1"/>
    </row>
    <row r="25" spans="1:15" ht="12" x14ac:dyDescent="0.2">
      <c r="A25" s="1034" t="s">
        <v>20</v>
      </c>
      <c r="B25" s="1035"/>
      <c r="C25" s="1035"/>
      <c r="D25" s="1035"/>
      <c r="E25" s="1035"/>
      <c r="F25" s="1035"/>
      <c r="G25" s="1035"/>
      <c r="H25" s="1036"/>
      <c r="M25" s="12" t="s">
        <v>20</v>
      </c>
    </row>
    <row r="26" spans="1:15" ht="22.5" x14ac:dyDescent="0.2">
      <c r="A26" s="11" t="s">
        <v>21</v>
      </c>
      <c r="B26" s="13" t="s">
        <v>22</v>
      </c>
      <c r="C26" s="13" t="s">
        <v>23</v>
      </c>
      <c r="D26" s="14">
        <v>5719.8</v>
      </c>
      <c r="E26" s="14">
        <v>57.96</v>
      </c>
      <c r="F26" s="14"/>
      <c r="G26" s="14"/>
      <c r="H26" s="14">
        <v>5777.76</v>
      </c>
      <c r="M26" s="12"/>
    </row>
    <row r="27" spans="1:15" ht="12" x14ac:dyDescent="0.2">
      <c r="A27" s="11" t="s">
        <v>24</v>
      </c>
      <c r="B27" s="13" t="s">
        <v>25</v>
      </c>
      <c r="C27" s="13" t="s">
        <v>26</v>
      </c>
      <c r="D27" s="14">
        <v>69685.52</v>
      </c>
      <c r="E27" s="14"/>
      <c r="F27" s="14"/>
      <c r="G27" s="14"/>
      <c r="H27" s="14">
        <v>69685.52</v>
      </c>
      <c r="M27" s="12"/>
    </row>
    <row r="28" spans="1:15" ht="12" x14ac:dyDescent="0.2">
      <c r="A28" s="11" t="s">
        <v>27</v>
      </c>
      <c r="B28" s="13" t="s">
        <v>28</v>
      </c>
      <c r="C28" s="13" t="s">
        <v>29</v>
      </c>
      <c r="D28" s="14"/>
      <c r="E28" s="14"/>
      <c r="F28" s="14"/>
      <c r="G28" s="14">
        <v>1553.74</v>
      </c>
      <c r="H28" s="14">
        <v>1553.74</v>
      </c>
      <c r="M28" s="12"/>
    </row>
    <row r="29" spans="1:15" ht="12" x14ac:dyDescent="0.2">
      <c r="A29" s="15"/>
      <c r="B29" s="1037" t="s">
        <v>30</v>
      </c>
      <c r="C29" s="1038"/>
      <c r="D29" s="16">
        <v>75405.320000000007</v>
      </c>
      <c r="E29" s="16">
        <v>57.96</v>
      </c>
      <c r="F29" s="17"/>
      <c r="G29" s="17">
        <v>1553.74</v>
      </c>
      <c r="H29" s="17">
        <v>77017.02</v>
      </c>
      <c r="M29" s="12"/>
      <c r="N29" s="18" t="s">
        <v>30</v>
      </c>
    </row>
    <row r="30" spans="1:15" ht="12" x14ac:dyDescent="0.2">
      <c r="A30" s="1034" t="s">
        <v>31</v>
      </c>
      <c r="B30" s="1035"/>
      <c r="C30" s="1035"/>
      <c r="D30" s="1035"/>
      <c r="E30" s="1035"/>
      <c r="F30" s="1035"/>
      <c r="G30" s="1035"/>
      <c r="H30" s="1036"/>
      <c r="M30" s="12" t="s">
        <v>31</v>
      </c>
      <c r="N30" s="18"/>
    </row>
    <row r="31" spans="1:15" ht="12" x14ac:dyDescent="0.2">
      <c r="A31" s="11" t="s">
        <v>32</v>
      </c>
      <c r="B31" s="13" t="s">
        <v>33</v>
      </c>
      <c r="C31" s="13" t="s">
        <v>34</v>
      </c>
      <c r="D31" s="14">
        <v>140466.18</v>
      </c>
      <c r="E31" s="14"/>
      <c r="F31" s="14">
        <v>6731.69</v>
      </c>
      <c r="G31" s="14"/>
      <c r="H31" s="14">
        <f>G31+F31+E31+D31</f>
        <v>147197.87</v>
      </c>
      <c r="M31" s="12"/>
      <c r="N31" s="18"/>
    </row>
    <row r="32" spans="1:15" ht="12" x14ac:dyDescent="0.2">
      <c r="A32" s="11" t="s">
        <v>35</v>
      </c>
      <c r="B32" s="13" t="s">
        <v>36</v>
      </c>
      <c r="C32" s="13" t="s">
        <v>37</v>
      </c>
      <c r="D32" s="14">
        <v>40683.129999999997</v>
      </c>
      <c r="E32" s="14">
        <v>283.52999999999997</v>
      </c>
      <c r="F32" s="14">
        <v>214540.16</v>
      </c>
      <c r="G32" s="14"/>
      <c r="H32" s="14">
        <f>G32+F32+E32+D32</f>
        <v>255506.82</v>
      </c>
      <c r="M32" s="12"/>
      <c r="N32" s="18"/>
    </row>
    <row r="33" spans="1:14" ht="12" x14ac:dyDescent="0.2">
      <c r="A33" s="11" t="s">
        <v>38</v>
      </c>
      <c r="B33" s="13" t="s">
        <v>39</v>
      </c>
      <c r="C33" s="13" t="s">
        <v>40</v>
      </c>
      <c r="D33" s="14">
        <v>83833.119999999995</v>
      </c>
      <c r="E33" s="14"/>
      <c r="F33" s="14"/>
      <c r="G33" s="14"/>
      <c r="H33" s="14">
        <f>G33+F33+E33+D33</f>
        <v>83833.119999999995</v>
      </c>
      <c r="M33" s="12"/>
      <c r="N33" s="18"/>
    </row>
    <row r="34" spans="1:14" ht="12" x14ac:dyDescent="0.2">
      <c r="A34" s="15"/>
      <c r="B34" s="1037" t="s">
        <v>41</v>
      </c>
      <c r="C34" s="1038"/>
      <c r="D34" s="16">
        <f>D31+D32+D33</f>
        <v>264982.43</v>
      </c>
      <c r="E34" s="16">
        <f>E31+E32+E33</f>
        <v>283.52999999999997</v>
      </c>
      <c r="F34" s="16">
        <f>F31+F32+F33</f>
        <v>221271.85</v>
      </c>
      <c r="G34" s="17"/>
      <c r="H34" s="16">
        <f>H31+H32+H33</f>
        <v>486537.81</v>
      </c>
      <c r="M34" s="12"/>
      <c r="N34" s="18" t="s">
        <v>41</v>
      </c>
    </row>
    <row r="35" spans="1:14" ht="12" x14ac:dyDescent="0.2">
      <c r="A35" s="1034" t="s">
        <v>42</v>
      </c>
      <c r="B35" s="1035"/>
      <c r="C35" s="1035"/>
      <c r="D35" s="1035"/>
      <c r="E35" s="1035"/>
      <c r="F35" s="1035"/>
      <c r="G35" s="1035"/>
      <c r="H35" s="1036"/>
      <c r="M35" s="12" t="s">
        <v>42</v>
      </c>
      <c r="N35" s="18"/>
    </row>
    <row r="36" spans="1:14" ht="22.5" x14ac:dyDescent="0.2">
      <c r="A36" s="11" t="s">
        <v>43</v>
      </c>
      <c r="B36" s="13" t="s">
        <v>44</v>
      </c>
      <c r="C36" s="13" t="s">
        <v>45</v>
      </c>
      <c r="D36" s="14">
        <v>2635.15</v>
      </c>
      <c r="E36" s="14">
        <v>363.13</v>
      </c>
      <c r="F36" s="14">
        <v>332934.90999999997</v>
      </c>
      <c r="G36" s="14"/>
      <c r="H36" s="14">
        <v>335933.19</v>
      </c>
      <c r="M36" s="12"/>
      <c r="N36" s="18"/>
    </row>
    <row r="37" spans="1:14" ht="12" x14ac:dyDescent="0.2">
      <c r="A37" s="11" t="s">
        <v>46</v>
      </c>
      <c r="B37" s="13" t="s">
        <v>47</v>
      </c>
      <c r="C37" s="13" t="s">
        <v>48</v>
      </c>
      <c r="D37" s="14">
        <v>326641.96999999997</v>
      </c>
      <c r="E37" s="14">
        <v>23919.67</v>
      </c>
      <c r="F37" s="14"/>
      <c r="G37" s="14"/>
      <c r="H37" s="14">
        <v>350561.64</v>
      </c>
      <c r="M37" s="12"/>
      <c r="N37" s="18"/>
    </row>
    <row r="38" spans="1:14" ht="22.5" x14ac:dyDescent="0.2">
      <c r="A38" s="11" t="s">
        <v>49</v>
      </c>
      <c r="B38" s="13" t="s">
        <v>50</v>
      </c>
      <c r="C38" s="13" t="s">
        <v>51</v>
      </c>
      <c r="D38" s="14">
        <v>1645.56</v>
      </c>
      <c r="E38" s="14">
        <v>475.69</v>
      </c>
      <c r="F38" s="14"/>
      <c r="G38" s="14"/>
      <c r="H38" s="14">
        <v>2121.25</v>
      </c>
      <c r="M38" s="12"/>
      <c r="N38" s="18"/>
    </row>
    <row r="39" spans="1:14" ht="12" x14ac:dyDescent="0.2">
      <c r="A39" s="15"/>
      <c r="B39" s="1037" t="s">
        <v>52</v>
      </c>
      <c r="C39" s="1038"/>
      <c r="D39" s="16">
        <v>330922.68</v>
      </c>
      <c r="E39" s="16">
        <v>24758.49</v>
      </c>
      <c r="F39" s="17">
        <v>332934.90999999997</v>
      </c>
      <c r="G39" s="17"/>
      <c r="H39" s="17">
        <v>688616.08</v>
      </c>
      <c r="M39" s="12"/>
      <c r="N39" s="18" t="s">
        <v>52</v>
      </c>
    </row>
    <row r="40" spans="1:14" ht="12" x14ac:dyDescent="0.2">
      <c r="A40" s="1034" t="s">
        <v>53</v>
      </c>
      <c r="B40" s="1035"/>
      <c r="C40" s="1035"/>
      <c r="D40" s="1035"/>
      <c r="E40" s="1035"/>
      <c r="F40" s="1035"/>
      <c r="G40" s="1035"/>
      <c r="H40" s="1036"/>
      <c r="M40" s="12" t="s">
        <v>53</v>
      </c>
      <c r="N40" s="18"/>
    </row>
    <row r="41" spans="1:14" ht="12" x14ac:dyDescent="0.2">
      <c r="A41" s="11" t="s">
        <v>54</v>
      </c>
      <c r="B41" s="13" t="s">
        <v>55</v>
      </c>
      <c r="C41" s="13" t="s">
        <v>56</v>
      </c>
      <c r="D41" s="14">
        <v>193484.57</v>
      </c>
      <c r="E41" s="14"/>
      <c r="F41" s="14"/>
      <c r="G41" s="14"/>
      <c r="H41" s="14">
        <v>193484.57</v>
      </c>
      <c r="M41" s="12"/>
      <c r="N41" s="18"/>
    </row>
    <row r="42" spans="1:14" ht="33.75" x14ac:dyDescent="0.2">
      <c r="A42" s="11" t="s">
        <v>57</v>
      </c>
      <c r="B42" s="13" t="s">
        <v>58</v>
      </c>
      <c r="C42" s="13" t="s">
        <v>59</v>
      </c>
      <c r="D42" s="14">
        <v>2325.63</v>
      </c>
      <c r="E42" s="14"/>
      <c r="F42" s="14"/>
      <c r="G42" s="14"/>
      <c r="H42" s="14">
        <v>2325.63</v>
      </c>
      <c r="M42" s="12"/>
      <c r="N42" s="18"/>
    </row>
    <row r="43" spans="1:14" ht="12" x14ac:dyDescent="0.2">
      <c r="A43" s="11" t="s">
        <v>60</v>
      </c>
      <c r="B43" s="13" t="s">
        <v>61</v>
      </c>
      <c r="C43" s="13" t="s">
        <v>62</v>
      </c>
      <c r="D43" s="14">
        <v>32.4</v>
      </c>
      <c r="E43" s="14">
        <v>15.96</v>
      </c>
      <c r="F43" s="14"/>
      <c r="G43" s="14"/>
      <c r="H43" s="14">
        <v>48.36</v>
      </c>
      <c r="M43" s="12"/>
      <c r="N43" s="18"/>
    </row>
    <row r="44" spans="1:14" ht="22.5" x14ac:dyDescent="0.2">
      <c r="A44" s="11" t="s">
        <v>63</v>
      </c>
      <c r="B44" s="13" t="s">
        <v>64</v>
      </c>
      <c r="C44" s="13" t="s">
        <v>65</v>
      </c>
      <c r="D44" s="14">
        <v>129.6</v>
      </c>
      <c r="E44" s="14">
        <v>63.85</v>
      </c>
      <c r="F44" s="14"/>
      <c r="G44" s="14"/>
      <c r="H44" s="14">
        <v>193.45</v>
      </c>
      <c r="M44" s="12"/>
      <c r="N44" s="18"/>
    </row>
    <row r="45" spans="1:14" ht="12" x14ac:dyDescent="0.2">
      <c r="A45" s="11" t="s">
        <v>66</v>
      </c>
      <c r="B45" s="13" t="s">
        <v>67</v>
      </c>
      <c r="C45" s="13" t="s">
        <v>68</v>
      </c>
      <c r="D45" s="14">
        <v>1121.1600000000001</v>
      </c>
      <c r="E45" s="14"/>
      <c r="F45" s="14"/>
      <c r="G45" s="14"/>
      <c r="H45" s="14">
        <v>1121.1600000000001</v>
      </c>
      <c r="M45" s="12"/>
      <c r="N45" s="18"/>
    </row>
    <row r="46" spans="1:14" ht="22.5" x14ac:dyDescent="0.2">
      <c r="A46" s="11" t="s">
        <v>69</v>
      </c>
      <c r="B46" s="13" t="s">
        <v>70</v>
      </c>
      <c r="C46" s="13" t="s">
        <v>71</v>
      </c>
      <c r="D46" s="14">
        <v>1121.1600000000001</v>
      </c>
      <c r="E46" s="14"/>
      <c r="F46" s="14"/>
      <c r="G46" s="14"/>
      <c r="H46" s="14">
        <v>1121.1600000000001</v>
      </c>
      <c r="M46" s="12"/>
      <c r="N46" s="18"/>
    </row>
    <row r="47" spans="1:14" ht="22.5" x14ac:dyDescent="0.2">
      <c r="A47" s="11" t="s">
        <v>72</v>
      </c>
      <c r="B47" s="13" t="s">
        <v>73</v>
      </c>
      <c r="C47" s="13" t="s">
        <v>74</v>
      </c>
      <c r="D47" s="14">
        <v>769.54</v>
      </c>
      <c r="E47" s="14"/>
      <c r="F47" s="14"/>
      <c r="G47" s="14"/>
      <c r="H47" s="14">
        <v>769.54</v>
      </c>
      <c r="M47" s="12"/>
      <c r="N47" s="18"/>
    </row>
    <row r="48" spans="1:14" ht="12" x14ac:dyDescent="0.2">
      <c r="A48" s="11" t="s">
        <v>75</v>
      </c>
      <c r="B48" s="13" t="s">
        <v>76</v>
      </c>
      <c r="C48" s="13" t="s">
        <v>77</v>
      </c>
      <c r="D48" s="14">
        <v>1245.6500000000001</v>
      </c>
      <c r="E48" s="14"/>
      <c r="F48" s="14"/>
      <c r="G48" s="14"/>
      <c r="H48" s="14">
        <v>1245.6500000000001</v>
      </c>
      <c r="M48" s="12"/>
      <c r="N48" s="18"/>
    </row>
    <row r="49" spans="1:15" ht="12" x14ac:dyDescent="0.2">
      <c r="A49" s="11" t="s">
        <v>78</v>
      </c>
      <c r="B49" s="13" t="s">
        <v>79</v>
      </c>
      <c r="C49" s="13" t="s">
        <v>80</v>
      </c>
      <c r="D49" s="14">
        <v>8752.25</v>
      </c>
      <c r="E49" s="14"/>
      <c r="F49" s="14"/>
      <c r="G49" s="14"/>
      <c r="H49" s="14">
        <v>8752.25</v>
      </c>
      <c r="M49" s="12"/>
      <c r="N49" s="18"/>
    </row>
    <row r="50" spans="1:15" ht="22.5" x14ac:dyDescent="0.2">
      <c r="A50" s="11" t="s">
        <v>81</v>
      </c>
      <c r="B50" s="13" t="s">
        <v>82</v>
      </c>
      <c r="C50" s="13" t="s">
        <v>83</v>
      </c>
      <c r="D50" s="14">
        <v>10070.42</v>
      </c>
      <c r="E50" s="14"/>
      <c r="F50" s="14"/>
      <c r="G50" s="14"/>
      <c r="H50" s="14">
        <v>10070.42</v>
      </c>
      <c r="M50" s="12"/>
      <c r="N50" s="18"/>
    </row>
    <row r="51" spans="1:15" ht="12" x14ac:dyDescent="0.2">
      <c r="A51" s="15"/>
      <c r="B51" s="1037" t="s">
        <v>84</v>
      </c>
      <c r="C51" s="1038"/>
      <c r="D51" s="16">
        <v>219052.38</v>
      </c>
      <c r="E51" s="16">
        <v>79.81</v>
      </c>
      <c r="F51" s="17"/>
      <c r="G51" s="17"/>
      <c r="H51" s="17">
        <v>219132.19</v>
      </c>
      <c r="M51" s="12"/>
      <c r="N51" s="18" t="s">
        <v>84</v>
      </c>
    </row>
    <row r="52" spans="1:15" ht="12" x14ac:dyDescent="0.2">
      <c r="A52" s="15"/>
      <c r="B52" s="1037" t="s">
        <v>85</v>
      </c>
      <c r="C52" s="1038"/>
      <c r="D52" s="16">
        <f>D29+D34+D39+D51</f>
        <v>890362.81</v>
      </c>
      <c r="E52" s="16">
        <f>E29+E34+E39+E51</f>
        <v>25179.79</v>
      </c>
      <c r="F52" s="16">
        <f>F29+F34+F39+F51</f>
        <v>554206.76</v>
      </c>
      <c r="G52" s="16">
        <f>G29+G34+G39+G51</f>
        <v>1553.74</v>
      </c>
      <c r="H52" s="16">
        <f>H29+H34+H39+H51</f>
        <v>1471303.1</v>
      </c>
      <c r="M52" s="12"/>
      <c r="N52" s="18"/>
      <c r="O52" s="18" t="s">
        <v>85</v>
      </c>
    </row>
    <row r="53" spans="1:15" ht="12" x14ac:dyDescent="0.2">
      <c r="A53" s="1034" t="s">
        <v>86</v>
      </c>
      <c r="B53" s="1035"/>
      <c r="C53" s="1035"/>
      <c r="D53" s="1035"/>
      <c r="E53" s="1035"/>
      <c r="F53" s="1035"/>
      <c r="G53" s="1035"/>
      <c r="H53" s="1036"/>
      <c r="M53" s="12" t="s">
        <v>86</v>
      </c>
      <c r="N53" s="18"/>
      <c r="O53" s="18"/>
    </row>
    <row r="54" spans="1:15" ht="45" x14ac:dyDescent="0.2">
      <c r="A54" s="11" t="s">
        <v>87</v>
      </c>
      <c r="B54" s="13" t="s">
        <v>88</v>
      </c>
      <c r="C54" s="13" t="s">
        <v>89</v>
      </c>
      <c r="D54" s="14">
        <f>D52*0.031</f>
        <v>27601.25</v>
      </c>
      <c r="E54" s="14">
        <f>E52*0.031</f>
        <v>780.57</v>
      </c>
      <c r="F54" s="14"/>
      <c r="G54" s="14"/>
      <c r="H54" s="14">
        <f>D54+E54</f>
        <v>28381.82</v>
      </c>
      <c r="M54" s="12"/>
      <c r="N54" s="18"/>
      <c r="O54" s="18"/>
    </row>
    <row r="55" spans="1:15" ht="12" x14ac:dyDescent="0.2">
      <c r="A55" s="11"/>
      <c r="B55" s="13"/>
      <c r="C55" s="13"/>
      <c r="D55" s="19"/>
      <c r="E55" s="19"/>
      <c r="F55" s="19"/>
      <c r="G55" s="19"/>
      <c r="H55" s="14"/>
      <c r="M55" s="12"/>
      <c r="N55" s="18"/>
      <c r="O55" s="18"/>
    </row>
    <row r="56" spans="1:15" ht="12" x14ac:dyDescent="0.2">
      <c r="A56" s="15"/>
      <c r="B56" s="1037" t="s">
        <v>92</v>
      </c>
      <c r="C56" s="1038"/>
      <c r="D56" s="16">
        <f>D54</f>
        <v>27601.25</v>
      </c>
      <c r="E56" s="16">
        <f>E54</f>
        <v>780.57</v>
      </c>
      <c r="F56" s="17"/>
      <c r="G56" s="17"/>
      <c r="H56" s="17">
        <v>28381.82</v>
      </c>
      <c r="M56" s="12"/>
      <c r="N56" s="18" t="s">
        <v>92</v>
      </c>
      <c r="O56" s="18"/>
    </row>
    <row r="57" spans="1:15" ht="12" x14ac:dyDescent="0.2">
      <c r="A57" s="15"/>
      <c r="B57" s="1037" t="s">
        <v>93</v>
      </c>
      <c r="C57" s="1038"/>
      <c r="D57" s="16">
        <f>D52+D56</f>
        <v>917964.06</v>
      </c>
      <c r="E57" s="16">
        <f>E52+E56</f>
        <v>25960.36</v>
      </c>
      <c r="F57" s="16">
        <f>F52+F56</f>
        <v>554206.76</v>
      </c>
      <c r="G57" s="16">
        <f>G52+G56</f>
        <v>1553.74</v>
      </c>
      <c r="H57" s="16">
        <f>H52+H56</f>
        <v>1499684.92</v>
      </c>
      <c r="M57" s="12"/>
      <c r="N57" s="18"/>
      <c r="O57" s="18" t="s">
        <v>93</v>
      </c>
    </row>
    <row r="58" spans="1:15" ht="12" x14ac:dyDescent="0.2">
      <c r="A58" s="1034" t="s">
        <v>94</v>
      </c>
      <c r="B58" s="1035"/>
      <c r="C58" s="1035"/>
      <c r="D58" s="1035"/>
      <c r="E58" s="1035"/>
      <c r="F58" s="1035"/>
      <c r="G58" s="1035"/>
      <c r="H58" s="1036"/>
      <c r="M58" s="12" t="s">
        <v>94</v>
      </c>
      <c r="N58" s="18"/>
      <c r="O58" s="18"/>
    </row>
    <row r="59" spans="1:15" ht="45" x14ac:dyDescent="0.2">
      <c r="A59" s="11" t="s">
        <v>95</v>
      </c>
      <c r="B59" s="13" t="s">
        <v>96</v>
      </c>
      <c r="C59" s="13" t="s">
        <v>97</v>
      </c>
      <c r="D59" s="14">
        <f>D57*0.005</f>
        <v>4589.82</v>
      </c>
      <c r="E59" s="14">
        <f>E57*0.005</f>
        <v>129.80000000000001</v>
      </c>
      <c r="F59" s="14"/>
      <c r="G59" s="14"/>
      <c r="H59" s="14">
        <f>D59+E59</f>
        <v>4719.62</v>
      </c>
      <c r="I59" s="26" t="s">
        <v>142</v>
      </c>
      <c r="M59" s="12"/>
      <c r="N59" s="18"/>
      <c r="O59" s="18"/>
    </row>
    <row r="60" spans="1:15" ht="12" x14ac:dyDescent="0.2">
      <c r="A60" s="11"/>
      <c r="B60" s="13"/>
      <c r="C60" s="13"/>
      <c r="D60" s="19"/>
      <c r="E60" s="19"/>
      <c r="F60" s="19"/>
      <c r="G60" s="19"/>
      <c r="H60" s="14"/>
      <c r="M60" s="12"/>
      <c r="N60" s="18"/>
      <c r="O60" s="18"/>
    </row>
    <row r="61" spans="1:15" ht="12" x14ac:dyDescent="0.2">
      <c r="A61" s="15"/>
      <c r="B61" s="1037" t="s">
        <v>100</v>
      </c>
      <c r="C61" s="1038"/>
      <c r="D61" s="16">
        <f>D59</f>
        <v>4589.82</v>
      </c>
      <c r="E61" s="16">
        <f>E59</f>
        <v>129.80000000000001</v>
      </c>
      <c r="F61" s="17"/>
      <c r="G61" s="17"/>
      <c r="H61" s="17">
        <f>E61+D61</f>
        <v>4719.62</v>
      </c>
      <c r="M61" s="12"/>
      <c r="N61" s="18" t="s">
        <v>100</v>
      </c>
      <c r="O61" s="18"/>
    </row>
    <row r="62" spans="1:15" ht="12" x14ac:dyDescent="0.2">
      <c r="A62" s="15"/>
      <c r="B62" s="1037" t="s">
        <v>101</v>
      </c>
      <c r="C62" s="1038"/>
      <c r="D62" s="16">
        <f>D57+D61</f>
        <v>922553.88</v>
      </c>
      <c r="E62" s="16">
        <f>E57+E61</f>
        <v>26090.16</v>
      </c>
      <c r="F62" s="16">
        <f>F57+F61</f>
        <v>554206.76</v>
      </c>
      <c r="G62" s="16">
        <f>G57+G61</f>
        <v>1553.74</v>
      </c>
      <c r="H62" s="16">
        <f>H57+H61</f>
        <v>1504404.54</v>
      </c>
      <c r="M62" s="12"/>
      <c r="N62" s="18"/>
      <c r="O62" s="18" t="s">
        <v>101</v>
      </c>
    </row>
    <row r="63" spans="1:15" ht="12" x14ac:dyDescent="0.2">
      <c r="A63" s="1034" t="s">
        <v>102</v>
      </c>
      <c r="B63" s="1035"/>
      <c r="C63" s="1035"/>
      <c r="D63" s="1035"/>
      <c r="E63" s="1035"/>
      <c r="F63" s="1035"/>
      <c r="G63" s="1035"/>
      <c r="H63" s="1036"/>
      <c r="M63" s="12" t="s">
        <v>102</v>
      </c>
      <c r="N63" s="18"/>
      <c r="O63" s="18"/>
    </row>
    <row r="64" spans="1:15" ht="45" x14ac:dyDescent="0.2">
      <c r="A64" s="11" t="s">
        <v>103</v>
      </c>
      <c r="B64" s="13" t="s">
        <v>104</v>
      </c>
      <c r="C64" s="13" t="s">
        <v>105</v>
      </c>
      <c r="D64" s="14"/>
      <c r="E64" s="14"/>
      <c r="F64" s="14"/>
      <c r="G64" s="14">
        <f>(D62+E62+F62)*2.14/100*0</f>
        <v>0</v>
      </c>
      <c r="H64" s="14">
        <f>G64</f>
        <v>0</v>
      </c>
      <c r="M64" s="12"/>
      <c r="N64" s="18"/>
      <c r="O64" s="18"/>
    </row>
    <row r="65" spans="1:15" ht="12" x14ac:dyDescent="0.2">
      <c r="A65" s="11"/>
      <c r="B65" s="13"/>
      <c r="C65" s="13"/>
      <c r="D65" s="19"/>
      <c r="E65" s="19"/>
      <c r="F65" s="19"/>
      <c r="G65" s="19"/>
      <c r="H65" s="14"/>
      <c r="M65" s="12"/>
      <c r="N65" s="18"/>
      <c r="O65" s="18"/>
    </row>
    <row r="66" spans="1:15" ht="21.75" x14ac:dyDescent="0.2">
      <c r="A66" s="15"/>
      <c r="B66" s="1037" t="s">
        <v>106</v>
      </c>
      <c r="C66" s="1038"/>
      <c r="D66" s="16"/>
      <c r="E66" s="16"/>
      <c r="F66" s="17"/>
      <c r="G66" s="17">
        <f>G64</f>
        <v>0</v>
      </c>
      <c r="H66" s="17">
        <f>G66</f>
        <v>0</v>
      </c>
      <c r="M66" s="12"/>
      <c r="N66" s="18" t="s">
        <v>106</v>
      </c>
      <c r="O66" s="18"/>
    </row>
    <row r="67" spans="1:15" ht="48" x14ac:dyDescent="0.2">
      <c r="A67" s="1034" t="s">
        <v>107</v>
      </c>
      <c r="B67" s="1035"/>
      <c r="C67" s="1035"/>
      <c r="D67" s="1035"/>
      <c r="E67" s="1035"/>
      <c r="F67" s="1035"/>
      <c r="G67" s="1035"/>
      <c r="H67" s="1036"/>
      <c r="M67" s="12" t="s">
        <v>107</v>
      </c>
      <c r="N67" s="18"/>
      <c r="O67" s="18"/>
    </row>
    <row r="68" spans="1:15" ht="12" x14ac:dyDescent="0.2">
      <c r="A68" s="11" t="s">
        <v>108</v>
      </c>
      <c r="B68" s="13" t="s">
        <v>28</v>
      </c>
      <c r="C68" s="13" t="s">
        <v>109</v>
      </c>
      <c r="D68" s="14"/>
      <c r="E68" s="14"/>
      <c r="F68" s="14"/>
      <c r="G68" s="14">
        <v>8634.35</v>
      </c>
      <c r="H68" s="14">
        <v>8634.35</v>
      </c>
      <c r="M68" s="12"/>
      <c r="N68" s="18"/>
      <c r="O68" s="18"/>
    </row>
    <row r="69" spans="1:15" ht="12" x14ac:dyDescent="0.2">
      <c r="A69" s="11" t="s">
        <v>110</v>
      </c>
      <c r="B69" s="13" t="s">
        <v>28</v>
      </c>
      <c r="C69" s="13" t="s">
        <v>111</v>
      </c>
      <c r="D69" s="14"/>
      <c r="E69" s="14"/>
      <c r="F69" s="14"/>
      <c r="G69" s="14">
        <v>6274.41</v>
      </c>
      <c r="H69" s="14">
        <v>6274.41</v>
      </c>
      <c r="M69" s="12"/>
      <c r="N69" s="18"/>
      <c r="O69" s="18"/>
    </row>
    <row r="70" spans="1:15" ht="12" x14ac:dyDescent="0.2">
      <c r="A70" s="11"/>
      <c r="B70" s="13"/>
      <c r="C70" s="13"/>
      <c r="D70" s="19"/>
      <c r="E70" s="19"/>
      <c r="F70" s="19"/>
      <c r="G70" s="19"/>
      <c r="H70" s="14"/>
      <c r="M70" s="12"/>
      <c r="N70" s="18"/>
      <c r="O70" s="18"/>
    </row>
    <row r="71" spans="1:15" ht="22.5" x14ac:dyDescent="0.2">
      <c r="A71" s="11" t="s">
        <v>113</v>
      </c>
      <c r="B71" s="13" t="s">
        <v>114</v>
      </c>
      <c r="C71" s="13" t="s">
        <v>115</v>
      </c>
      <c r="D71" s="14"/>
      <c r="E71" s="14"/>
      <c r="F71" s="14"/>
      <c r="G71" s="14"/>
      <c r="H71" s="14">
        <f>3038.49*0</f>
        <v>0</v>
      </c>
      <c r="M71" s="12"/>
      <c r="N71" s="18"/>
      <c r="O71" s="18"/>
    </row>
    <row r="72" spans="1:15" ht="12" x14ac:dyDescent="0.2">
      <c r="A72" s="11"/>
      <c r="B72" s="13"/>
      <c r="C72" s="13"/>
      <c r="D72" s="19"/>
      <c r="E72" s="19"/>
      <c r="F72" s="19"/>
      <c r="G72" s="19"/>
      <c r="H72" s="14"/>
      <c r="M72" s="12"/>
      <c r="N72" s="18"/>
      <c r="O72" s="18"/>
    </row>
    <row r="73" spans="1:15" ht="105.75" x14ac:dyDescent="0.2">
      <c r="A73" s="15"/>
      <c r="B73" s="1037" t="s">
        <v>117</v>
      </c>
      <c r="C73" s="1038"/>
      <c r="D73" s="16"/>
      <c r="E73" s="16"/>
      <c r="F73" s="17"/>
      <c r="G73" s="17">
        <f>H73</f>
        <v>14908.76</v>
      </c>
      <c r="H73" s="17">
        <f>H68+H69</f>
        <v>14908.76</v>
      </c>
      <c r="M73" s="12"/>
      <c r="N73" s="18" t="s">
        <v>117</v>
      </c>
      <c r="O73" s="18"/>
    </row>
    <row r="74" spans="1:15" ht="12" x14ac:dyDescent="0.2">
      <c r="A74" s="15"/>
      <c r="B74" s="1037" t="s">
        <v>118</v>
      </c>
      <c r="C74" s="1038"/>
      <c r="D74" s="16">
        <f>D62+D66+D73</f>
        <v>922553.88</v>
      </c>
      <c r="E74" s="16">
        <f>E62+E66+E73</f>
        <v>26090.16</v>
      </c>
      <c r="F74" s="16">
        <f>F62+F66+F73</f>
        <v>554206.76</v>
      </c>
      <c r="G74" s="16">
        <f>G62+G66+G73</f>
        <v>16462.5</v>
      </c>
      <c r="H74" s="16">
        <f>H62+H66+H73</f>
        <v>1519313.3</v>
      </c>
      <c r="M74" s="12"/>
      <c r="N74" s="18"/>
      <c r="O74" s="18" t="s">
        <v>118</v>
      </c>
    </row>
    <row r="75" spans="1:15" ht="12" x14ac:dyDescent="0.2">
      <c r="A75" s="1034" t="s">
        <v>119</v>
      </c>
      <c r="B75" s="1035"/>
      <c r="C75" s="1035"/>
      <c r="D75" s="1035"/>
      <c r="E75" s="1035"/>
      <c r="F75" s="1035"/>
      <c r="G75" s="1035"/>
      <c r="H75" s="1036"/>
      <c r="M75" s="12" t="s">
        <v>119</v>
      </c>
      <c r="N75" s="18"/>
      <c r="O75" s="18"/>
    </row>
    <row r="76" spans="1:15" ht="45" x14ac:dyDescent="0.2">
      <c r="A76" s="11" t="s">
        <v>120</v>
      </c>
      <c r="B76" s="13" t="s">
        <v>121</v>
      </c>
      <c r="C76" s="13" t="s">
        <v>122</v>
      </c>
      <c r="D76" s="14">
        <f>D74*0.03</f>
        <v>27676.62</v>
      </c>
      <c r="E76" s="14">
        <f>E74*0.03</f>
        <v>782.7</v>
      </c>
      <c r="F76" s="14">
        <f>F74*0.03</f>
        <v>16626.2</v>
      </c>
      <c r="G76" s="14">
        <f>G74*0.03</f>
        <v>493.88</v>
      </c>
      <c r="H76" s="14">
        <f>H74*0.03</f>
        <v>45579.4</v>
      </c>
      <c r="M76" s="12"/>
      <c r="N76" s="18"/>
      <c r="O76" s="18"/>
    </row>
    <row r="77" spans="1:15" ht="12" x14ac:dyDescent="0.2">
      <c r="A77" s="11"/>
      <c r="B77" s="13"/>
      <c r="C77" s="13"/>
      <c r="D77" s="19"/>
      <c r="E77" s="19"/>
      <c r="F77" s="19"/>
      <c r="G77" s="19"/>
      <c r="H77" s="14"/>
      <c r="M77" s="12"/>
      <c r="N77" s="18"/>
      <c r="O77" s="18"/>
    </row>
    <row r="78" spans="1:15" ht="12" x14ac:dyDescent="0.2">
      <c r="A78" s="15"/>
      <c r="B78" s="1037" t="s">
        <v>126</v>
      </c>
      <c r="C78" s="1038"/>
      <c r="D78" s="16">
        <f>D76</f>
        <v>27676.62</v>
      </c>
      <c r="E78" s="16">
        <f>E76</f>
        <v>782.7</v>
      </c>
      <c r="F78" s="17">
        <f>F76</f>
        <v>16626.2</v>
      </c>
      <c r="G78" s="17">
        <f>G76</f>
        <v>493.88</v>
      </c>
      <c r="H78" s="17">
        <f>H76</f>
        <v>45579.4</v>
      </c>
      <c r="M78" s="12"/>
      <c r="N78" s="18" t="s">
        <v>126</v>
      </c>
      <c r="O78" s="18"/>
    </row>
    <row r="79" spans="1:15" ht="12" x14ac:dyDescent="0.2">
      <c r="A79" s="15"/>
      <c r="B79" s="1037" t="s">
        <v>127</v>
      </c>
      <c r="C79" s="1038"/>
      <c r="D79" s="16">
        <f>D74+D78</f>
        <v>950230.5</v>
      </c>
      <c r="E79" s="16">
        <f>E74+E78</f>
        <v>26872.86</v>
      </c>
      <c r="F79" s="16">
        <f>F74+F78</f>
        <v>570832.96</v>
      </c>
      <c r="G79" s="16">
        <f>G74+G78</f>
        <v>16956.38</v>
      </c>
      <c r="H79" s="16">
        <f>H74+H78</f>
        <v>1564892.7</v>
      </c>
      <c r="M79" s="12"/>
      <c r="N79" s="18"/>
      <c r="O79" s="18" t="s">
        <v>127</v>
      </c>
    </row>
    <row r="80" spans="1:15" ht="12" x14ac:dyDescent="0.2">
      <c r="A80" s="1034" t="s">
        <v>128</v>
      </c>
      <c r="B80" s="1035"/>
      <c r="C80" s="1035"/>
      <c r="D80" s="1035"/>
      <c r="E80" s="1035"/>
      <c r="F80" s="1035"/>
      <c r="G80" s="1035"/>
      <c r="H80" s="1036"/>
      <c r="M80" s="12" t="s">
        <v>128</v>
      </c>
      <c r="N80" s="18"/>
      <c r="O80" s="18"/>
    </row>
    <row r="81" spans="1:15" ht="12" x14ac:dyDescent="0.2">
      <c r="A81" s="11" t="s">
        <v>129</v>
      </c>
      <c r="B81" s="13" t="s">
        <v>130</v>
      </c>
      <c r="C81" s="13" t="s">
        <v>131</v>
      </c>
      <c r="D81" s="14">
        <f>D79*0.2</f>
        <v>190046.1</v>
      </c>
      <c r="E81" s="14">
        <f>E79*0.2</f>
        <v>5374.57</v>
      </c>
      <c r="F81" s="14">
        <f>F79*0.2</f>
        <v>114166.59</v>
      </c>
      <c r="G81" s="14">
        <f>G79*0.2</f>
        <v>3391.28</v>
      </c>
      <c r="H81" s="14">
        <f>H79*0.2</f>
        <v>312978.53999999998</v>
      </c>
      <c r="M81" s="12"/>
      <c r="N81" s="18"/>
      <c r="O81" s="18"/>
    </row>
    <row r="82" spans="1:15" ht="12" x14ac:dyDescent="0.2">
      <c r="A82" s="11"/>
      <c r="B82" s="13"/>
      <c r="C82" s="13"/>
      <c r="D82" s="19"/>
      <c r="E82" s="19"/>
      <c r="F82" s="19"/>
      <c r="G82" s="19"/>
      <c r="H82" s="14"/>
      <c r="M82" s="12"/>
      <c r="N82" s="18"/>
      <c r="O82" s="18"/>
    </row>
    <row r="83" spans="1:15" ht="12" x14ac:dyDescent="0.2">
      <c r="A83" s="15"/>
      <c r="B83" s="1037" t="s">
        <v>135</v>
      </c>
      <c r="C83" s="1038"/>
      <c r="D83" s="16">
        <f>D81</f>
        <v>190046.1</v>
      </c>
      <c r="E83" s="16">
        <f>E81</f>
        <v>5374.57</v>
      </c>
      <c r="F83" s="17">
        <f>F81</f>
        <v>114166.59</v>
      </c>
      <c r="G83" s="17">
        <f>G81</f>
        <v>3391.28</v>
      </c>
      <c r="H83" s="17">
        <f>H81</f>
        <v>312978.53999999998</v>
      </c>
      <c r="M83" s="12"/>
      <c r="N83" s="18" t="s">
        <v>135</v>
      </c>
      <c r="O83" s="18"/>
    </row>
    <row r="84" spans="1:15" ht="30" customHeight="1" x14ac:dyDescent="0.2">
      <c r="A84" s="27"/>
      <c r="B84" s="1039" t="s">
        <v>136</v>
      </c>
      <c r="C84" s="1040"/>
      <c r="D84" s="28">
        <f>D79+D83</f>
        <v>1140276.6000000001</v>
      </c>
      <c r="E84" s="28">
        <f>E79+E83</f>
        <v>32247.43</v>
      </c>
      <c r="F84" s="28">
        <f>F79+F83</f>
        <v>684999.55</v>
      </c>
      <c r="G84" s="28">
        <f>G79+G83</f>
        <v>20347.66</v>
      </c>
      <c r="H84" s="28">
        <f>H79+H83</f>
        <v>1877871.24</v>
      </c>
      <c r="M84" s="12"/>
      <c r="N84" s="18"/>
      <c r="O84" s="18" t="s">
        <v>136</v>
      </c>
    </row>
    <row r="85" spans="1:15" x14ac:dyDescent="0.2">
      <c r="K85" s="1"/>
      <c r="L85" s="1"/>
      <c r="M85" s="1"/>
      <c r="N85" s="1"/>
      <c r="O85" s="1"/>
    </row>
    <row r="87" spans="1:15" x14ac:dyDescent="0.2">
      <c r="A87" s="20" t="s">
        <v>137</v>
      </c>
      <c r="B87" s="21"/>
      <c r="D87" s="22"/>
      <c r="E87" s="22"/>
      <c r="F87" s="22"/>
      <c r="G87" s="22"/>
      <c r="H87" s="22"/>
      <c r="K87" s="1"/>
      <c r="L87" s="1"/>
      <c r="M87" s="1"/>
      <c r="N87" s="1"/>
      <c r="O87" s="1"/>
    </row>
    <row r="88" spans="1:15" x14ac:dyDescent="0.2">
      <c r="A88" s="21"/>
      <c r="B88" s="21"/>
      <c r="C88" s="23"/>
      <c r="D88" s="23" t="s">
        <v>138</v>
      </c>
      <c r="E88" s="23"/>
      <c r="F88" s="23"/>
      <c r="G88" s="23"/>
      <c r="H88" s="23"/>
      <c r="K88" s="1"/>
      <c r="L88" s="1"/>
      <c r="M88" s="1"/>
      <c r="N88" s="1"/>
      <c r="O88" s="1"/>
    </row>
    <row r="89" spans="1:15" x14ac:dyDescent="0.2">
      <c r="A89" s="20" t="s">
        <v>139</v>
      </c>
      <c r="B89" s="21"/>
      <c r="D89" s="22"/>
      <c r="E89" s="22"/>
      <c r="F89" s="22"/>
      <c r="G89" s="22"/>
      <c r="H89" s="22"/>
      <c r="K89" s="1"/>
      <c r="L89" s="1"/>
      <c r="M89" s="1"/>
      <c r="N89" s="1"/>
      <c r="O89" s="1"/>
    </row>
    <row r="90" spans="1:15" x14ac:dyDescent="0.2">
      <c r="A90" s="21"/>
      <c r="B90" s="21"/>
      <c r="C90" s="23"/>
      <c r="D90" s="23" t="s">
        <v>138</v>
      </c>
      <c r="E90" s="23"/>
      <c r="F90" s="23"/>
      <c r="G90" s="23"/>
      <c r="H90" s="23"/>
      <c r="K90" s="1"/>
      <c r="L90" s="1"/>
      <c r="M90" s="1"/>
      <c r="N90" s="1"/>
      <c r="O90" s="1"/>
    </row>
    <row r="91" spans="1:15" x14ac:dyDescent="0.2">
      <c r="A91" s="20" t="s">
        <v>140</v>
      </c>
      <c r="B91" s="21"/>
      <c r="C91" s="20"/>
      <c r="D91" s="20"/>
      <c r="E91" s="20"/>
      <c r="F91" s="20"/>
      <c r="G91" s="20"/>
      <c r="H91" s="20"/>
      <c r="K91" s="1"/>
      <c r="L91" s="1"/>
      <c r="M91" s="1"/>
      <c r="N91" s="1"/>
      <c r="O91" s="1"/>
    </row>
    <row r="92" spans="1:15" x14ac:dyDescent="0.2">
      <c r="A92" s="21"/>
      <c r="B92" s="21"/>
      <c r="C92" s="24"/>
      <c r="D92" s="23" t="s">
        <v>138</v>
      </c>
      <c r="E92" s="23"/>
      <c r="F92" s="23"/>
      <c r="G92" s="23"/>
      <c r="H92" s="23"/>
      <c r="K92" s="1"/>
      <c r="L92" s="1"/>
      <c r="M92" s="1"/>
      <c r="N92" s="1"/>
      <c r="O92" s="1"/>
    </row>
    <row r="93" spans="1:15" x14ac:dyDescent="0.2">
      <c r="A93" s="20" t="s">
        <v>2</v>
      </c>
      <c r="B93" s="21"/>
      <c r="C93" s="20"/>
      <c r="D93" s="20"/>
      <c r="E93" s="20"/>
      <c r="F93" s="20"/>
      <c r="G93" s="20"/>
      <c r="H93" s="20"/>
      <c r="K93" s="1"/>
      <c r="L93" s="1"/>
      <c r="M93" s="1"/>
      <c r="N93" s="1"/>
      <c r="O93" s="1"/>
    </row>
    <row r="94" spans="1:15" x14ac:dyDescent="0.2">
      <c r="A94" s="21"/>
      <c r="B94" s="21"/>
      <c r="C94" s="1041" t="s">
        <v>141</v>
      </c>
      <c r="D94" s="1041"/>
      <c r="E94" s="1041"/>
      <c r="F94" s="1041"/>
      <c r="G94" s="23"/>
      <c r="H94" s="23"/>
      <c r="K94" s="1"/>
      <c r="L94" s="1"/>
      <c r="M94" s="1"/>
      <c r="N94" s="1"/>
      <c r="O94" s="1"/>
    </row>
    <row r="96" spans="1:15" x14ac:dyDescent="0.2">
      <c r="C96" s="25"/>
      <c r="K96" s="1"/>
      <c r="L96" s="1"/>
      <c r="M96" s="1"/>
      <c r="N96" s="1"/>
      <c r="O96" s="1"/>
    </row>
  </sheetData>
  <mergeCells count="43">
    <mergeCell ref="B16:G16"/>
    <mergeCell ref="C4:G4"/>
    <mergeCell ref="C5:G5"/>
    <mergeCell ref="C9:G9"/>
    <mergeCell ref="C10:G10"/>
    <mergeCell ref="B12:G12"/>
    <mergeCell ref="A35:H35"/>
    <mergeCell ref="B17:G17"/>
    <mergeCell ref="B19:G19"/>
    <mergeCell ref="A21:A23"/>
    <mergeCell ref="B21:B23"/>
    <mergeCell ref="C21:C23"/>
    <mergeCell ref="D21:D23"/>
    <mergeCell ref="E21:E23"/>
    <mergeCell ref="F21:F23"/>
    <mergeCell ref="G21:G23"/>
    <mergeCell ref="H21:H23"/>
    <mergeCell ref="A25:H25"/>
    <mergeCell ref="B29:C29"/>
    <mergeCell ref="A30:H30"/>
    <mergeCell ref="B34:C34"/>
    <mergeCell ref="B66:C66"/>
    <mergeCell ref="B39:C39"/>
    <mergeCell ref="A40:H40"/>
    <mergeCell ref="B51:C51"/>
    <mergeCell ref="B52:C52"/>
    <mergeCell ref="A53:H53"/>
    <mergeCell ref="B56:C56"/>
    <mergeCell ref="B57:C57"/>
    <mergeCell ref="A58:H58"/>
    <mergeCell ref="B61:C61"/>
    <mergeCell ref="B62:C62"/>
    <mergeCell ref="A63:H63"/>
    <mergeCell ref="A80:H80"/>
    <mergeCell ref="B83:C83"/>
    <mergeCell ref="B84:C84"/>
    <mergeCell ref="C94:F94"/>
    <mergeCell ref="A67:H67"/>
    <mergeCell ref="B73:C73"/>
    <mergeCell ref="B74:C74"/>
    <mergeCell ref="A75:H75"/>
    <mergeCell ref="B78:C78"/>
    <mergeCell ref="B79:C7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opLeftCell="A7" workbookViewId="0">
      <selection activeCell="H36" sqref="H36"/>
    </sheetView>
  </sheetViews>
  <sheetFormatPr defaultRowHeight="11.25" x14ac:dyDescent="0.2"/>
  <cols>
    <col min="1" max="1" width="6.7109375" style="1" customWidth="1"/>
    <col min="2" max="2" width="20.140625" style="1" customWidth="1"/>
    <col min="3" max="3" width="32.7109375" style="1" customWidth="1"/>
    <col min="4" max="4" width="11.85546875" style="1" customWidth="1"/>
    <col min="5" max="8" width="11.5703125" style="1" customWidth="1"/>
    <col min="9" max="9" width="9.140625" style="1" customWidth="1"/>
    <col min="10" max="10" width="9.140625" style="1"/>
    <col min="11" max="11" width="79.28515625" style="3" hidden="1" customWidth="1"/>
    <col min="12" max="12" width="99.42578125" style="3" hidden="1" customWidth="1"/>
    <col min="13" max="13" width="117.7109375" style="3" hidden="1" customWidth="1"/>
    <col min="14" max="15" width="52.85546875" style="3" hidden="1" customWidth="1"/>
    <col min="16" max="16" width="19.42578125" style="1" customWidth="1"/>
    <col min="17" max="16384" width="9.140625" style="1"/>
  </cols>
  <sheetData>
    <row r="1" spans="1:15" x14ac:dyDescent="0.2">
      <c r="H1" s="2" t="s">
        <v>0</v>
      </c>
      <c r="K1" s="1"/>
      <c r="L1" s="1"/>
      <c r="M1" s="1"/>
      <c r="N1" s="1"/>
      <c r="O1" s="1"/>
    </row>
    <row r="2" spans="1:15" x14ac:dyDescent="0.2">
      <c r="H2" s="2" t="s">
        <v>1</v>
      </c>
      <c r="K2" s="1"/>
      <c r="L2" s="1"/>
      <c r="M2" s="1"/>
      <c r="N2" s="1"/>
      <c r="O2" s="1"/>
    </row>
    <row r="3" spans="1:15" x14ac:dyDescent="0.2">
      <c r="H3" s="2"/>
      <c r="K3" s="1"/>
      <c r="L3" s="1"/>
      <c r="M3" s="1"/>
      <c r="N3" s="1"/>
      <c r="O3" s="1"/>
    </row>
    <row r="4" spans="1:15" x14ac:dyDescent="0.2">
      <c r="B4" s="1" t="s">
        <v>2</v>
      </c>
      <c r="C4" s="1048" t="s">
        <v>3</v>
      </c>
      <c r="D4" s="1048"/>
      <c r="E4" s="1048"/>
      <c r="F4" s="1048"/>
      <c r="G4" s="1048"/>
      <c r="K4" s="3" t="s">
        <v>3</v>
      </c>
      <c r="L4" s="1"/>
      <c r="M4" s="1"/>
      <c r="N4" s="1"/>
      <c r="O4" s="1"/>
    </row>
    <row r="5" spans="1:15" ht="10.5" customHeight="1" x14ac:dyDescent="0.2">
      <c r="C5" s="1049" t="s">
        <v>4</v>
      </c>
      <c r="D5" s="1049"/>
      <c r="E5" s="1049"/>
      <c r="F5" s="1049"/>
      <c r="G5" s="1049"/>
      <c r="K5" s="1"/>
      <c r="L5" s="1"/>
      <c r="M5" s="1"/>
      <c r="N5" s="1"/>
      <c r="O5" s="1"/>
    </row>
    <row r="6" spans="1:15" ht="17.25" customHeight="1" x14ac:dyDescent="0.2">
      <c r="B6" s="1" t="s">
        <v>5</v>
      </c>
      <c r="C6" s="4"/>
      <c r="D6" s="4"/>
      <c r="E6" s="4"/>
      <c r="F6" s="4"/>
      <c r="G6" s="4"/>
      <c r="K6" s="1"/>
      <c r="L6" s="1"/>
      <c r="M6" s="1"/>
      <c r="N6" s="1"/>
      <c r="O6" s="1"/>
    </row>
    <row r="7" spans="1:15" ht="17.25" customHeight="1" x14ac:dyDescent="0.2">
      <c r="C7" s="4"/>
      <c r="D7" s="4"/>
      <c r="E7" s="4"/>
      <c r="F7" s="4"/>
      <c r="G7" s="4"/>
      <c r="K7" s="1"/>
      <c r="L7" s="1"/>
      <c r="M7" s="1"/>
      <c r="N7" s="1"/>
      <c r="O7" s="1"/>
    </row>
    <row r="8" spans="1:15" ht="17.25" customHeight="1" x14ac:dyDescent="0.2">
      <c r="B8" s="5" t="s">
        <v>6</v>
      </c>
      <c r="C8" s="4"/>
      <c r="D8" s="4"/>
      <c r="E8" s="4"/>
      <c r="F8" s="4"/>
      <c r="G8" s="4"/>
      <c r="K8" s="1"/>
      <c r="L8" s="1"/>
      <c r="M8" s="1"/>
      <c r="N8" s="1"/>
      <c r="O8" s="1"/>
    </row>
    <row r="9" spans="1:15" ht="17.25" customHeight="1" x14ac:dyDescent="0.2">
      <c r="C9" s="1050"/>
      <c r="D9" s="1050"/>
      <c r="E9" s="1050"/>
      <c r="F9" s="1050"/>
      <c r="G9" s="1050"/>
      <c r="K9" s="1"/>
      <c r="L9" s="1"/>
      <c r="M9" s="1"/>
      <c r="N9" s="1"/>
      <c r="O9" s="1"/>
    </row>
    <row r="10" spans="1:15" ht="11.25" customHeight="1" x14ac:dyDescent="0.25">
      <c r="A10" s="6"/>
      <c r="B10" s="6"/>
      <c r="C10" s="1049" t="s">
        <v>7</v>
      </c>
      <c r="D10" s="1049"/>
      <c r="E10" s="1049"/>
      <c r="F10" s="1049"/>
      <c r="G10" s="1049"/>
      <c r="H10" s="6"/>
      <c r="K10" s="1"/>
      <c r="L10" s="1"/>
      <c r="M10" s="1"/>
      <c r="N10" s="1"/>
      <c r="O10" s="1"/>
    </row>
    <row r="11" spans="1:15" ht="11.25" customHeight="1" x14ac:dyDescent="0.25">
      <c r="A11" s="6"/>
      <c r="B11" s="6"/>
      <c r="C11" s="4"/>
      <c r="D11" s="4"/>
      <c r="E11" s="4"/>
      <c r="F11" s="4"/>
      <c r="G11" s="4"/>
      <c r="H11" s="6"/>
      <c r="K11" s="1"/>
      <c r="L11" s="1"/>
      <c r="M11" s="1"/>
      <c r="N11" s="1"/>
      <c r="O11" s="1"/>
    </row>
    <row r="12" spans="1:15" ht="18" x14ac:dyDescent="0.25">
      <c r="A12" s="6"/>
      <c r="B12" s="1051" t="s">
        <v>8</v>
      </c>
      <c r="C12" s="1051"/>
      <c r="D12" s="1051"/>
      <c r="E12" s="1051"/>
      <c r="F12" s="1051"/>
      <c r="G12" s="1051"/>
      <c r="H12" s="6"/>
      <c r="K12" s="1"/>
      <c r="L12" s="1"/>
      <c r="M12" s="1"/>
      <c r="N12" s="1"/>
      <c r="O12" s="1"/>
    </row>
    <row r="13" spans="1:15" ht="11.25" customHeight="1" x14ac:dyDescent="0.25">
      <c r="A13" s="6"/>
      <c r="B13" s="6"/>
      <c r="C13" s="4"/>
      <c r="D13" s="4"/>
      <c r="E13" s="4"/>
      <c r="F13" s="4"/>
      <c r="G13" s="4"/>
      <c r="H13" s="6"/>
      <c r="K13" s="1"/>
      <c r="L13" s="1"/>
      <c r="M13" s="1"/>
      <c r="N13" s="1"/>
      <c r="O13" s="1"/>
    </row>
    <row r="14" spans="1:15" ht="11.25" customHeight="1" x14ac:dyDescent="0.25">
      <c r="A14" s="6"/>
      <c r="B14" s="6"/>
      <c r="C14" s="4"/>
      <c r="D14" s="4"/>
      <c r="E14" s="4"/>
      <c r="F14" s="4"/>
      <c r="G14" s="4"/>
      <c r="H14" s="6"/>
      <c r="K14" s="1"/>
      <c r="L14" s="1"/>
      <c r="M14" s="1"/>
      <c r="N14" s="1"/>
      <c r="O14" s="1"/>
    </row>
    <row r="15" spans="1:15" ht="11.25" customHeight="1" x14ac:dyDescent="0.25">
      <c r="A15" s="6"/>
      <c r="B15" s="6"/>
      <c r="C15" s="4"/>
      <c r="D15" s="4"/>
      <c r="E15" s="4"/>
      <c r="F15" s="4"/>
      <c r="G15" s="4"/>
      <c r="H15" s="6"/>
      <c r="K15" s="1"/>
      <c r="L15" s="1"/>
      <c r="M15" s="1"/>
      <c r="N15" s="1"/>
      <c r="O15" s="1"/>
    </row>
    <row r="16" spans="1:15" ht="22.5" x14ac:dyDescent="0.2">
      <c r="A16" s="3"/>
      <c r="B16" s="1047" t="s">
        <v>9</v>
      </c>
      <c r="C16" s="1047"/>
      <c r="D16" s="1047"/>
      <c r="E16" s="1047"/>
      <c r="F16" s="1047"/>
      <c r="G16" s="1047"/>
      <c r="H16" s="3"/>
      <c r="K16" s="1"/>
      <c r="L16" s="3" t="s">
        <v>9</v>
      </c>
      <c r="M16" s="1"/>
      <c r="N16" s="1"/>
      <c r="O16" s="1"/>
    </row>
    <row r="17" spans="1:15" ht="13.5" customHeight="1" x14ac:dyDescent="0.2">
      <c r="A17" s="7"/>
      <c r="B17" s="1042" t="s">
        <v>10</v>
      </c>
      <c r="C17" s="1042"/>
      <c r="D17" s="1042"/>
      <c r="E17" s="1042"/>
      <c r="F17" s="1042"/>
      <c r="G17" s="1042"/>
      <c r="H17" s="7"/>
      <c r="K17" s="1"/>
      <c r="L17" s="1"/>
      <c r="M17" s="1"/>
      <c r="N17" s="1"/>
      <c r="O17" s="1"/>
    </row>
    <row r="18" spans="1:15" ht="9.75" customHeight="1" x14ac:dyDescent="0.2">
      <c r="D18" s="8"/>
      <c r="E18" s="8"/>
      <c r="F18" s="8"/>
      <c r="G18" s="9"/>
      <c r="H18" s="9"/>
      <c r="K18" s="1"/>
      <c r="L18" s="1"/>
      <c r="M18" s="1"/>
      <c r="N18" s="1"/>
      <c r="O18" s="1"/>
    </row>
    <row r="19" spans="1:15" x14ac:dyDescent="0.2">
      <c r="A19" s="10"/>
      <c r="B19" s="1043" t="s">
        <v>11</v>
      </c>
      <c r="C19" s="1043"/>
      <c r="D19" s="1043"/>
      <c r="E19" s="1043"/>
      <c r="F19" s="1043"/>
      <c r="G19" s="1043"/>
      <c r="H19" s="4"/>
      <c r="K19" s="1"/>
      <c r="L19" s="1"/>
      <c r="M19" s="1"/>
      <c r="N19" s="1"/>
      <c r="O19" s="1"/>
    </row>
    <row r="20" spans="1:15" ht="9.75" customHeight="1" x14ac:dyDescent="0.2">
      <c r="D20" s="4"/>
      <c r="E20" s="4"/>
      <c r="F20" s="4"/>
      <c r="G20" s="4"/>
      <c r="H20" s="4"/>
      <c r="K20" s="1"/>
      <c r="L20" s="1"/>
      <c r="M20" s="1"/>
      <c r="N20" s="1"/>
      <c r="O20" s="1"/>
    </row>
    <row r="21" spans="1:15" ht="16.5" customHeight="1" x14ac:dyDescent="0.2">
      <c r="A21" s="1044" t="s">
        <v>12</v>
      </c>
      <c r="B21" s="1044" t="s">
        <v>13</v>
      </c>
      <c r="C21" s="1044" t="s">
        <v>14</v>
      </c>
      <c r="D21" s="1044" t="s">
        <v>15</v>
      </c>
      <c r="E21" s="1044" t="s">
        <v>16</v>
      </c>
      <c r="F21" s="1044" t="s">
        <v>17</v>
      </c>
      <c r="G21" s="1044" t="s">
        <v>18</v>
      </c>
      <c r="H21" s="1044" t="s">
        <v>19</v>
      </c>
      <c r="K21" s="1"/>
      <c r="L21" s="1"/>
      <c r="M21" s="1"/>
      <c r="N21" s="1"/>
      <c r="O21" s="1"/>
    </row>
    <row r="22" spans="1:15" ht="57" customHeight="1" x14ac:dyDescent="0.2">
      <c r="A22" s="1045"/>
      <c r="B22" s="1045"/>
      <c r="C22" s="1045"/>
      <c r="D22" s="1045"/>
      <c r="E22" s="1045"/>
      <c r="F22" s="1045"/>
      <c r="G22" s="1045"/>
      <c r="H22" s="1045"/>
      <c r="K22" s="1"/>
      <c r="L22" s="1"/>
      <c r="M22" s="1"/>
      <c r="N22" s="1"/>
      <c r="O22" s="1"/>
    </row>
    <row r="23" spans="1:15" x14ac:dyDescent="0.2">
      <c r="A23" s="1046"/>
      <c r="B23" s="1046"/>
      <c r="C23" s="1046"/>
      <c r="D23" s="1046"/>
      <c r="E23" s="1046"/>
      <c r="F23" s="1046"/>
      <c r="G23" s="1046"/>
      <c r="H23" s="1046"/>
      <c r="K23" s="1"/>
      <c r="L23" s="1"/>
      <c r="M23" s="1"/>
      <c r="N23" s="1"/>
      <c r="O23" s="1"/>
    </row>
    <row r="24" spans="1:15" x14ac:dyDescent="0.2">
      <c r="A24" s="11">
        <v>1</v>
      </c>
      <c r="B24" s="11">
        <v>2</v>
      </c>
      <c r="C24" s="11">
        <v>3</v>
      </c>
      <c r="D24" s="11">
        <v>4</v>
      </c>
      <c r="E24" s="11">
        <v>5</v>
      </c>
      <c r="F24" s="11">
        <v>6</v>
      </c>
      <c r="G24" s="11">
        <v>7</v>
      </c>
      <c r="H24" s="11">
        <v>8</v>
      </c>
      <c r="K24" s="1"/>
      <c r="L24" s="1"/>
      <c r="M24" s="1"/>
      <c r="N24" s="1"/>
      <c r="O24" s="1"/>
    </row>
    <row r="25" spans="1:15" ht="12" x14ac:dyDescent="0.2">
      <c r="A25" s="1034" t="s">
        <v>20</v>
      </c>
      <c r="B25" s="1035"/>
      <c r="C25" s="1035"/>
      <c r="D25" s="1035"/>
      <c r="E25" s="1035"/>
      <c r="F25" s="1035"/>
      <c r="G25" s="1035"/>
      <c r="H25" s="1036"/>
      <c r="M25" s="12" t="s">
        <v>20</v>
      </c>
    </row>
    <row r="26" spans="1:15" ht="22.5" x14ac:dyDescent="0.2">
      <c r="A26" s="11" t="s">
        <v>21</v>
      </c>
      <c r="B26" s="13" t="s">
        <v>22</v>
      </c>
      <c r="C26" s="13" t="s">
        <v>23</v>
      </c>
      <c r="D26" s="14">
        <v>5719.8</v>
      </c>
      <c r="E26" s="14">
        <v>57.96</v>
      </c>
      <c r="F26" s="14"/>
      <c r="G26" s="14"/>
      <c r="H26" s="14">
        <v>5777.76</v>
      </c>
      <c r="M26" s="12"/>
    </row>
    <row r="27" spans="1:15" ht="12" x14ac:dyDescent="0.2">
      <c r="A27" s="11" t="s">
        <v>24</v>
      </c>
      <c r="B27" s="13" t="s">
        <v>25</v>
      </c>
      <c r="C27" s="13" t="s">
        <v>26</v>
      </c>
      <c r="D27" s="14">
        <v>69685.52</v>
      </c>
      <c r="E27" s="14"/>
      <c r="F27" s="14"/>
      <c r="G27" s="14"/>
      <c r="H27" s="14">
        <v>69685.52</v>
      </c>
      <c r="M27" s="12"/>
    </row>
    <row r="28" spans="1:15" ht="12" x14ac:dyDescent="0.2">
      <c r="A28" s="11" t="s">
        <v>27</v>
      </c>
      <c r="B28" s="13" t="s">
        <v>28</v>
      </c>
      <c r="C28" s="13" t="s">
        <v>29</v>
      </c>
      <c r="D28" s="14"/>
      <c r="E28" s="14"/>
      <c r="F28" s="14"/>
      <c r="G28" s="14">
        <v>1553.74</v>
      </c>
      <c r="H28" s="14">
        <v>1553.74</v>
      </c>
      <c r="M28" s="12"/>
    </row>
    <row r="29" spans="1:15" ht="12" x14ac:dyDescent="0.2">
      <c r="A29" s="15"/>
      <c r="B29" s="1037" t="s">
        <v>30</v>
      </c>
      <c r="C29" s="1038"/>
      <c r="D29" s="16">
        <v>75405.320000000007</v>
      </c>
      <c r="E29" s="16">
        <v>57.96</v>
      </c>
      <c r="F29" s="17"/>
      <c r="G29" s="17">
        <v>1553.74</v>
      </c>
      <c r="H29" s="17">
        <v>77017.02</v>
      </c>
      <c r="M29" s="12"/>
      <c r="N29" s="18" t="s">
        <v>30</v>
      </c>
    </row>
    <row r="30" spans="1:15" ht="12" x14ac:dyDescent="0.2">
      <c r="A30" s="1034" t="s">
        <v>31</v>
      </c>
      <c r="B30" s="1035"/>
      <c r="C30" s="1035"/>
      <c r="D30" s="1035"/>
      <c r="E30" s="1035"/>
      <c r="F30" s="1035"/>
      <c r="G30" s="1035"/>
      <c r="H30" s="1036"/>
      <c r="M30" s="12" t="s">
        <v>31</v>
      </c>
      <c r="N30" s="18"/>
    </row>
    <row r="31" spans="1:15" ht="12" x14ac:dyDescent="0.2">
      <c r="A31" s="11" t="s">
        <v>32</v>
      </c>
      <c r="B31" s="13" t="s">
        <v>33</v>
      </c>
      <c r="C31" s="13" t="s">
        <v>34</v>
      </c>
      <c r="D31" s="14">
        <v>140466.18</v>
      </c>
      <c r="E31" s="14"/>
      <c r="F31" s="14">
        <v>6731.69</v>
      </c>
      <c r="G31" s="14"/>
      <c r="H31" s="14">
        <v>153726.31</v>
      </c>
      <c r="M31" s="12"/>
      <c r="N31" s="18"/>
    </row>
    <row r="32" spans="1:15" ht="12" x14ac:dyDescent="0.2">
      <c r="A32" s="11" t="s">
        <v>35</v>
      </c>
      <c r="B32" s="13" t="s">
        <v>36</v>
      </c>
      <c r="C32" s="13" t="s">
        <v>37</v>
      </c>
      <c r="D32" s="14">
        <v>40683.129999999997</v>
      </c>
      <c r="E32" s="14">
        <v>283.52999999999997</v>
      </c>
      <c r="F32" s="14">
        <v>214540.16</v>
      </c>
      <c r="G32" s="14"/>
      <c r="H32" s="14">
        <v>255506.82</v>
      </c>
      <c r="M32" s="12"/>
      <c r="N32" s="18"/>
    </row>
    <row r="33" spans="1:14" ht="12" x14ac:dyDescent="0.2">
      <c r="A33" s="11" t="s">
        <v>38</v>
      </c>
      <c r="B33" s="13" t="s">
        <v>39</v>
      </c>
      <c r="C33" s="13" t="s">
        <v>40</v>
      </c>
      <c r="D33" s="14">
        <v>83833.119999999995</v>
      </c>
      <c r="E33" s="14"/>
      <c r="F33" s="14"/>
      <c r="G33" s="14"/>
      <c r="H33" s="14">
        <v>92144.42</v>
      </c>
      <c r="M33" s="12"/>
      <c r="N33" s="18"/>
    </row>
    <row r="34" spans="1:14" ht="12" x14ac:dyDescent="0.2">
      <c r="A34" s="15"/>
      <c r="B34" s="1037" t="s">
        <v>41</v>
      </c>
      <c r="C34" s="1038"/>
      <c r="D34" s="16">
        <v>264982.43</v>
      </c>
      <c r="E34" s="16">
        <v>283.52999999999997</v>
      </c>
      <c r="F34" s="17">
        <v>221271.85</v>
      </c>
      <c r="G34" s="17"/>
      <c r="H34" s="17">
        <v>501377.55</v>
      </c>
      <c r="M34" s="12"/>
      <c r="N34" s="18" t="s">
        <v>41</v>
      </c>
    </row>
    <row r="35" spans="1:14" ht="12" x14ac:dyDescent="0.2">
      <c r="A35" s="1034" t="s">
        <v>42</v>
      </c>
      <c r="B35" s="1035"/>
      <c r="C35" s="1035"/>
      <c r="D35" s="1035"/>
      <c r="E35" s="1035"/>
      <c r="F35" s="1035"/>
      <c r="G35" s="1035"/>
      <c r="H35" s="1036"/>
      <c r="M35" s="12" t="s">
        <v>42</v>
      </c>
      <c r="N35" s="18"/>
    </row>
    <row r="36" spans="1:14" ht="22.5" x14ac:dyDescent="0.2">
      <c r="A36" s="11" t="s">
        <v>43</v>
      </c>
      <c r="B36" s="13" t="s">
        <v>44</v>
      </c>
      <c r="C36" s="13" t="s">
        <v>45</v>
      </c>
      <c r="D36" s="14">
        <v>2635.15</v>
      </c>
      <c r="E36" s="14">
        <v>363.13</v>
      </c>
      <c r="F36" s="14">
        <v>332934.90999999997</v>
      </c>
      <c r="G36" s="14"/>
      <c r="H36" s="14">
        <v>335933.19</v>
      </c>
      <c r="M36" s="12"/>
      <c r="N36" s="18"/>
    </row>
    <row r="37" spans="1:14" ht="12" x14ac:dyDescent="0.2">
      <c r="A37" s="11" t="s">
        <v>46</v>
      </c>
      <c r="B37" s="13" t="s">
        <v>47</v>
      </c>
      <c r="C37" s="13" t="s">
        <v>48</v>
      </c>
      <c r="D37" s="14">
        <v>326641.96999999997</v>
      </c>
      <c r="E37" s="14">
        <v>23919.67</v>
      </c>
      <c r="F37" s="14"/>
      <c r="G37" s="14"/>
      <c r="H37" s="14">
        <v>350561.64</v>
      </c>
      <c r="M37" s="12"/>
      <c r="N37" s="18"/>
    </row>
    <row r="38" spans="1:14" ht="22.5" x14ac:dyDescent="0.2">
      <c r="A38" s="11" t="s">
        <v>49</v>
      </c>
      <c r="B38" s="13" t="s">
        <v>50</v>
      </c>
      <c r="C38" s="13" t="s">
        <v>51</v>
      </c>
      <c r="D38" s="14">
        <v>1645.56</v>
      </c>
      <c r="E38" s="14">
        <v>475.69</v>
      </c>
      <c r="F38" s="14"/>
      <c r="G38" s="14"/>
      <c r="H38" s="14">
        <v>2121.25</v>
      </c>
      <c r="M38" s="12"/>
      <c r="N38" s="18"/>
    </row>
    <row r="39" spans="1:14" ht="12" x14ac:dyDescent="0.2">
      <c r="A39" s="15"/>
      <c r="B39" s="1037" t="s">
        <v>52</v>
      </c>
      <c r="C39" s="1038"/>
      <c r="D39" s="16">
        <v>330922.68</v>
      </c>
      <c r="E39" s="16">
        <v>24758.49</v>
      </c>
      <c r="F39" s="17">
        <v>332934.90999999997</v>
      </c>
      <c r="G39" s="17"/>
      <c r="H39" s="17">
        <v>688616.08</v>
      </c>
      <c r="M39" s="12"/>
      <c r="N39" s="18" t="s">
        <v>52</v>
      </c>
    </row>
    <row r="40" spans="1:14" ht="12" x14ac:dyDescent="0.2">
      <c r="A40" s="1034" t="s">
        <v>53</v>
      </c>
      <c r="B40" s="1035"/>
      <c r="C40" s="1035"/>
      <c r="D40" s="1035"/>
      <c r="E40" s="1035"/>
      <c r="F40" s="1035"/>
      <c r="G40" s="1035"/>
      <c r="H40" s="1036"/>
      <c r="M40" s="12" t="s">
        <v>53</v>
      </c>
      <c r="N40" s="18"/>
    </row>
    <row r="41" spans="1:14" ht="12" x14ac:dyDescent="0.2">
      <c r="A41" s="11" t="s">
        <v>54</v>
      </c>
      <c r="B41" s="13" t="s">
        <v>55</v>
      </c>
      <c r="C41" s="13" t="s">
        <v>56</v>
      </c>
      <c r="D41" s="14">
        <v>193484.57</v>
      </c>
      <c r="E41" s="14"/>
      <c r="F41" s="14"/>
      <c r="G41" s="14"/>
      <c r="H41" s="14">
        <v>193484.57</v>
      </c>
      <c r="M41" s="12"/>
      <c r="N41" s="18"/>
    </row>
    <row r="42" spans="1:14" ht="33.75" x14ac:dyDescent="0.2">
      <c r="A42" s="11" t="s">
        <v>57</v>
      </c>
      <c r="B42" s="13" t="s">
        <v>58</v>
      </c>
      <c r="C42" s="13" t="s">
        <v>59</v>
      </c>
      <c r="D42" s="14">
        <v>2325.63</v>
      </c>
      <c r="E42" s="14"/>
      <c r="F42" s="14"/>
      <c r="G42" s="14"/>
      <c r="H42" s="14">
        <v>2325.63</v>
      </c>
      <c r="M42" s="12"/>
      <c r="N42" s="18"/>
    </row>
    <row r="43" spans="1:14" ht="12" x14ac:dyDescent="0.2">
      <c r="A43" s="11" t="s">
        <v>60</v>
      </c>
      <c r="B43" s="13" t="s">
        <v>61</v>
      </c>
      <c r="C43" s="13" t="s">
        <v>62</v>
      </c>
      <c r="D43" s="14">
        <v>32.4</v>
      </c>
      <c r="E43" s="14">
        <v>15.96</v>
      </c>
      <c r="F43" s="14"/>
      <c r="G43" s="14"/>
      <c r="H43" s="14">
        <v>48.36</v>
      </c>
      <c r="M43" s="12"/>
      <c r="N43" s="18"/>
    </row>
    <row r="44" spans="1:14" ht="22.5" x14ac:dyDescent="0.2">
      <c r="A44" s="11" t="s">
        <v>63</v>
      </c>
      <c r="B44" s="13" t="s">
        <v>64</v>
      </c>
      <c r="C44" s="13" t="s">
        <v>65</v>
      </c>
      <c r="D44" s="14">
        <v>129.6</v>
      </c>
      <c r="E44" s="14">
        <v>63.85</v>
      </c>
      <c r="F44" s="14"/>
      <c r="G44" s="14"/>
      <c r="H44" s="14">
        <v>193.45</v>
      </c>
      <c r="M44" s="12"/>
      <c r="N44" s="18"/>
    </row>
    <row r="45" spans="1:14" ht="12" x14ac:dyDescent="0.2">
      <c r="A45" s="11" t="s">
        <v>66</v>
      </c>
      <c r="B45" s="13" t="s">
        <v>67</v>
      </c>
      <c r="C45" s="13" t="s">
        <v>68</v>
      </c>
      <c r="D45" s="14">
        <v>1121.1600000000001</v>
      </c>
      <c r="E45" s="14"/>
      <c r="F45" s="14"/>
      <c r="G45" s="14"/>
      <c r="H45" s="14">
        <v>1121.1600000000001</v>
      </c>
      <c r="M45" s="12"/>
      <c r="N45" s="18"/>
    </row>
    <row r="46" spans="1:14" ht="22.5" x14ac:dyDescent="0.2">
      <c r="A46" s="11" t="s">
        <v>69</v>
      </c>
      <c r="B46" s="13" t="s">
        <v>70</v>
      </c>
      <c r="C46" s="13" t="s">
        <v>71</v>
      </c>
      <c r="D46" s="14">
        <v>1121.1600000000001</v>
      </c>
      <c r="E46" s="14"/>
      <c r="F46" s="14"/>
      <c r="G46" s="14"/>
      <c r="H46" s="14">
        <v>1121.1600000000001</v>
      </c>
      <c r="M46" s="12"/>
      <c r="N46" s="18"/>
    </row>
    <row r="47" spans="1:14" ht="22.5" x14ac:dyDescent="0.2">
      <c r="A47" s="11" t="s">
        <v>72</v>
      </c>
      <c r="B47" s="13" t="s">
        <v>73</v>
      </c>
      <c r="C47" s="13" t="s">
        <v>74</v>
      </c>
      <c r="D47" s="14">
        <v>769.54</v>
      </c>
      <c r="E47" s="14"/>
      <c r="F47" s="14"/>
      <c r="G47" s="14"/>
      <c r="H47" s="14">
        <v>769.54</v>
      </c>
      <c r="M47" s="12"/>
      <c r="N47" s="18"/>
    </row>
    <row r="48" spans="1:14" ht="12" x14ac:dyDescent="0.2">
      <c r="A48" s="11" t="s">
        <v>75</v>
      </c>
      <c r="B48" s="13" t="s">
        <v>76</v>
      </c>
      <c r="C48" s="13" t="s">
        <v>77</v>
      </c>
      <c r="D48" s="14">
        <v>1245.6500000000001</v>
      </c>
      <c r="E48" s="14"/>
      <c r="F48" s="14"/>
      <c r="G48" s="14"/>
      <c r="H48" s="14">
        <v>1245.6500000000001</v>
      </c>
      <c r="M48" s="12"/>
      <c r="N48" s="18"/>
    </row>
    <row r="49" spans="1:16" ht="12" x14ac:dyDescent="0.2">
      <c r="A49" s="11" t="s">
        <v>78</v>
      </c>
      <c r="B49" s="13" t="s">
        <v>79</v>
      </c>
      <c r="C49" s="13" t="s">
        <v>80</v>
      </c>
      <c r="D49" s="14">
        <v>8752.25</v>
      </c>
      <c r="E49" s="14"/>
      <c r="F49" s="14"/>
      <c r="G49" s="14"/>
      <c r="H49" s="14">
        <v>8752.25</v>
      </c>
      <c r="M49" s="12"/>
      <c r="N49" s="18"/>
    </row>
    <row r="50" spans="1:16" ht="22.5" x14ac:dyDescent="0.2">
      <c r="A50" s="11" t="s">
        <v>81</v>
      </c>
      <c r="B50" s="13" t="s">
        <v>82</v>
      </c>
      <c r="C50" s="13" t="s">
        <v>83</v>
      </c>
      <c r="D50" s="14">
        <v>10070.42</v>
      </c>
      <c r="E50" s="14"/>
      <c r="F50" s="14"/>
      <c r="G50" s="14"/>
      <c r="H50" s="14">
        <v>10070.42</v>
      </c>
      <c r="M50" s="12"/>
      <c r="N50" s="18"/>
    </row>
    <row r="51" spans="1:16" ht="12" x14ac:dyDescent="0.2">
      <c r="A51" s="15"/>
      <c r="B51" s="1037" t="s">
        <v>84</v>
      </c>
      <c r="C51" s="1038"/>
      <c r="D51" s="16">
        <v>219052.38</v>
      </c>
      <c r="E51" s="16">
        <v>79.81</v>
      </c>
      <c r="F51" s="17"/>
      <c r="G51" s="17"/>
      <c r="H51" s="17">
        <v>219132.19</v>
      </c>
      <c r="M51" s="12"/>
      <c r="N51" s="18" t="s">
        <v>84</v>
      </c>
    </row>
    <row r="52" spans="1:16" ht="12" x14ac:dyDescent="0.2">
      <c r="A52" s="15"/>
      <c r="B52" s="1037" t="s">
        <v>85</v>
      </c>
      <c r="C52" s="1038"/>
      <c r="D52" s="16">
        <v>890362.81</v>
      </c>
      <c r="E52" s="16">
        <v>25179.79</v>
      </c>
      <c r="F52" s="17">
        <v>554206.76</v>
      </c>
      <c r="G52" s="17">
        <v>1553.74</v>
      </c>
      <c r="H52" s="17">
        <v>1486142.84</v>
      </c>
      <c r="M52" s="12"/>
      <c r="N52" s="18"/>
      <c r="O52" s="18" t="s">
        <v>85</v>
      </c>
    </row>
    <row r="53" spans="1:16" ht="12" x14ac:dyDescent="0.2">
      <c r="A53" s="1034" t="s">
        <v>86</v>
      </c>
      <c r="B53" s="1035"/>
      <c r="C53" s="1035"/>
      <c r="D53" s="1035"/>
      <c r="E53" s="1035"/>
      <c r="F53" s="1035"/>
      <c r="G53" s="1035"/>
      <c r="H53" s="1036"/>
      <c r="M53" s="12" t="s">
        <v>86</v>
      </c>
      <c r="N53" s="18"/>
      <c r="O53" s="18"/>
    </row>
    <row r="54" spans="1:16" ht="45" x14ac:dyDescent="0.2">
      <c r="A54" s="11" t="s">
        <v>87</v>
      </c>
      <c r="B54" s="13" t="s">
        <v>88</v>
      </c>
      <c r="C54" s="13" t="s">
        <v>89</v>
      </c>
      <c r="D54" s="14">
        <v>27601.25</v>
      </c>
      <c r="E54" s="14">
        <v>780.57</v>
      </c>
      <c r="F54" s="14"/>
      <c r="G54" s="14"/>
      <c r="H54" s="14">
        <v>28381.82</v>
      </c>
      <c r="M54" s="12"/>
      <c r="N54" s="18"/>
      <c r="O54" s="18"/>
    </row>
    <row r="55" spans="1:16" ht="12" x14ac:dyDescent="0.2">
      <c r="A55" s="11"/>
      <c r="B55" s="13"/>
      <c r="C55" s="13"/>
      <c r="D55" s="19" t="s">
        <v>90</v>
      </c>
      <c r="E55" s="19" t="s">
        <v>91</v>
      </c>
      <c r="F55" s="19"/>
      <c r="G55" s="19"/>
      <c r="H55" s="14"/>
      <c r="M55" s="12"/>
      <c r="N55" s="18"/>
      <c r="O55" s="18"/>
    </row>
    <row r="56" spans="1:16" ht="12" x14ac:dyDescent="0.2">
      <c r="A56" s="15"/>
      <c r="B56" s="1037" t="s">
        <v>92</v>
      </c>
      <c r="C56" s="1038"/>
      <c r="D56" s="16">
        <v>27601.25</v>
      </c>
      <c r="E56" s="16">
        <v>780.57</v>
      </c>
      <c r="F56" s="17"/>
      <c r="G56" s="17"/>
      <c r="H56" s="17">
        <v>28381.82</v>
      </c>
      <c r="M56" s="12"/>
      <c r="N56" s="18" t="s">
        <v>92</v>
      </c>
      <c r="O56" s="18"/>
    </row>
    <row r="57" spans="1:16" ht="12" x14ac:dyDescent="0.2">
      <c r="A57" s="15"/>
      <c r="B57" s="1037" t="s">
        <v>93</v>
      </c>
      <c r="C57" s="1038"/>
      <c r="D57" s="16">
        <v>917964.06</v>
      </c>
      <c r="E57" s="16">
        <v>25960.36</v>
      </c>
      <c r="F57" s="17">
        <v>554206.76</v>
      </c>
      <c r="G57" s="17">
        <v>1553.74</v>
      </c>
      <c r="H57" s="17">
        <v>1514524.66</v>
      </c>
      <c r="M57" s="12"/>
      <c r="N57" s="18"/>
      <c r="O57" s="18" t="s">
        <v>93</v>
      </c>
    </row>
    <row r="58" spans="1:16" ht="12" x14ac:dyDescent="0.2">
      <c r="A58" s="1034" t="s">
        <v>94</v>
      </c>
      <c r="B58" s="1035"/>
      <c r="C58" s="1035"/>
      <c r="D58" s="1035"/>
      <c r="E58" s="1035"/>
      <c r="F58" s="1035"/>
      <c r="G58" s="1035"/>
      <c r="H58" s="1036"/>
      <c r="M58" s="12" t="s">
        <v>94</v>
      </c>
      <c r="N58" s="18"/>
      <c r="O58" s="18"/>
    </row>
    <row r="59" spans="1:16" ht="45" x14ac:dyDescent="0.2">
      <c r="A59" s="11" t="s">
        <v>95</v>
      </c>
      <c r="B59" s="13" t="s">
        <v>96</v>
      </c>
      <c r="C59" s="13" t="s">
        <v>97</v>
      </c>
      <c r="D59" s="14">
        <v>4589.82</v>
      </c>
      <c r="E59" s="14">
        <v>129.80000000000001</v>
      </c>
      <c r="F59" s="14"/>
      <c r="G59" s="14"/>
      <c r="H59" s="14">
        <v>4719.62</v>
      </c>
      <c r="M59" s="12"/>
      <c r="N59" s="18"/>
      <c r="O59" s="18"/>
    </row>
    <row r="60" spans="1:16" ht="22.5" x14ac:dyDescent="0.2">
      <c r="A60" s="11"/>
      <c r="B60" s="13"/>
      <c r="C60" s="13"/>
      <c r="D60" s="19" t="s">
        <v>98</v>
      </c>
      <c r="E60" s="19" t="s">
        <v>99</v>
      </c>
      <c r="F60" s="19"/>
      <c r="G60" s="19"/>
      <c r="H60" s="14"/>
      <c r="M60" s="12"/>
      <c r="N60" s="18"/>
      <c r="O60" s="18"/>
    </row>
    <row r="61" spans="1:16" ht="12" x14ac:dyDescent="0.2">
      <c r="A61" s="15"/>
      <c r="B61" s="1037" t="s">
        <v>100</v>
      </c>
      <c r="C61" s="1038"/>
      <c r="D61" s="16">
        <v>4589.82</v>
      </c>
      <c r="E61" s="16">
        <v>129.80000000000001</v>
      </c>
      <c r="F61" s="17"/>
      <c r="G61" s="17"/>
      <c r="H61" s="17">
        <v>4719.62</v>
      </c>
      <c r="M61" s="12"/>
      <c r="N61" s="18" t="s">
        <v>100</v>
      </c>
      <c r="O61" s="18"/>
    </row>
    <row r="62" spans="1:16" ht="12" x14ac:dyDescent="0.2">
      <c r="A62" s="15"/>
      <c r="B62" s="1037" t="s">
        <v>101</v>
      </c>
      <c r="C62" s="1038"/>
      <c r="D62" s="16">
        <v>922553.88</v>
      </c>
      <c r="E62" s="16">
        <v>26090.16</v>
      </c>
      <c r="F62" s="17">
        <v>554206.76</v>
      </c>
      <c r="G62" s="17">
        <v>1553.74</v>
      </c>
      <c r="H62" s="17">
        <v>1519244.28</v>
      </c>
      <c r="J62" s="35"/>
      <c r="M62" s="12"/>
      <c r="N62" s="18"/>
      <c r="O62" s="18"/>
      <c r="P62" s="47"/>
    </row>
    <row r="63" spans="1:16" ht="12" x14ac:dyDescent="0.2">
      <c r="A63" s="1034" t="s">
        <v>102</v>
      </c>
      <c r="B63" s="1035"/>
      <c r="C63" s="1035"/>
      <c r="D63" s="1035"/>
      <c r="E63" s="1035"/>
      <c r="F63" s="1035"/>
      <c r="G63" s="1035"/>
      <c r="H63" s="1036"/>
      <c r="M63" s="12" t="s">
        <v>102</v>
      </c>
      <c r="N63" s="18"/>
      <c r="O63" s="18"/>
    </row>
    <row r="64" spans="1:16" ht="45" x14ac:dyDescent="0.2">
      <c r="A64" s="11" t="s">
        <v>103</v>
      </c>
      <c r="B64" s="13" t="s">
        <v>104</v>
      </c>
      <c r="C64" s="13" t="s">
        <v>105</v>
      </c>
      <c r="D64" s="14"/>
      <c r="E64" s="14"/>
      <c r="F64" s="14"/>
      <c r="G64" s="14">
        <f>(D62+E62+F62)*2.14/100</f>
        <v>32161.01</v>
      </c>
      <c r="H64" s="14">
        <f>G64</f>
        <v>32161.01</v>
      </c>
      <c r="M64" s="12"/>
      <c r="N64" s="18"/>
      <c r="O64" s="18"/>
    </row>
    <row r="65" spans="1:15" ht="12" x14ac:dyDescent="0.2">
      <c r="A65" s="11"/>
      <c r="B65" s="13"/>
      <c r="C65" s="13"/>
      <c r="D65" s="19"/>
      <c r="E65" s="19"/>
      <c r="F65" s="19"/>
      <c r="G65" s="19"/>
      <c r="H65" s="14"/>
      <c r="M65" s="12"/>
      <c r="N65" s="18"/>
      <c r="O65" s="18"/>
    </row>
    <row r="66" spans="1:15" ht="21.75" x14ac:dyDescent="0.2">
      <c r="A66" s="15"/>
      <c r="B66" s="1037" t="s">
        <v>106</v>
      </c>
      <c r="C66" s="1038"/>
      <c r="D66" s="16"/>
      <c r="E66" s="16"/>
      <c r="F66" s="17"/>
      <c r="G66" s="17">
        <f>G64</f>
        <v>32161.01</v>
      </c>
      <c r="H66" s="17">
        <f>G66</f>
        <v>32161.01</v>
      </c>
      <c r="M66" s="12"/>
      <c r="N66" s="18" t="s">
        <v>106</v>
      </c>
      <c r="O66" s="18"/>
    </row>
    <row r="67" spans="1:15" ht="48" x14ac:dyDescent="0.2">
      <c r="A67" s="1034" t="s">
        <v>107</v>
      </c>
      <c r="B67" s="1035"/>
      <c r="C67" s="1035"/>
      <c r="D67" s="1035"/>
      <c r="E67" s="1035"/>
      <c r="F67" s="1035"/>
      <c r="G67" s="1035"/>
      <c r="H67" s="1036"/>
      <c r="M67" s="12" t="s">
        <v>107</v>
      </c>
      <c r="N67" s="18"/>
      <c r="O67" s="18"/>
    </row>
    <row r="68" spans="1:15" ht="12" x14ac:dyDescent="0.2">
      <c r="A68" s="11" t="s">
        <v>108</v>
      </c>
      <c r="B68" s="13" t="s">
        <v>28</v>
      </c>
      <c r="C68" s="13" t="s">
        <v>109</v>
      </c>
      <c r="D68" s="14"/>
      <c r="E68" s="14"/>
      <c r="F68" s="14"/>
      <c r="G68" s="14">
        <v>8634.35</v>
      </c>
      <c r="H68" s="14">
        <v>8634.35</v>
      </c>
      <c r="M68" s="12"/>
      <c r="N68" s="18"/>
      <c r="O68" s="18"/>
    </row>
    <row r="69" spans="1:15" ht="12" x14ac:dyDescent="0.2">
      <c r="A69" s="11" t="s">
        <v>110</v>
      </c>
      <c r="B69" s="13" t="s">
        <v>28</v>
      </c>
      <c r="C69" s="13" t="s">
        <v>111</v>
      </c>
      <c r="D69" s="14"/>
      <c r="E69" s="14"/>
      <c r="F69" s="14"/>
      <c r="G69" s="14">
        <v>6274.41</v>
      </c>
      <c r="H69" s="14">
        <v>6274.41</v>
      </c>
      <c r="M69" s="12"/>
      <c r="N69" s="18"/>
      <c r="O69" s="18"/>
    </row>
    <row r="70" spans="1:15" ht="33.75" x14ac:dyDescent="0.2">
      <c r="A70" s="11"/>
      <c r="B70" s="13"/>
      <c r="C70" s="13"/>
      <c r="D70" s="19"/>
      <c r="E70" s="19"/>
      <c r="F70" s="19"/>
      <c r="G70" s="19" t="s">
        <v>112</v>
      </c>
      <c r="H70" s="14"/>
      <c r="M70" s="12"/>
      <c r="N70" s="18"/>
      <c r="O70" s="18"/>
    </row>
    <row r="71" spans="1:15" ht="22.5" x14ac:dyDescent="0.2">
      <c r="A71" s="11" t="s">
        <v>113</v>
      </c>
      <c r="B71" s="13" t="s">
        <v>114</v>
      </c>
      <c r="C71" s="13" t="s">
        <v>115</v>
      </c>
      <c r="D71" s="14"/>
      <c r="E71" s="14"/>
      <c r="F71" s="14"/>
      <c r="G71" s="14">
        <v>3038.49</v>
      </c>
      <c r="H71" s="14">
        <v>3038.49</v>
      </c>
      <c r="M71" s="12"/>
      <c r="N71" s="18"/>
      <c r="O71" s="18"/>
    </row>
    <row r="72" spans="1:15" ht="12" x14ac:dyDescent="0.2">
      <c r="A72" s="11"/>
      <c r="B72" s="13"/>
      <c r="C72" s="13"/>
      <c r="D72" s="19"/>
      <c r="E72" s="19"/>
      <c r="F72" s="19"/>
      <c r="G72" s="19" t="s">
        <v>116</v>
      </c>
      <c r="H72" s="14"/>
      <c r="M72" s="12"/>
      <c r="N72" s="18"/>
      <c r="O72" s="18"/>
    </row>
    <row r="73" spans="1:15" ht="105.75" x14ac:dyDescent="0.2">
      <c r="A73" s="15"/>
      <c r="B73" s="1037" t="s">
        <v>117</v>
      </c>
      <c r="C73" s="1038"/>
      <c r="D73" s="16"/>
      <c r="E73" s="16"/>
      <c r="F73" s="17"/>
      <c r="G73" s="17">
        <v>17947.25</v>
      </c>
      <c r="H73" s="17">
        <v>17947.25</v>
      </c>
      <c r="M73" s="12"/>
      <c r="N73" s="18" t="s">
        <v>117</v>
      </c>
      <c r="O73" s="18"/>
    </row>
    <row r="74" spans="1:15" ht="12" x14ac:dyDescent="0.2">
      <c r="A74" s="15"/>
      <c r="B74" s="1037" t="s">
        <v>118</v>
      </c>
      <c r="C74" s="1038"/>
      <c r="D74" s="16">
        <v>922553.88</v>
      </c>
      <c r="E74" s="16">
        <v>26090.16</v>
      </c>
      <c r="F74" s="17">
        <v>554206.76</v>
      </c>
      <c r="G74" s="17">
        <f>G73+G66</f>
        <v>50108.26</v>
      </c>
      <c r="H74" s="17">
        <f>G74+F74+E74+D74</f>
        <v>1552959.06</v>
      </c>
      <c r="M74" s="12"/>
      <c r="N74" s="18"/>
      <c r="O74" s="18" t="s">
        <v>118</v>
      </c>
    </row>
    <row r="75" spans="1:15" ht="12" x14ac:dyDescent="0.2">
      <c r="A75" s="1034" t="s">
        <v>119</v>
      </c>
      <c r="B75" s="1035"/>
      <c r="C75" s="1035"/>
      <c r="D75" s="1035"/>
      <c r="E75" s="1035"/>
      <c r="F75" s="1035"/>
      <c r="G75" s="1035"/>
      <c r="H75" s="1036"/>
      <c r="M75" s="12" t="s">
        <v>119</v>
      </c>
      <c r="N75" s="18"/>
      <c r="O75" s="18"/>
    </row>
    <row r="76" spans="1:15" ht="45" x14ac:dyDescent="0.2">
      <c r="A76" s="11" t="s">
        <v>120</v>
      </c>
      <c r="B76" s="13" t="s">
        <v>121</v>
      </c>
      <c r="C76" s="13" t="s">
        <v>122</v>
      </c>
      <c r="D76" s="14">
        <v>27676.62</v>
      </c>
      <c r="E76" s="14">
        <v>782.7</v>
      </c>
      <c r="F76" s="14">
        <v>16626.2</v>
      </c>
      <c r="G76" s="14">
        <f>(G71+G64)*2/100</f>
        <v>703.99</v>
      </c>
      <c r="H76" s="14">
        <f>G76+F76+E76+D76</f>
        <v>45789.51</v>
      </c>
      <c r="M76" s="12"/>
      <c r="N76" s="18"/>
      <c r="O76" s="18"/>
    </row>
    <row r="77" spans="1:15" ht="12" x14ac:dyDescent="0.2">
      <c r="A77" s="11"/>
      <c r="B77" s="13"/>
      <c r="C77" s="13"/>
      <c r="D77" s="19" t="s">
        <v>123</v>
      </c>
      <c r="E77" s="19" t="s">
        <v>124</v>
      </c>
      <c r="F77" s="19" t="s">
        <v>125</v>
      </c>
      <c r="G77" s="19"/>
      <c r="H77" s="14"/>
      <c r="M77" s="12"/>
      <c r="N77" s="18"/>
      <c r="O77" s="18"/>
    </row>
    <row r="78" spans="1:15" ht="12" x14ac:dyDescent="0.2">
      <c r="A78" s="15"/>
      <c r="B78" s="1037" t="s">
        <v>126</v>
      </c>
      <c r="C78" s="1038"/>
      <c r="D78" s="16">
        <v>27676.62</v>
      </c>
      <c r="E78" s="16">
        <v>782.7</v>
      </c>
      <c r="F78" s="17">
        <v>16626.2</v>
      </c>
      <c r="G78" s="17">
        <f>G76</f>
        <v>703.99</v>
      </c>
      <c r="H78" s="17">
        <f>G78+F78+E78+D78</f>
        <v>45789.51</v>
      </c>
      <c r="M78" s="12"/>
      <c r="N78" s="18" t="s">
        <v>126</v>
      </c>
      <c r="O78" s="18"/>
    </row>
    <row r="79" spans="1:15" ht="12" x14ac:dyDescent="0.2">
      <c r="A79" s="15"/>
      <c r="B79" s="1037" t="s">
        <v>127</v>
      </c>
      <c r="C79" s="1038"/>
      <c r="D79" s="16">
        <v>950230.5</v>
      </c>
      <c r="E79" s="16">
        <v>26872.86</v>
      </c>
      <c r="F79" s="17">
        <v>570832.96</v>
      </c>
      <c r="G79" s="17">
        <f>G78+G74</f>
        <v>50812.25</v>
      </c>
      <c r="H79" s="17">
        <f>G79+F79+E79+D79</f>
        <v>1598748.57</v>
      </c>
      <c r="M79" s="12"/>
      <c r="N79" s="18"/>
      <c r="O79" s="18" t="s">
        <v>127</v>
      </c>
    </row>
    <row r="80" spans="1:15" ht="12" x14ac:dyDescent="0.2">
      <c r="A80" s="1034" t="s">
        <v>128</v>
      </c>
      <c r="B80" s="1035"/>
      <c r="C80" s="1035"/>
      <c r="D80" s="1035"/>
      <c r="E80" s="1035"/>
      <c r="F80" s="1035"/>
      <c r="G80" s="1035"/>
      <c r="H80" s="1036"/>
      <c r="M80" s="12" t="s">
        <v>128</v>
      </c>
      <c r="N80" s="18"/>
      <c r="O80" s="18"/>
    </row>
    <row r="81" spans="1:15" ht="12" x14ac:dyDescent="0.2">
      <c r="A81" s="11" t="s">
        <v>129</v>
      </c>
      <c r="B81" s="13" t="s">
        <v>130</v>
      </c>
      <c r="C81" s="13" t="s">
        <v>131</v>
      </c>
      <c r="D81" s="14">
        <v>190046.1</v>
      </c>
      <c r="E81" s="14">
        <v>5374.57</v>
      </c>
      <c r="F81" s="14">
        <v>114166.59</v>
      </c>
      <c r="G81" s="14">
        <f>(G76+G71+G64)*2/100</f>
        <v>718.07</v>
      </c>
      <c r="H81" s="14">
        <f>G81+F81+E81+D81</f>
        <v>310305.33</v>
      </c>
      <c r="M81" s="12"/>
      <c r="N81" s="18"/>
      <c r="O81" s="18"/>
    </row>
    <row r="82" spans="1:15" ht="22.5" x14ac:dyDescent="0.2">
      <c r="A82" s="11"/>
      <c r="B82" s="13"/>
      <c r="C82" s="13"/>
      <c r="D82" s="19" t="s">
        <v>132</v>
      </c>
      <c r="E82" s="19" t="s">
        <v>133</v>
      </c>
      <c r="F82" s="19" t="s">
        <v>134</v>
      </c>
      <c r="G82" s="19"/>
      <c r="H82" s="14"/>
      <c r="M82" s="12"/>
      <c r="N82" s="18"/>
      <c r="O82" s="18"/>
    </row>
    <row r="83" spans="1:15" ht="12" x14ac:dyDescent="0.2">
      <c r="A83" s="15"/>
      <c r="B83" s="1037" t="s">
        <v>135</v>
      </c>
      <c r="C83" s="1038"/>
      <c r="D83" s="16">
        <v>190046.1</v>
      </c>
      <c r="E83" s="16">
        <v>5374.57</v>
      </c>
      <c r="F83" s="17">
        <v>114166.59</v>
      </c>
      <c r="G83" s="17">
        <f>G81</f>
        <v>718.07</v>
      </c>
      <c r="H83" s="17">
        <f>G83+F83+E83+D83</f>
        <v>310305.33</v>
      </c>
      <c r="M83" s="12"/>
      <c r="N83" s="18" t="s">
        <v>135</v>
      </c>
      <c r="O83" s="18"/>
    </row>
    <row r="84" spans="1:15" ht="12" x14ac:dyDescent="0.2">
      <c r="A84" s="15"/>
      <c r="B84" s="1037" t="s">
        <v>136</v>
      </c>
      <c r="C84" s="1038"/>
      <c r="D84" s="16">
        <v>1140276.6000000001</v>
      </c>
      <c r="E84" s="16">
        <v>32247.43</v>
      </c>
      <c r="F84" s="17">
        <v>684999.55</v>
      </c>
      <c r="G84" s="17">
        <f>G83+G79</f>
        <v>51530.32</v>
      </c>
      <c r="H84" s="17">
        <f>G84+F84+E84+D84</f>
        <v>1909053.9</v>
      </c>
      <c r="M84" s="12"/>
      <c r="N84" s="18"/>
      <c r="O84" s="18" t="s">
        <v>136</v>
      </c>
    </row>
    <row r="85" spans="1:15" x14ac:dyDescent="0.2">
      <c r="K85" s="1"/>
      <c r="L85" s="1"/>
      <c r="M85" s="1"/>
      <c r="N85" s="1"/>
      <c r="O85" s="1"/>
    </row>
    <row r="87" spans="1:15" x14ac:dyDescent="0.2">
      <c r="A87" s="20" t="s">
        <v>137</v>
      </c>
      <c r="B87" s="21"/>
      <c r="D87" s="22"/>
      <c r="E87" s="22"/>
      <c r="F87" s="22"/>
      <c r="G87" s="22"/>
      <c r="H87" s="22"/>
      <c r="K87" s="1"/>
      <c r="L87" s="1"/>
      <c r="M87" s="1"/>
      <c r="N87" s="1"/>
      <c r="O87" s="1"/>
    </row>
    <row r="88" spans="1:15" x14ac:dyDescent="0.2">
      <c r="A88" s="21"/>
      <c r="B88" s="21"/>
      <c r="C88" s="23"/>
      <c r="D88" s="23" t="s">
        <v>138</v>
      </c>
      <c r="E88" s="23"/>
      <c r="F88" s="23"/>
      <c r="G88" s="23"/>
      <c r="H88" s="23"/>
      <c r="K88" s="1"/>
      <c r="L88" s="1"/>
      <c r="M88" s="1"/>
      <c r="N88" s="1"/>
      <c r="O88" s="1"/>
    </row>
    <row r="89" spans="1:15" x14ac:dyDescent="0.2">
      <c r="A89" s="20" t="s">
        <v>139</v>
      </c>
      <c r="B89" s="21"/>
      <c r="D89" s="22"/>
      <c r="E89" s="22"/>
      <c r="F89" s="22"/>
      <c r="G89" s="22"/>
      <c r="H89" s="22"/>
      <c r="K89" s="1"/>
      <c r="L89" s="1"/>
      <c r="M89" s="1"/>
      <c r="N89" s="1"/>
      <c r="O89" s="1"/>
    </row>
    <row r="90" spans="1:15" x14ac:dyDescent="0.2">
      <c r="A90" s="21"/>
      <c r="B90" s="21"/>
      <c r="C90" s="23"/>
      <c r="D90" s="23" t="s">
        <v>138</v>
      </c>
      <c r="E90" s="23"/>
      <c r="F90" s="23"/>
      <c r="G90" s="23"/>
      <c r="H90" s="23"/>
      <c r="K90" s="1"/>
      <c r="L90" s="1"/>
      <c r="M90" s="1"/>
      <c r="N90" s="1"/>
      <c r="O90" s="1"/>
    </row>
    <row r="91" spans="1:15" x14ac:dyDescent="0.2">
      <c r="A91" s="20" t="s">
        <v>140</v>
      </c>
      <c r="B91" s="21"/>
      <c r="C91" s="20"/>
      <c r="D91" s="20"/>
      <c r="E91" s="20"/>
      <c r="F91" s="20"/>
      <c r="G91" s="20"/>
      <c r="H91" s="20"/>
      <c r="K91" s="1"/>
      <c r="L91" s="1"/>
      <c r="M91" s="1"/>
      <c r="N91" s="1"/>
      <c r="O91" s="1"/>
    </row>
    <row r="92" spans="1:15" x14ac:dyDescent="0.2">
      <c r="A92" s="21"/>
      <c r="B92" s="21"/>
      <c r="C92" s="24"/>
      <c r="D92" s="23" t="s">
        <v>138</v>
      </c>
      <c r="E92" s="23"/>
      <c r="F92" s="23"/>
      <c r="G92" s="23"/>
      <c r="H92" s="23"/>
      <c r="K92" s="1"/>
      <c r="L92" s="1"/>
      <c r="M92" s="1"/>
      <c r="N92" s="1"/>
      <c r="O92" s="1"/>
    </row>
    <row r="93" spans="1:15" x14ac:dyDescent="0.2">
      <c r="A93" s="20" t="s">
        <v>2</v>
      </c>
      <c r="B93" s="21"/>
      <c r="C93" s="20"/>
      <c r="D93" s="20"/>
      <c r="E93" s="20"/>
      <c r="F93" s="20"/>
      <c r="G93" s="20"/>
      <c r="H93" s="20"/>
      <c r="K93" s="1"/>
      <c r="L93" s="1"/>
      <c r="M93" s="1"/>
      <c r="N93" s="1"/>
      <c r="O93" s="1"/>
    </row>
    <row r="94" spans="1:15" x14ac:dyDescent="0.2">
      <c r="A94" s="21"/>
      <c r="B94" s="21"/>
      <c r="C94" s="1041" t="s">
        <v>141</v>
      </c>
      <c r="D94" s="1041"/>
      <c r="E94" s="1041"/>
      <c r="F94" s="1041"/>
      <c r="G94" s="23"/>
      <c r="H94" s="23"/>
      <c r="K94" s="1"/>
      <c r="L94" s="1"/>
      <c r="M94" s="1"/>
      <c r="N94" s="1"/>
      <c r="O94" s="1"/>
    </row>
    <row r="96" spans="1:15" x14ac:dyDescent="0.2">
      <c r="C96" s="25"/>
      <c r="K96" s="1"/>
      <c r="L96" s="1"/>
      <c r="M96" s="1"/>
      <c r="N96" s="1"/>
      <c r="O96" s="1"/>
    </row>
  </sheetData>
  <mergeCells count="43">
    <mergeCell ref="B16:G16"/>
    <mergeCell ref="C4:G4"/>
    <mergeCell ref="C5:G5"/>
    <mergeCell ref="C9:G9"/>
    <mergeCell ref="C10:G10"/>
    <mergeCell ref="B12:G12"/>
    <mergeCell ref="A35:H35"/>
    <mergeCell ref="B17:G17"/>
    <mergeCell ref="B19:G19"/>
    <mergeCell ref="A21:A23"/>
    <mergeCell ref="B21:B23"/>
    <mergeCell ref="C21:C23"/>
    <mergeCell ref="D21:D23"/>
    <mergeCell ref="E21:E23"/>
    <mergeCell ref="F21:F23"/>
    <mergeCell ref="G21:G23"/>
    <mergeCell ref="H21:H23"/>
    <mergeCell ref="A25:H25"/>
    <mergeCell ref="B29:C29"/>
    <mergeCell ref="A30:H30"/>
    <mergeCell ref="B34:C34"/>
    <mergeCell ref="B66:C66"/>
    <mergeCell ref="B39:C39"/>
    <mergeCell ref="A40:H40"/>
    <mergeCell ref="B51:C51"/>
    <mergeCell ref="B52:C52"/>
    <mergeCell ref="A53:H53"/>
    <mergeCell ref="B56:C56"/>
    <mergeCell ref="B57:C57"/>
    <mergeCell ref="A58:H58"/>
    <mergeCell ref="B61:C61"/>
    <mergeCell ref="B62:C62"/>
    <mergeCell ref="A63:H63"/>
    <mergeCell ref="A80:H80"/>
    <mergeCell ref="B83:C83"/>
    <mergeCell ref="B84:C84"/>
    <mergeCell ref="C94:F94"/>
    <mergeCell ref="A67:H67"/>
    <mergeCell ref="B73:C73"/>
    <mergeCell ref="B74:C74"/>
    <mergeCell ref="A75:H75"/>
    <mergeCell ref="B78:C78"/>
    <mergeCell ref="B79:C7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view="pageBreakPreview" zoomScaleNormal="100" zoomScaleSheetLayoutView="100" workbookViewId="0">
      <selection sqref="A1:M33"/>
    </sheetView>
  </sheetViews>
  <sheetFormatPr defaultRowHeight="15.75" x14ac:dyDescent="0.25"/>
  <cols>
    <col min="1" max="1" width="7.42578125" style="236" customWidth="1"/>
    <col min="2" max="6" width="9.140625" style="236"/>
    <col min="7" max="7" width="15.42578125" style="236" customWidth="1"/>
    <col min="8" max="16384" width="9.140625" style="236"/>
  </cols>
  <sheetData>
    <row r="1" spans="1:16" x14ac:dyDescent="0.25">
      <c r="A1" s="861" t="s">
        <v>477</v>
      </c>
      <c r="B1" s="861"/>
      <c r="C1" s="861"/>
      <c r="D1" s="861"/>
      <c r="E1" s="861"/>
      <c r="F1" s="861"/>
      <c r="G1" s="861"/>
      <c r="H1" s="861"/>
      <c r="I1" s="861"/>
      <c r="J1" s="861"/>
      <c r="K1" s="234"/>
      <c r="L1" s="234"/>
      <c r="M1" s="234"/>
      <c r="N1" s="234"/>
      <c r="O1" s="234"/>
      <c r="P1" s="235"/>
    </row>
    <row r="2" spans="1:16" x14ac:dyDescent="0.25">
      <c r="A2" s="861" t="s">
        <v>478</v>
      </c>
      <c r="B2" s="861"/>
      <c r="C2" s="861"/>
      <c r="D2" s="861"/>
      <c r="E2" s="861"/>
      <c r="F2" s="861"/>
      <c r="G2" s="861"/>
      <c r="H2" s="861"/>
      <c r="I2" s="861"/>
      <c r="J2" s="861"/>
      <c r="K2" s="234"/>
      <c r="L2" s="234"/>
      <c r="M2" s="234"/>
      <c r="N2" s="234"/>
      <c r="O2" s="234"/>
      <c r="P2" s="235"/>
    </row>
    <row r="3" spans="1:16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x14ac:dyDescent="0.25">
      <c r="A4" s="237" t="s">
        <v>479</v>
      </c>
      <c r="B4" s="235"/>
      <c r="C4" s="862" t="str">
        <f>НМЦК!B2</f>
        <v>«Альпинистский комплекс «Городок», ВТРК «Эльбрус»</v>
      </c>
      <c r="D4" s="862"/>
      <c r="E4" s="862"/>
      <c r="F4" s="862"/>
      <c r="G4" s="862"/>
      <c r="H4" s="862"/>
      <c r="I4" s="862"/>
      <c r="J4" s="862"/>
      <c r="K4" s="862"/>
      <c r="L4" s="235"/>
      <c r="M4" s="235"/>
      <c r="N4" s="235"/>
      <c r="O4" s="235"/>
      <c r="P4" s="235"/>
    </row>
    <row r="5" spans="1:16" x14ac:dyDescent="0.25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</row>
    <row r="6" spans="1:16" x14ac:dyDescent="0.25">
      <c r="A6" s="862" t="s">
        <v>480</v>
      </c>
      <c r="B6" s="862"/>
      <c r="C6" s="862"/>
      <c r="D6" s="862"/>
      <c r="E6" s="862"/>
      <c r="F6" s="862"/>
      <c r="G6" s="238">
        <f>НМЦ!E29</f>
        <v>185975748.16</v>
      </c>
      <c r="H6" s="239"/>
      <c r="I6" s="239"/>
      <c r="J6" s="239"/>
      <c r="K6" s="239"/>
      <c r="L6" s="240"/>
      <c r="M6" s="240"/>
      <c r="N6" s="240"/>
      <c r="O6" s="240"/>
      <c r="P6" s="235"/>
    </row>
    <row r="7" spans="1:16" ht="34.5" customHeight="1" x14ac:dyDescent="0.25">
      <c r="A7" s="863" t="e">
        <f ca="1">[85]!СуммаПрописью(G6)</f>
        <v>#NAME?</v>
      </c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241"/>
      <c r="M7" s="241"/>
      <c r="N7" s="241"/>
      <c r="O7" s="241"/>
      <c r="P7" s="235"/>
    </row>
    <row r="8" spans="1:16" x14ac:dyDescent="0.25">
      <c r="A8" s="235" t="s">
        <v>481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</row>
    <row r="9" spans="1:16" s="491" customFormat="1" x14ac:dyDescent="0.25">
      <c r="A9" s="235" t="s">
        <v>1356</v>
      </c>
      <c r="B9" s="235" t="s">
        <v>1374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90"/>
    </row>
    <row r="10" spans="1:16" s="491" customFormat="1" x14ac:dyDescent="0.25">
      <c r="A10" s="235" t="s">
        <v>1357</v>
      </c>
      <c r="B10" s="235" t="s">
        <v>1375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490"/>
    </row>
    <row r="11" spans="1:16" s="491" customFormat="1" x14ac:dyDescent="0.25">
      <c r="A11" s="235" t="s">
        <v>1358</v>
      </c>
      <c r="B11" s="235" t="s">
        <v>1376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490"/>
    </row>
    <row r="12" spans="1:16" s="491" customFormat="1" x14ac:dyDescent="0.25">
      <c r="A12" s="235" t="s">
        <v>1359</v>
      </c>
      <c r="B12" s="235" t="s">
        <v>1377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490"/>
    </row>
    <row r="13" spans="1:16" s="491" customFormat="1" x14ac:dyDescent="0.25">
      <c r="A13" s="235" t="s">
        <v>1335</v>
      </c>
      <c r="B13" s="235" t="s">
        <v>1378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490"/>
    </row>
    <row r="14" spans="1:16" s="491" customFormat="1" x14ac:dyDescent="0.25">
      <c r="A14" s="235" t="s">
        <v>1337</v>
      </c>
      <c r="B14" s="235" t="s">
        <v>1379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490"/>
    </row>
    <row r="15" spans="1:16" s="491" customFormat="1" x14ac:dyDescent="0.25">
      <c r="A15" s="235" t="s">
        <v>1360</v>
      </c>
      <c r="B15" s="235" t="s">
        <v>1380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490"/>
    </row>
    <row r="16" spans="1:16" s="491" customFormat="1" x14ac:dyDescent="0.25">
      <c r="A16" s="235" t="s">
        <v>1361</v>
      </c>
      <c r="B16" s="235" t="s">
        <v>1381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490"/>
    </row>
    <row r="17" spans="1:16" s="491" customFormat="1" x14ac:dyDescent="0.25">
      <c r="A17" s="235" t="s">
        <v>1362</v>
      </c>
      <c r="B17" s="235" t="s">
        <v>1382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490"/>
    </row>
    <row r="18" spans="1:16" s="491" customFormat="1" x14ac:dyDescent="0.25">
      <c r="A18" s="235" t="s">
        <v>1363</v>
      </c>
      <c r="B18" s="235" t="s">
        <v>1383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490"/>
    </row>
    <row r="19" spans="1:16" s="491" customFormat="1" ht="34.5" customHeight="1" x14ac:dyDescent="0.25">
      <c r="A19" s="237" t="s">
        <v>1364</v>
      </c>
      <c r="B19" s="864" t="s">
        <v>1384</v>
      </c>
      <c r="C19" s="864"/>
      <c r="D19" s="864"/>
      <c r="E19" s="864"/>
      <c r="F19" s="864"/>
      <c r="G19" s="864"/>
      <c r="H19" s="864"/>
      <c r="I19" s="864"/>
      <c r="J19" s="864"/>
      <c r="K19" s="864"/>
      <c r="L19" s="864"/>
      <c r="M19" s="864"/>
      <c r="N19" s="235"/>
      <c r="O19" s="235"/>
      <c r="P19" s="490"/>
    </row>
    <row r="20" spans="1:16" s="491" customFormat="1" x14ac:dyDescent="0.25">
      <c r="A20" s="237" t="s">
        <v>1365</v>
      </c>
      <c r="B20" s="864" t="s">
        <v>1385</v>
      </c>
      <c r="C20" s="864"/>
      <c r="D20" s="864"/>
      <c r="E20" s="864"/>
      <c r="F20" s="864"/>
      <c r="G20" s="864"/>
      <c r="H20" s="864"/>
      <c r="I20" s="864"/>
      <c r="J20" s="864"/>
      <c r="K20" s="864"/>
      <c r="L20" s="864"/>
      <c r="M20" s="864"/>
      <c r="N20" s="235"/>
      <c r="O20" s="235"/>
      <c r="P20" s="490"/>
    </row>
    <row r="21" spans="1:16" s="491" customFormat="1" x14ac:dyDescent="0.25">
      <c r="A21" s="235" t="s">
        <v>1366</v>
      </c>
      <c r="B21" s="235" t="s">
        <v>1386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490"/>
    </row>
    <row r="22" spans="1:16" s="491" customFormat="1" x14ac:dyDescent="0.25">
      <c r="A22" s="492" t="s">
        <v>1367</v>
      </c>
      <c r="B22" s="235" t="s">
        <v>1387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490"/>
    </row>
    <row r="23" spans="1:16" s="491" customFormat="1" x14ac:dyDescent="0.25">
      <c r="A23" s="492" t="s">
        <v>1368</v>
      </c>
      <c r="B23" s="235" t="s">
        <v>1372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490"/>
    </row>
    <row r="24" spans="1:16" s="491" customFormat="1" x14ac:dyDescent="0.25">
      <c r="A24" s="235" t="s">
        <v>1369</v>
      </c>
      <c r="B24" s="235" t="s">
        <v>1388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490"/>
    </row>
    <row r="25" spans="1:16" s="491" customFormat="1" ht="31.5" customHeight="1" x14ac:dyDescent="0.25">
      <c r="A25" s="237" t="s">
        <v>1370</v>
      </c>
      <c r="B25" s="864" t="s">
        <v>1389</v>
      </c>
      <c r="C25" s="864"/>
      <c r="D25" s="864"/>
      <c r="E25" s="864"/>
      <c r="F25" s="864"/>
      <c r="G25" s="864"/>
      <c r="H25" s="864"/>
      <c r="I25" s="864"/>
      <c r="J25" s="864"/>
      <c r="K25" s="864"/>
      <c r="L25" s="864"/>
      <c r="M25" s="864"/>
      <c r="N25" s="235"/>
      <c r="O25" s="235"/>
      <c r="P25" s="490"/>
    </row>
    <row r="26" spans="1:16" s="491" customFormat="1" ht="31.5" customHeight="1" x14ac:dyDescent="0.25">
      <c r="A26" s="237" t="s">
        <v>1371</v>
      </c>
      <c r="B26" s="864" t="s">
        <v>1390</v>
      </c>
      <c r="C26" s="864"/>
      <c r="D26" s="864"/>
      <c r="E26" s="864"/>
      <c r="F26" s="864"/>
      <c r="G26" s="864"/>
      <c r="H26" s="864"/>
      <c r="I26" s="864"/>
      <c r="J26" s="864"/>
      <c r="K26" s="864"/>
      <c r="L26" s="864"/>
      <c r="M26" s="864"/>
      <c r="N26" s="235"/>
      <c r="O26" s="235"/>
      <c r="P26" s="490"/>
    </row>
    <row r="27" spans="1:16" s="491" customFormat="1" x14ac:dyDescent="0.25">
      <c r="A27" s="235" t="s">
        <v>1373</v>
      </c>
      <c r="B27" s="235" t="s">
        <v>1391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490"/>
    </row>
    <row r="28" spans="1:16" x14ac:dyDescent="0.25">
      <c r="A28" s="243"/>
      <c r="B28" s="244"/>
      <c r="C28" s="242"/>
      <c r="D28" s="242"/>
      <c r="E28" s="242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</row>
    <row r="29" spans="1:16" x14ac:dyDescent="0.25">
      <c r="A29" s="242" t="s">
        <v>482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35"/>
      <c r="M29" s="235"/>
      <c r="N29" s="235"/>
      <c r="O29" s="235"/>
      <c r="P29" s="235"/>
    </row>
    <row r="30" spans="1:16" x14ac:dyDescent="0.25">
      <c r="A30" s="242" t="s">
        <v>483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35"/>
      <c r="M30" s="235"/>
      <c r="N30" s="235"/>
      <c r="O30" s="235"/>
      <c r="P30" s="235"/>
    </row>
    <row r="31" spans="1:16" x14ac:dyDescent="0.25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35"/>
      <c r="M31" s="235"/>
      <c r="N31" s="235"/>
      <c r="O31" s="235"/>
      <c r="P31" s="235"/>
    </row>
    <row r="32" spans="1:16" ht="57" customHeight="1" x14ac:dyDescent="0.25">
      <c r="A32" s="859" t="s">
        <v>1620</v>
      </c>
      <c r="B32" s="859"/>
      <c r="C32" s="859"/>
      <c r="D32" s="859"/>
      <c r="E32" s="859"/>
      <c r="F32" s="859"/>
      <c r="G32" s="859"/>
      <c r="H32" s="859"/>
      <c r="I32" s="245"/>
      <c r="J32" s="815"/>
      <c r="K32" s="814" t="s">
        <v>1621</v>
      </c>
      <c r="L32" s="245"/>
      <c r="M32" s="815"/>
      <c r="P32" s="235"/>
    </row>
    <row r="33" spans="1:16" x14ac:dyDescent="0.25">
      <c r="A33" s="235"/>
      <c r="B33" s="235"/>
      <c r="C33" s="235"/>
      <c r="D33" s="235"/>
      <c r="E33" s="235"/>
      <c r="G33" s="860"/>
      <c r="H33" s="860"/>
      <c r="I33" s="860"/>
      <c r="J33" s="860"/>
      <c r="K33" s="246"/>
      <c r="L33" s="235"/>
      <c r="P33" s="235"/>
    </row>
  </sheetData>
  <mergeCells count="11">
    <mergeCell ref="G33:J33"/>
    <mergeCell ref="A1:J1"/>
    <mergeCell ref="A2:J2"/>
    <mergeCell ref="C4:K4"/>
    <mergeCell ref="A6:F6"/>
    <mergeCell ref="A7:K7"/>
    <mergeCell ref="B19:M19"/>
    <mergeCell ref="B20:M20"/>
    <mergeCell ref="B25:M25"/>
    <mergeCell ref="B26:M26"/>
    <mergeCell ref="A32:H32"/>
  </mergeCells>
  <pageMargins left="0.7" right="0.7" top="0.75" bottom="0.75" header="0.3" footer="0.3"/>
  <pageSetup paperSize="9" scale="70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9" workbookViewId="0">
      <selection activeCell="A36" sqref="A36:E36"/>
    </sheetView>
  </sheetViews>
  <sheetFormatPr defaultRowHeight="15" x14ac:dyDescent="0.25"/>
  <cols>
    <col min="1" max="1" width="9.140625" style="204"/>
    <col min="2" max="2" width="39.140625" style="204" customWidth="1"/>
    <col min="3" max="3" width="17.5703125" style="204" customWidth="1"/>
    <col min="4" max="4" width="17.42578125" style="204" customWidth="1"/>
    <col min="5" max="5" width="22.28515625" style="204" customWidth="1"/>
    <col min="6" max="6" width="9.140625" style="204"/>
    <col min="7" max="7" width="18.7109375" style="204" bestFit="1" customWidth="1"/>
    <col min="8" max="16384" width="9.140625" style="204"/>
  </cols>
  <sheetData>
    <row r="1" spans="1:7" ht="15.75" x14ac:dyDescent="0.25">
      <c r="A1" s="865" t="s">
        <v>459</v>
      </c>
      <c r="B1" s="865"/>
      <c r="C1" s="865"/>
      <c r="D1" s="865"/>
      <c r="E1" s="865"/>
      <c r="F1" s="203"/>
      <c r="G1" s="203"/>
    </row>
    <row r="2" spans="1:7" ht="15.75" x14ac:dyDescent="0.25">
      <c r="A2" s="866" t="s">
        <v>460</v>
      </c>
      <c r="B2" s="866"/>
      <c r="C2" s="866"/>
      <c r="D2" s="866"/>
      <c r="E2" s="866"/>
      <c r="F2" s="203"/>
      <c r="G2" s="203"/>
    </row>
    <row r="3" spans="1:7" ht="15.75" x14ac:dyDescent="0.25">
      <c r="A3" s="866" t="str">
        <f>НМЦК!B2</f>
        <v>«Альпинистский комплекс «Городок», ВТРК «Эльбрус»</v>
      </c>
      <c r="B3" s="866"/>
      <c r="C3" s="866"/>
      <c r="D3" s="866"/>
      <c r="E3" s="866"/>
      <c r="F3" s="203"/>
      <c r="G3" s="203"/>
    </row>
    <row r="4" spans="1:7" ht="15.75" x14ac:dyDescent="0.25">
      <c r="A4" s="205"/>
      <c r="B4" s="205"/>
      <c r="C4" s="205"/>
      <c r="D4" s="205"/>
      <c r="E4" s="205"/>
      <c r="F4" s="203"/>
      <c r="G4" s="203"/>
    </row>
    <row r="5" spans="1:7" ht="15.75" x14ac:dyDescent="0.25">
      <c r="A5" s="206" t="s">
        <v>461</v>
      </c>
      <c r="B5" s="206"/>
      <c r="C5" s="809">
        <f>ROUND((C7-C6)/30.5,1)</f>
        <v>11.3</v>
      </c>
      <c r="D5" s="810" t="s">
        <v>462</v>
      </c>
      <c r="E5" s="203"/>
      <c r="F5" s="203"/>
      <c r="G5" s="203"/>
    </row>
    <row r="6" spans="1:7" ht="15.75" x14ac:dyDescent="0.25">
      <c r="A6" s="206" t="s">
        <v>463</v>
      </c>
      <c r="B6" s="206"/>
      <c r="C6" s="811">
        <v>45158</v>
      </c>
      <c r="D6" s="810"/>
      <c r="E6" s="203"/>
      <c r="F6" s="203"/>
      <c r="G6" s="203"/>
    </row>
    <row r="7" spans="1:7" ht="15.75" x14ac:dyDescent="0.25">
      <c r="A7" s="206" t="s">
        <v>464</v>
      </c>
      <c r="B7" s="206"/>
      <c r="C7" s="811">
        <v>45503</v>
      </c>
      <c r="D7" s="810"/>
      <c r="E7" s="203"/>
      <c r="F7" s="203"/>
      <c r="G7" s="203"/>
    </row>
    <row r="8" spans="1:7" ht="15.75" x14ac:dyDescent="0.25">
      <c r="A8" s="206"/>
      <c r="B8" s="207"/>
      <c r="C8" s="207"/>
      <c r="D8" s="203"/>
      <c r="E8" s="203"/>
      <c r="F8" s="203"/>
      <c r="G8" s="203"/>
    </row>
    <row r="9" spans="1:7" ht="15.75" x14ac:dyDescent="0.25">
      <c r="A9" s="867" t="s">
        <v>465</v>
      </c>
      <c r="B9" s="868" t="s">
        <v>466</v>
      </c>
      <c r="C9" s="867" t="s">
        <v>467</v>
      </c>
      <c r="D9" s="867"/>
      <c r="E9" s="867"/>
      <c r="F9" s="203"/>
      <c r="G9" s="203"/>
    </row>
    <row r="10" spans="1:7" ht="15.75" x14ac:dyDescent="0.25">
      <c r="A10" s="867"/>
      <c r="B10" s="869"/>
      <c r="C10" s="208" t="s">
        <v>468</v>
      </c>
      <c r="D10" s="208" t="s">
        <v>469</v>
      </c>
      <c r="E10" s="208" t="s">
        <v>470</v>
      </c>
      <c r="F10" s="203"/>
      <c r="G10" s="203"/>
    </row>
    <row r="11" spans="1:7" ht="15.75" x14ac:dyDescent="0.25">
      <c r="A11" s="208">
        <v>1</v>
      </c>
      <c r="B11" s="208">
        <v>2</v>
      </c>
      <c r="C11" s="208">
        <v>3</v>
      </c>
      <c r="D11" s="209">
        <v>4</v>
      </c>
      <c r="E11" s="209">
        <v>5</v>
      </c>
      <c r="F11" s="203"/>
      <c r="G11" s="203"/>
    </row>
    <row r="12" spans="1:7" s="215" customFormat="1" ht="15.75" x14ac:dyDescent="0.25">
      <c r="A12" s="210" t="s">
        <v>21</v>
      </c>
      <c r="B12" s="211" t="s">
        <v>385</v>
      </c>
      <c r="C12" s="212">
        <f>НМЦК!Z9*1.1</f>
        <v>1765355.44</v>
      </c>
      <c r="D12" s="213">
        <f>C12*0.2</f>
        <v>353071.09</v>
      </c>
      <c r="E12" s="213">
        <f>C12+D12</f>
        <v>2118426.5299999998</v>
      </c>
      <c r="F12" s="214"/>
      <c r="G12" s="214"/>
    </row>
    <row r="13" spans="1:7" ht="15.75" x14ac:dyDescent="0.25">
      <c r="A13" s="216"/>
      <c r="B13" s="217" t="s">
        <v>471</v>
      </c>
      <c r="C13" s="218"/>
      <c r="D13" s="219"/>
      <c r="E13" s="219"/>
      <c r="F13" s="203"/>
      <c r="G13" s="203"/>
    </row>
    <row r="14" spans="1:7" ht="15.75" x14ac:dyDescent="0.25">
      <c r="A14" s="216"/>
      <c r="B14" s="220" t="s">
        <v>119</v>
      </c>
      <c r="C14" s="218">
        <f>НМЦК!$Z$11</f>
        <v>160486.85999999999</v>
      </c>
      <c r="D14" s="219">
        <f>C14*0.2</f>
        <v>32097.37</v>
      </c>
      <c r="E14" s="219">
        <f>C14+D14</f>
        <v>192584.23</v>
      </c>
      <c r="F14" s="203"/>
      <c r="G14" s="203"/>
    </row>
    <row r="15" spans="1:7" ht="31.5" x14ac:dyDescent="0.25">
      <c r="A15" s="216"/>
      <c r="B15" s="220" t="s">
        <v>472</v>
      </c>
      <c r="C15" s="218">
        <f>(НМЦК!$Z$9-НМЦК!$X$9)*1.1</f>
        <v>31384.87</v>
      </c>
      <c r="D15" s="219">
        <f>C15*0.2</f>
        <v>6276.97</v>
      </c>
      <c r="E15" s="219">
        <f>C15+D15</f>
        <v>37661.839999999997</v>
      </c>
      <c r="F15" s="203"/>
      <c r="G15" s="203"/>
    </row>
    <row r="16" spans="1:7" s="215" customFormat="1" ht="47.25" x14ac:dyDescent="0.25">
      <c r="A16" s="210" t="s">
        <v>24</v>
      </c>
      <c r="B16" s="211" t="s">
        <v>1406</v>
      </c>
      <c r="C16" s="212">
        <f>НМЦК!$Z$10*1.02</f>
        <v>10058615.09</v>
      </c>
      <c r="D16" s="213">
        <f>C16*0.2</f>
        <v>2011723.02</v>
      </c>
      <c r="E16" s="213">
        <f>C16+D16</f>
        <v>12070338.109999999</v>
      </c>
      <c r="F16" s="214"/>
      <c r="G16" s="214"/>
    </row>
    <row r="17" spans="1:7" ht="15.75" x14ac:dyDescent="0.25">
      <c r="A17" s="216"/>
      <c r="B17" s="217" t="s">
        <v>471</v>
      </c>
      <c r="C17" s="218"/>
      <c r="D17" s="219"/>
      <c r="E17" s="219"/>
      <c r="F17" s="203"/>
      <c r="G17" s="203"/>
    </row>
    <row r="18" spans="1:7" ht="15.75" x14ac:dyDescent="0.25">
      <c r="A18" s="216"/>
      <c r="B18" s="220" t="s">
        <v>119</v>
      </c>
      <c r="C18" s="218">
        <f>НМЦК!$Z$12</f>
        <v>197227.75</v>
      </c>
      <c r="D18" s="219">
        <f>C18*0.2</f>
        <v>39445.550000000003</v>
      </c>
      <c r="E18" s="219">
        <f>C18+D18</f>
        <v>236673.3</v>
      </c>
      <c r="F18" s="203"/>
      <c r="G18" s="203"/>
    </row>
    <row r="19" spans="1:7" ht="31.5" x14ac:dyDescent="0.25">
      <c r="A19" s="216"/>
      <c r="B19" s="220" t="s">
        <v>472</v>
      </c>
      <c r="C19" s="218">
        <f>(НМЦК!$Z$10-НМЦК!$X$10)*1.02</f>
        <v>251073.07</v>
      </c>
      <c r="D19" s="219">
        <f>C19*0.2</f>
        <v>50214.61</v>
      </c>
      <c r="E19" s="219">
        <f>C19+D19</f>
        <v>301287.67999999999</v>
      </c>
      <c r="F19" s="203"/>
      <c r="G19" s="203"/>
    </row>
    <row r="20" spans="1:7" s="215" customFormat="1" ht="47.25" x14ac:dyDescent="0.25">
      <c r="A20" s="210" t="s">
        <v>27</v>
      </c>
      <c r="B20" s="211" t="s">
        <v>1407</v>
      </c>
      <c r="C20" s="212">
        <f>НМЦК!$Z$13</f>
        <v>11151556.58</v>
      </c>
      <c r="D20" s="213">
        <f>C20*0.2</f>
        <v>2230311.3199999998</v>
      </c>
      <c r="E20" s="213">
        <f>C20+D20</f>
        <v>13381867.9</v>
      </c>
      <c r="F20" s="214"/>
      <c r="G20" s="214"/>
    </row>
    <row r="21" spans="1:7" ht="15.75" x14ac:dyDescent="0.25">
      <c r="A21" s="216"/>
      <c r="B21" s="217" t="s">
        <v>471</v>
      </c>
      <c r="C21" s="218"/>
      <c r="D21" s="219"/>
      <c r="E21" s="219"/>
      <c r="F21" s="203"/>
      <c r="G21" s="203"/>
    </row>
    <row r="22" spans="1:7" ht="15.75" x14ac:dyDescent="0.25">
      <c r="A22" s="216"/>
      <c r="B22" s="220" t="s">
        <v>119</v>
      </c>
      <c r="C22" s="218">
        <f>НМЦК!Z15</f>
        <v>218657.97</v>
      </c>
      <c r="D22" s="219">
        <f>C22*0.2</f>
        <v>43731.59</v>
      </c>
      <c r="E22" s="219">
        <f>C22+D22</f>
        <v>262389.56</v>
      </c>
      <c r="F22" s="203"/>
      <c r="G22" s="203"/>
    </row>
    <row r="23" spans="1:7" ht="31.5" x14ac:dyDescent="0.25">
      <c r="A23" s="216"/>
      <c r="B23" s="220" t="s">
        <v>472</v>
      </c>
      <c r="C23" s="218">
        <f>НМЦК!Z13-НМЦК!X13</f>
        <v>546177.04</v>
      </c>
      <c r="D23" s="219">
        <f>C23*0.2</f>
        <v>109235.41</v>
      </c>
      <c r="E23" s="219">
        <f>C23+D23</f>
        <v>655412.44999999995</v>
      </c>
      <c r="F23" s="203"/>
      <c r="G23" s="203"/>
    </row>
    <row r="24" spans="1:7" s="215" customFormat="1" ht="63" x14ac:dyDescent="0.25">
      <c r="A24" s="221" t="s">
        <v>32</v>
      </c>
      <c r="B24" s="222" t="s">
        <v>398</v>
      </c>
      <c r="C24" s="212">
        <f>НМЦК!Z16</f>
        <v>132004263.02</v>
      </c>
      <c r="D24" s="213">
        <f>C24*0.2</f>
        <v>26400852.600000001</v>
      </c>
      <c r="E24" s="213">
        <f>C24+D24</f>
        <v>158405115.62</v>
      </c>
      <c r="F24" s="214"/>
      <c r="G24" s="214"/>
    </row>
    <row r="25" spans="1:7" ht="15.75" x14ac:dyDescent="0.25">
      <c r="A25" s="223"/>
      <c r="B25" s="217" t="s">
        <v>471</v>
      </c>
      <c r="C25" s="218"/>
      <c r="D25" s="219"/>
      <c r="E25" s="219"/>
      <c r="F25" s="203"/>
      <c r="G25" s="203"/>
    </row>
    <row r="26" spans="1:7" ht="15.75" x14ac:dyDescent="0.25">
      <c r="A26" s="223"/>
      <c r="B26" s="220" t="s">
        <v>155</v>
      </c>
      <c r="C26" s="218">
        <f>НМЦК!AB16</f>
        <v>873096.99</v>
      </c>
      <c r="D26" s="219">
        <f>C26*0.2</f>
        <v>174619.4</v>
      </c>
      <c r="E26" s="219">
        <f>C26+D26</f>
        <v>1047716.39</v>
      </c>
      <c r="F26" s="203"/>
      <c r="G26" s="203"/>
    </row>
    <row r="27" spans="1:7" ht="15.75" x14ac:dyDescent="0.25">
      <c r="A27" s="223"/>
      <c r="B27" s="220" t="s">
        <v>119</v>
      </c>
      <c r="C27" s="218">
        <f>НМЦК!Z48</f>
        <v>2588318.88</v>
      </c>
      <c r="D27" s="219">
        <f>C27*0.2</f>
        <v>517663.78</v>
      </c>
      <c r="E27" s="219">
        <f>C27+D27</f>
        <v>3105982.66</v>
      </c>
      <c r="F27" s="203"/>
      <c r="G27" s="203"/>
    </row>
    <row r="28" spans="1:7" ht="31.5" x14ac:dyDescent="0.25">
      <c r="A28" s="223"/>
      <c r="B28" s="220" t="s">
        <v>472</v>
      </c>
      <c r="C28" s="218">
        <f>НМЦК!Z16-НМЦК!X16</f>
        <v>7130303.1100000003</v>
      </c>
      <c r="D28" s="219">
        <f>C28*0.2</f>
        <v>1426060.62</v>
      </c>
      <c r="E28" s="219">
        <f>C28+D28</f>
        <v>8556363.7300000004</v>
      </c>
      <c r="F28" s="203"/>
      <c r="G28" s="203"/>
    </row>
    <row r="29" spans="1:7" ht="32.25" customHeight="1" x14ac:dyDescent="0.25">
      <c r="A29" s="224"/>
      <c r="B29" s="224" t="s">
        <v>473</v>
      </c>
      <c r="C29" s="225">
        <f>C12+C16+C20+C24</f>
        <v>154979790.13</v>
      </c>
      <c r="D29" s="225">
        <f>D12+D16+D20+D24</f>
        <v>30995958.030000001</v>
      </c>
      <c r="E29" s="225">
        <f>E12+E16+E20+E24</f>
        <v>185975748.16</v>
      </c>
      <c r="F29" s="203"/>
      <c r="G29" s="498"/>
    </row>
    <row r="30" spans="1:7" s="229" customFormat="1" ht="15.75" x14ac:dyDescent="0.25">
      <c r="A30" s="217"/>
      <c r="B30" s="217" t="s">
        <v>471</v>
      </c>
      <c r="C30" s="226"/>
      <c r="D30" s="227"/>
      <c r="E30" s="227"/>
      <c r="F30" s="228"/>
      <c r="G30" s="228"/>
    </row>
    <row r="31" spans="1:7" ht="15.75" x14ac:dyDescent="0.25">
      <c r="A31" s="230"/>
      <c r="B31" s="220" t="s">
        <v>474</v>
      </c>
      <c r="C31" s="218">
        <f>C26</f>
        <v>873096.99</v>
      </c>
      <c r="D31" s="231">
        <f>C31*20%</f>
        <v>174619.4</v>
      </c>
      <c r="E31" s="231">
        <f t="shared" ref="E31" si="0">C31+D31</f>
        <v>1047716.39</v>
      </c>
      <c r="F31" s="203"/>
      <c r="G31" s="203"/>
    </row>
    <row r="32" spans="1:7" ht="15.75" x14ac:dyDescent="0.25">
      <c r="A32" s="232"/>
      <c r="B32" s="232" t="s">
        <v>475</v>
      </c>
      <c r="C32" s="218">
        <f t="shared" ref="C32:E33" si="1">C14+C18+C22+C27</f>
        <v>3164691.46</v>
      </c>
      <c r="D32" s="218">
        <f t="shared" si="1"/>
        <v>632938.29</v>
      </c>
      <c r="E32" s="218">
        <f t="shared" si="1"/>
        <v>3797629.75</v>
      </c>
      <c r="F32" s="203"/>
      <c r="G32" s="203"/>
    </row>
    <row r="33" spans="1:7" ht="31.5" x14ac:dyDescent="0.25">
      <c r="A33" s="233"/>
      <c r="B33" s="220" t="s">
        <v>476</v>
      </c>
      <c r="C33" s="218">
        <f t="shared" si="1"/>
        <v>7958938.0899999999</v>
      </c>
      <c r="D33" s="218">
        <f t="shared" si="1"/>
        <v>1591787.61</v>
      </c>
      <c r="E33" s="218">
        <f t="shared" si="1"/>
        <v>9550725.6999999993</v>
      </c>
      <c r="F33" s="203"/>
      <c r="G33" s="203"/>
    </row>
    <row r="36" spans="1:7" ht="63.75" customHeight="1" x14ac:dyDescent="0.25">
      <c r="A36" s="859" t="s">
        <v>1620</v>
      </c>
      <c r="B36" s="859"/>
      <c r="C36" s="859"/>
      <c r="D36" s="813"/>
      <c r="E36" s="814" t="s">
        <v>1621</v>
      </c>
    </row>
  </sheetData>
  <mergeCells count="7">
    <mergeCell ref="A36:C36"/>
    <mergeCell ref="A1:E1"/>
    <mergeCell ref="A2:E2"/>
    <mergeCell ref="A3:E3"/>
    <mergeCell ref="A9:A10"/>
    <mergeCell ref="B9:B10"/>
    <mergeCell ref="C9:E9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2"/>
  <sheetViews>
    <sheetView workbookViewId="0">
      <selection activeCell="B10" sqref="B10"/>
    </sheetView>
  </sheetViews>
  <sheetFormatPr defaultRowHeight="12.75" x14ac:dyDescent="0.2"/>
  <cols>
    <col min="1" max="1" width="38" style="194" customWidth="1"/>
    <col min="2" max="2" width="18.7109375" style="194" customWidth="1"/>
    <col min="3" max="3" width="8" style="194" customWidth="1"/>
    <col min="4" max="4" width="9.140625" style="194" customWidth="1"/>
    <col min="5" max="5" width="6.42578125" style="194" customWidth="1"/>
    <col min="6" max="10" width="8" style="194" customWidth="1"/>
    <col min="11" max="11" width="9.42578125" style="194" customWidth="1"/>
    <col min="12" max="12" width="8.28515625" style="194" customWidth="1"/>
    <col min="13" max="13" width="8" style="194" customWidth="1"/>
    <col min="14" max="14" width="8.5703125" style="194" customWidth="1"/>
    <col min="15" max="16" width="8" style="194" customWidth="1"/>
    <col min="17" max="17" width="9.140625" style="194" customWidth="1"/>
    <col min="18" max="18" width="6.42578125" style="194" customWidth="1"/>
    <col min="19" max="23" width="8" style="194" customWidth="1"/>
    <col min="24" max="24" width="9.42578125" style="194" customWidth="1"/>
    <col min="25" max="25" width="8.28515625" style="194" customWidth="1"/>
    <col min="26" max="26" width="8" style="194" customWidth="1"/>
    <col min="27" max="27" width="8.5703125" style="194" customWidth="1"/>
    <col min="28" max="28" width="8" style="194" customWidth="1"/>
    <col min="29" max="29" width="9.140625" style="194" customWidth="1"/>
    <col min="30" max="35" width="8" style="194" customWidth="1"/>
    <col min="36" max="36" width="9.42578125" style="194" customWidth="1"/>
    <col min="37" max="37" width="8.28515625" style="194" customWidth="1"/>
    <col min="38" max="38" width="8" style="194" customWidth="1"/>
    <col min="39" max="39" width="8.5703125" style="194" customWidth="1"/>
    <col min="40" max="40" width="8" style="194" customWidth="1"/>
    <col min="41" max="41" width="9.140625" style="194" customWidth="1"/>
    <col min="42" max="47" width="8" style="194" customWidth="1"/>
    <col min="48" max="48" width="9.42578125" style="194" customWidth="1"/>
    <col min="49" max="49" width="8.28515625" style="194" customWidth="1"/>
    <col min="50" max="50" width="8" style="194" customWidth="1"/>
    <col min="51" max="51" width="8.5703125" style="194" customWidth="1"/>
    <col min="52" max="52" width="8" style="194" customWidth="1"/>
    <col min="53" max="53" width="9.140625" style="194" customWidth="1"/>
    <col min="54" max="59" width="8" style="194" customWidth="1"/>
    <col min="60" max="60" width="9.42578125" style="194" customWidth="1"/>
    <col min="61" max="61" width="8.28515625" style="194" customWidth="1"/>
    <col min="62" max="62" width="8" style="194" customWidth="1"/>
    <col min="63" max="63" width="8.5703125" style="194" customWidth="1"/>
    <col min="64" max="64" width="8" style="194" customWidth="1"/>
    <col min="65" max="65" width="9.140625" style="194" customWidth="1"/>
    <col min="66" max="71" width="8" style="194" customWidth="1"/>
    <col min="72" max="72" width="9.42578125" style="194" customWidth="1"/>
    <col min="73" max="73" width="8.28515625" style="194" customWidth="1"/>
    <col min="74" max="74" width="8" style="194" customWidth="1"/>
    <col min="75" max="75" width="8.5703125" style="194" customWidth="1"/>
    <col min="76" max="76" width="8" style="194" customWidth="1"/>
    <col min="77" max="77" width="9.140625" style="194" customWidth="1"/>
    <col min="78" max="83" width="8" style="194" customWidth="1"/>
    <col min="84" max="84" width="9.42578125" style="194" customWidth="1"/>
    <col min="85" max="85" width="8.28515625" style="194" customWidth="1"/>
    <col min="86" max="86" width="8" style="194" customWidth="1"/>
    <col min="87" max="87" width="8.5703125" style="194" customWidth="1"/>
    <col min="88" max="88" width="8" style="194" customWidth="1"/>
    <col min="89" max="89" width="9.140625" style="194" customWidth="1"/>
    <col min="90" max="90" width="6.85546875" style="194" customWidth="1"/>
    <col min="91" max="269" width="9.140625" style="194"/>
    <col min="270" max="270" width="38" style="194" customWidth="1"/>
    <col min="271" max="271" width="18.7109375" style="194" customWidth="1"/>
    <col min="272" max="272" width="8" style="194" customWidth="1"/>
    <col min="273" max="273" width="9.140625" style="194" customWidth="1"/>
    <col min="274" max="274" width="6.42578125" style="194" customWidth="1"/>
    <col min="275" max="279" width="8" style="194" customWidth="1"/>
    <col min="280" max="280" width="9.42578125" style="194" customWidth="1"/>
    <col min="281" max="281" width="8.28515625" style="194" customWidth="1"/>
    <col min="282" max="282" width="8" style="194" customWidth="1"/>
    <col min="283" max="283" width="8.5703125" style="194" customWidth="1"/>
    <col min="284" max="284" width="8" style="194" customWidth="1"/>
    <col min="285" max="285" width="9.140625" style="194" customWidth="1"/>
    <col min="286" max="291" width="8" style="194" customWidth="1"/>
    <col min="292" max="292" width="9.42578125" style="194" customWidth="1"/>
    <col min="293" max="293" width="8.28515625" style="194" customWidth="1"/>
    <col min="294" max="294" width="8" style="194" customWidth="1"/>
    <col min="295" max="295" width="8.5703125" style="194" customWidth="1"/>
    <col min="296" max="296" width="8" style="194" customWidth="1"/>
    <col min="297" max="297" width="9.140625" style="194" customWidth="1"/>
    <col min="298" max="303" width="8" style="194" customWidth="1"/>
    <col min="304" max="304" width="9.42578125" style="194" customWidth="1"/>
    <col min="305" max="305" width="8.28515625" style="194" customWidth="1"/>
    <col min="306" max="306" width="8" style="194" customWidth="1"/>
    <col min="307" max="307" width="8.5703125" style="194" customWidth="1"/>
    <col min="308" max="308" width="8" style="194" customWidth="1"/>
    <col min="309" max="309" width="9.140625" style="194" customWidth="1"/>
    <col min="310" max="315" width="8" style="194" customWidth="1"/>
    <col min="316" max="316" width="9.42578125" style="194" customWidth="1"/>
    <col min="317" max="317" width="8.28515625" style="194" customWidth="1"/>
    <col min="318" max="318" width="8" style="194" customWidth="1"/>
    <col min="319" max="319" width="8.5703125" style="194" customWidth="1"/>
    <col min="320" max="320" width="8" style="194" customWidth="1"/>
    <col min="321" max="321" width="9.140625" style="194" customWidth="1"/>
    <col min="322" max="327" width="8" style="194" customWidth="1"/>
    <col min="328" max="328" width="9.42578125" style="194" customWidth="1"/>
    <col min="329" max="329" width="8.28515625" style="194" customWidth="1"/>
    <col min="330" max="330" width="8" style="194" customWidth="1"/>
    <col min="331" max="331" width="8.5703125" style="194" customWidth="1"/>
    <col min="332" max="332" width="8" style="194" customWidth="1"/>
    <col min="333" max="333" width="9.140625" style="194" customWidth="1"/>
    <col min="334" max="339" width="8" style="194" customWidth="1"/>
    <col min="340" max="340" width="9.42578125" style="194" customWidth="1"/>
    <col min="341" max="341" width="8.28515625" style="194" customWidth="1"/>
    <col min="342" max="342" width="8" style="194" customWidth="1"/>
    <col min="343" max="343" width="8.5703125" style="194" customWidth="1"/>
    <col min="344" max="344" width="8" style="194" customWidth="1"/>
    <col min="345" max="345" width="9.140625" style="194" customWidth="1"/>
    <col min="346" max="346" width="6.85546875" style="194" customWidth="1"/>
    <col min="347" max="525" width="9.140625" style="194"/>
    <col min="526" max="526" width="38" style="194" customWidth="1"/>
    <col min="527" max="527" width="18.7109375" style="194" customWidth="1"/>
    <col min="528" max="528" width="8" style="194" customWidth="1"/>
    <col min="529" max="529" width="9.140625" style="194" customWidth="1"/>
    <col min="530" max="530" width="6.42578125" style="194" customWidth="1"/>
    <col min="531" max="535" width="8" style="194" customWidth="1"/>
    <col min="536" max="536" width="9.42578125" style="194" customWidth="1"/>
    <col min="537" max="537" width="8.28515625" style="194" customWidth="1"/>
    <col min="538" max="538" width="8" style="194" customWidth="1"/>
    <col min="539" max="539" width="8.5703125" style="194" customWidth="1"/>
    <col min="540" max="540" width="8" style="194" customWidth="1"/>
    <col min="541" max="541" width="9.140625" style="194" customWidth="1"/>
    <col min="542" max="547" width="8" style="194" customWidth="1"/>
    <col min="548" max="548" width="9.42578125" style="194" customWidth="1"/>
    <col min="549" max="549" width="8.28515625" style="194" customWidth="1"/>
    <col min="550" max="550" width="8" style="194" customWidth="1"/>
    <col min="551" max="551" width="8.5703125" style="194" customWidth="1"/>
    <col min="552" max="552" width="8" style="194" customWidth="1"/>
    <col min="553" max="553" width="9.140625" style="194" customWidth="1"/>
    <col min="554" max="559" width="8" style="194" customWidth="1"/>
    <col min="560" max="560" width="9.42578125" style="194" customWidth="1"/>
    <col min="561" max="561" width="8.28515625" style="194" customWidth="1"/>
    <col min="562" max="562" width="8" style="194" customWidth="1"/>
    <col min="563" max="563" width="8.5703125" style="194" customWidth="1"/>
    <col min="564" max="564" width="8" style="194" customWidth="1"/>
    <col min="565" max="565" width="9.140625" style="194" customWidth="1"/>
    <col min="566" max="571" width="8" style="194" customWidth="1"/>
    <col min="572" max="572" width="9.42578125" style="194" customWidth="1"/>
    <col min="573" max="573" width="8.28515625" style="194" customWidth="1"/>
    <col min="574" max="574" width="8" style="194" customWidth="1"/>
    <col min="575" max="575" width="8.5703125" style="194" customWidth="1"/>
    <col min="576" max="576" width="8" style="194" customWidth="1"/>
    <col min="577" max="577" width="9.140625" style="194" customWidth="1"/>
    <col min="578" max="583" width="8" style="194" customWidth="1"/>
    <col min="584" max="584" width="9.42578125" style="194" customWidth="1"/>
    <col min="585" max="585" width="8.28515625" style="194" customWidth="1"/>
    <col min="586" max="586" width="8" style="194" customWidth="1"/>
    <col min="587" max="587" width="8.5703125" style="194" customWidth="1"/>
    <col min="588" max="588" width="8" style="194" customWidth="1"/>
    <col min="589" max="589" width="9.140625" style="194" customWidth="1"/>
    <col min="590" max="595" width="8" style="194" customWidth="1"/>
    <col min="596" max="596" width="9.42578125" style="194" customWidth="1"/>
    <col min="597" max="597" width="8.28515625" style="194" customWidth="1"/>
    <col min="598" max="598" width="8" style="194" customWidth="1"/>
    <col min="599" max="599" width="8.5703125" style="194" customWidth="1"/>
    <col min="600" max="600" width="8" style="194" customWidth="1"/>
    <col min="601" max="601" width="9.140625" style="194" customWidth="1"/>
    <col min="602" max="602" width="6.85546875" style="194" customWidth="1"/>
    <col min="603" max="781" width="9.140625" style="194"/>
    <col min="782" max="782" width="38" style="194" customWidth="1"/>
    <col min="783" max="783" width="18.7109375" style="194" customWidth="1"/>
    <col min="784" max="784" width="8" style="194" customWidth="1"/>
    <col min="785" max="785" width="9.140625" style="194" customWidth="1"/>
    <col min="786" max="786" width="6.42578125" style="194" customWidth="1"/>
    <col min="787" max="791" width="8" style="194" customWidth="1"/>
    <col min="792" max="792" width="9.42578125" style="194" customWidth="1"/>
    <col min="793" max="793" width="8.28515625" style="194" customWidth="1"/>
    <col min="794" max="794" width="8" style="194" customWidth="1"/>
    <col min="795" max="795" width="8.5703125" style="194" customWidth="1"/>
    <col min="796" max="796" width="8" style="194" customWidth="1"/>
    <col min="797" max="797" width="9.140625" style="194" customWidth="1"/>
    <col min="798" max="803" width="8" style="194" customWidth="1"/>
    <col min="804" max="804" width="9.42578125" style="194" customWidth="1"/>
    <col min="805" max="805" width="8.28515625" style="194" customWidth="1"/>
    <col min="806" max="806" width="8" style="194" customWidth="1"/>
    <col min="807" max="807" width="8.5703125" style="194" customWidth="1"/>
    <col min="808" max="808" width="8" style="194" customWidth="1"/>
    <col min="809" max="809" width="9.140625" style="194" customWidth="1"/>
    <col min="810" max="815" width="8" style="194" customWidth="1"/>
    <col min="816" max="816" width="9.42578125" style="194" customWidth="1"/>
    <col min="817" max="817" width="8.28515625" style="194" customWidth="1"/>
    <col min="818" max="818" width="8" style="194" customWidth="1"/>
    <col min="819" max="819" width="8.5703125" style="194" customWidth="1"/>
    <col min="820" max="820" width="8" style="194" customWidth="1"/>
    <col min="821" max="821" width="9.140625" style="194" customWidth="1"/>
    <col min="822" max="827" width="8" style="194" customWidth="1"/>
    <col min="828" max="828" width="9.42578125" style="194" customWidth="1"/>
    <col min="829" max="829" width="8.28515625" style="194" customWidth="1"/>
    <col min="830" max="830" width="8" style="194" customWidth="1"/>
    <col min="831" max="831" width="8.5703125" style="194" customWidth="1"/>
    <col min="832" max="832" width="8" style="194" customWidth="1"/>
    <col min="833" max="833" width="9.140625" style="194" customWidth="1"/>
    <col min="834" max="839" width="8" style="194" customWidth="1"/>
    <col min="840" max="840" width="9.42578125" style="194" customWidth="1"/>
    <col min="841" max="841" width="8.28515625" style="194" customWidth="1"/>
    <col min="842" max="842" width="8" style="194" customWidth="1"/>
    <col min="843" max="843" width="8.5703125" style="194" customWidth="1"/>
    <col min="844" max="844" width="8" style="194" customWidth="1"/>
    <col min="845" max="845" width="9.140625" style="194" customWidth="1"/>
    <col min="846" max="851" width="8" style="194" customWidth="1"/>
    <col min="852" max="852" width="9.42578125" style="194" customWidth="1"/>
    <col min="853" max="853" width="8.28515625" style="194" customWidth="1"/>
    <col min="854" max="854" width="8" style="194" customWidth="1"/>
    <col min="855" max="855" width="8.5703125" style="194" customWidth="1"/>
    <col min="856" max="856" width="8" style="194" customWidth="1"/>
    <col min="857" max="857" width="9.140625" style="194" customWidth="1"/>
    <col min="858" max="858" width="6.85546875" style="194" customWidth="1"/>
    <col min="859" max="1037" width="9.140625" style="194"/>
    <col min="1038" max="1038" width="38" style="194" customWidth="1"/>
    <col min="1039" max="1039" width="18.7109375" style="194" customWidth="1"/>
    <col min="1040" max="1040" width="8" style="194" customWidth="1"/>
    <col min="1041" max="1041" width="9.140625" style="194" customWidth="1"/>
    <col min="1042" max="1042" width="6.42578125" style="194" customWidth="1"/>
    <col min="1043" max="1047" width="8" style="194" customWidth="1"/>
    <col min="1048" max="1048" width="9.42578125" style="194" customWidth="1"/>
    <col min="1049" max="1049" width="8.28515625" style="194" customWidth="1"/>
    <col min="1050" max="1050" width="8" style="194" customWidth="1"/>
    <col min="1051" max="1051" width="8.5703125" style="194" customWidth="1"/>
    <col min="1052" max="1052" width="8" style="194" customWidth="1"/>
    <col min="1053" max="1053" width="9.140625" style="194" customWidth="1"/>
    <col min="1054" max="1059" width="8" style="194" customWidth="1"/>
    <col min="1060" max="1060" width="9.42578125" style="194" customWidth="1"/>
    <col min="1061" max="1061" width="8.28515625" style="194" customWidth="1"/>
    <col min="1062" max="1062" width="8" style="194" customWidth="1"/>
    <col min="1063" max="1063" width="8.5703125" style="194" customWidth="1"/>
    <col min="1064" max="1064" width="8" style="194" customWidth="1"/>
    <col min="1065" max="1065" width="9.140625" style="194" customWidth="1"/>
    <col min="1066" max="1071" width="8" style="194" customWidth="1"/>
    <col min="1072" max="1072" width="9.42578125" style="194" customWidth="1"/>
    <col min="1073" max="1073" width="8.28515625" style="194" customWidth="1"/>
    <col min="1074" max="1074" width="8" style="194" customWidth="1"/>
    <col min="1075" max="1075" width="8.5703125" style="194" customWidth="1"/>
    <col min="1076" max="1076" width="8" style="194" customWidth="1"/>
    <col min="1077" max="1077" width="9.140625" style="194" customWidth="1"/>
    <col min="1078" max="1083" width="8" style="194" customWidth="1"/>
    <col min="1084" max="1084" width="9.42578125" style="194" customWidth="1"/>
    <col min="1085" max="1085" width="8.28515625" style="194" customWidth="1"/>
    <col min="1086" max="1086" width="8" style="194" customWidth="1"/>
    <col min="1087" max="1087" width="8.5703125" style="194" customWidth="1"/>
    <col min="1088" max="1088" width="8" style="194" customWidth="1"/>
    <col min="1089" max="1089" width="9.140625" style="194" customWidth="1"/>
    <col min="1090" max="1095" width="8" style="194" customWidth="1"/>
    <col min="1096" max="1096" width="9.42578125" style="194" customWidth="1"/>
    <col min="1097" max="1097" width="8.28515625" style="194" customWidth="1"/>
    <col min="1098" max="1098" width="8" style="194" customWidth="1"/>
    <col min="1099" max="1099" width="8.5703125" style="194" customWidth="1"/>
    <col min="1100" max="1100" width="8" style="194" customWidth="1"/>
    <col min="1101" max="1101" width="9.140625" style="194" customWidth="1"/>
    <col min="1102" max="1107" width="8" style="194" customWidth="1"/>
    <col min="1108" max="1108" width="9.42578125" style="194" customWidth="1"/>
    <col min="1109" max="1109" width="8.28515625" style="194" customWidth="1"/>
    <col min="1110" max="1110" width="8" style="194" customWidth="1"/>
    <col min="1111" max="1111" width="8.5703125" style="194" customWidth="1"/>
    <col min="1112" max="1112" width="8" style="194" customWidth="1"/>
    <col min="1113" max="1113" width="9.140625" style="194" customWidth="1"/>
    <col min="1114" max="1114" width="6.85546875" style="194" customWidth="1"/>
    <col min="1115" max="1293" width="9.140625" style="194"/>
    <col min="1294" max="1294" width="38" style="194" customWidth="1"/>
    <col min="1295" max="1295" width="18.7109375" style="194" customWidth="1"/>
    <col min="1296" max="1296" width="8" style="194" customWidth="1"/>
    <col min="1297" max="1297" width="9.140625" style="194" customWidth="1"/>
    <col min="1298" max="1298" width="6.42578125" style="194" customWidth="1"/>
    <col min="1299" max="1303" width="8" style="194" customWidth="1"/>
    <col min="1304" max="1304" width="9.42578125" style="194" customWidth="1"/>
    <col min="1305" max="1305" width="8.28515625" style="194" customWidth="1"/>
    <col min="1306" max="1306" width="8" style="194" customWidth="1"/>
    <col min="1307" max="1307" width="8.5703125" style="194" customWidth="1"/>
    <col min="1308" max="1308" width="8" style="194" customWidth="1"/>
    <col min="1309" max="1309" width="9.140625" style="194" customWidth="1"/>
    <col min="1310" max="1315" width="8" style="194" customWidth="1"/>
    <col min="1316" max="1316" width="9.42578125" style="194" customWidth="1"/>
    <col min="1317" max="1317" width="8.28515625" style="194" customWidth="1"/>
    <col min="1318" max="1318" width="8" style="194" customWidth="1"/>
    <col min="1319" max="1319" width="8.5703125" style="194" customWidth="1"/>
    <col min="1320" max="1320" width="8" style="194" customWidth="1"/>
    <col min="1321" max="1321" width="9.140625" style="194" customWidth="1"/>
    <col min="1322" max="1327" width="8" style="194" customWidth="1"/>
    <col min="1328" max="1328" width="9.42578125" style="194" customWidth="1"/>
    <col min="1329" max="1329" width="8.28515625" style="194" customWidth="1"/>
    <col min="1330" max="1330" width="8" style="194" customWidth="1"/>
    <col min="1331" max="1331" width="8.5703125" style="194" customWidth="1"/>
    <col min="1332" max="1332" width="8" style="194" customWidth="1"/>
    <col min="1333" max="1333" width="9.140625" style="194" customWidth="1"/>
    <col min="1334" max="1339" width="8" style="194" customWidth="1"/>
    <col min="1340" max="1340" width="9.42578125" style="194" customWidth="1"/>
    <col min="1341" max="1341" width="8.28515625" style="194" customWidth="1"/>
    <col min="1342" max="1342" width="8" style="194" customWidth="1"/>
    <col min="1343" max="1343" width="8.5703125" style="194" customWidth="1"/>
    <col min="1344" max="1344" width="8" style="194" customWidth="1"/>
    <col min="1345" max="1345" width="9.140625" style="194" customWidth="1"/>
    <col min="1346" max="1351" width="8" style="194" customWidth="1"/>
    <col min="1352" max="1352" width="9.42578125" style="194" customWidth="1"/>
    <col min="1353" max="1353" width="8.28515625" style="194" customWidth="1"/>
    <col min="1354" max="1354" width="8" style="194" customWidth="1"/>
    <col min="1355" max="1355" width="8.5703125" style="194" customWidth="1"/>
    <col min="1356" max="1356" width="8" style="194" customWidth="1"/>
    <col min="1357" max="1357" width="9.140625" style="194" customWidth="1"/>
    <col min="1358" max="1363" width="8" style="194" customWidth="1"/>
    <col min="1364" max="1364" width="9.42578125" style="194" customWidth="1"/>
    <col min="1365" max="1365" width="8.28515625" style="194" customWidth="1"/>
    <col min="1366" max="1366" width="8" style="194" customWidth="1"/>
    <col min="1367" max="1367" width="8.5703125" style="194" customWidth="1"/>
    <col min="1368" max="1368" width="8" style="194" customWidth="1"/>
    <col min="1369" max="1369" width="9.140625" style="194" customWidth="1"/>
    <col min="1370" max="1370" width="6.85546875" style="194" customWidth="1"/>
    <col min="1371" max="1549" width="9.140625" style="194"/>
    <col min="1550" max="1550" width="38" style="194" customWidth="1"/>
    <col min="1551" max="1551" width="18.7109375" style="194" customWidth="1"/>
    <col min="1552" max="1552" width="8" style="194" customWidth="1"/>
    <col min="1553" max="1553" width="9.140625" style="194" customWidth="1"/>
    <col min="1554" max="1554" width="6.42578125" style="194" customWidth="1"/>
    <col min="1555" max="1559" width="8" style="194" customWidth="1"/>
    <col min="1560" max="1560" width="9.42578125" style="194" customWidth="1"/>
    <col min="1561" max="1561" width="8.28515625" style="194" customWidth="1"/>
    <col min="1562" max="1562" width="8" style="194" customWidth="1"/>
    <col min="1563" max="1563" width="8.5703125" style="194" customWidth="1"/>
    <col min="1564" max="1564" width="8" style="194" customWidth="1"/>
    <col min="1565" max="1565" width="9.140625" style="194" customWidth="1"/>
    <col min="1566" max="1571" width="8" style="194" customWidth="1"/>
    <col min="1572" max="1572" width="9.42578125" style="194" customWidth="1"/>
    <col min="1573" max="1573" width="8.28515625" style="194" customWidth="1"/>
    <col min="1574" max="1574" width="8" style="194" customWidth="1"/>
    <col min="1575" max="1575" width="8.5703125" style="194" customWidth="1"/>
    <col min="1576" max="1576" width="8" style="194" customWidth="1"/>
    <col min="1577" max="1577" width="9.140625" style="194" customWidth="1"/>
    <col min="1578" max="1583" width="8" style="194" customWidth="1"/>
    <col min="1584" max="1584" width="9.42578125" style="194" customWidth="1"/>
    <col min="1585" max="1585" width="8.28515625" style="194" customWidth="1"/>
    <col min="1586" max="1586" width="8" style="194" customWidth="1"/>
    <col min="1587" max="1587" width="8.5703125" style="194" customWidth="1"/>
    <col min="1588" max="1588" width="8" style="194" customWidth="1"/>
    <col min="1589" max="1589" width="9.140625" style="194" customWidth="1"/>
    <col min="1590" max="1595" width="8" style="194" customWidth="1"/>
    <col min="1596" max="1596" width="9.42578125" style="194" customWidth="1"/>
    <col min="1597" max="1597" width="8.28515625" style="194" customWidth="1"/>
    <col min="1598" max="1598" width="8" style="194" customWidth="1"/>
    <col min="1599" max="1599" width="8.5703125" style="194" customWidth="1"/>
    <col min="1600" max="1600" width="8" style="194" customWidth="1"/>
    <col min="1601" max="1601" width="9.140625" style="194" customWidth="1"/>
    <col min="1602" max="1607" width="8" style="194" customWidth="1"/>
    <col min="1608" max="1608" width="9.42578125" style="194" customWidth="1"/>
    <col min="1609" max="1609" width="8.28515625" style="194" customWidth="1"/>
    <col min="1610" max="1610" width="8" style="194" customWidth="1"/>
    <col min="1611" max="1611" width="8.5703125" style="194" customWidth="1"/>
    <col min="1612" max="1612" width="8" style="194" customWidth="1"/>
    <col min="1613" max="1613" width="9.140625" style="194" customWidth="1"/>
    <col min="1614" max="1619" width="8" style="194" customWidth="1"/>
    <col min="1620" max="1620" width="9.42578125" style="194" customWidth="1"/>
    <col min="1621" max="1621" width="8.28515625" style="194" customWidth="1"/>
    <col min="1622" max="1622" width="8" style="194" customWidth="1"/>
    <col min="1623" max="1623" width="8.5703125" style="194" customWidth="1"/>
    <col min="1624" max="1624" width="8" style="194" customWidth="1"/>
    <col min="1625" max="1625" width="9.140625" style="194" customWidth="1"/>
    <col min="1626" max="1626" width="6.85546875" style="194" customWidth="1"/>
    <col min="1627" max="1805" width="9.140625" style="194"/>
    <col min="1806" max="1806" width="38" style="194" customWidth="1"/>
    <col min="1807" max="1807" width="18.7109375" style="194" customWidth="1"/>
    <col min="1808" max="1808" width="8" style="194" customWidth="1"/>
    <col min="1809" max="1809" width="9.140625" style="194" customWidth="1"/>
    <col min="1810" max="1810" width="6.42578125" style="194" customWidth="1"/>
    <col min="1811" max="1815" width="8" style="194" customWidth="1"/>
    <col min="1816" max="1816" width="9.42578125" style="194" customWidth="1"/>
    <col min="1817" max="1817" width="8.28515625" style="194" customWidth="1"/>
    <col min="1818" max="1818" width="8" style="194" customWidth="1"/>
    <col min="1819" max="1819" width="8.5703125" style="194" customWidth="1"/>
    <col min="1820" max="1820" width="8" style="194" customWidth="1"/>
    <col min="1821" max="1821" width="9.140625" style="194" customWidth="1"/>
    <col min="1822" max="1827" width="8" style="194" customWidth="1"/>
    <col min="1828" max="1828" width="9.42578125" style="194" customWidth="1"/>
    <col min="1829" max="1829" width="8.28515625" style="194" customWidth="1"/>
    <col min="1830" max="1830" width="8" style="194" customWidth="1"/>
    <col min="1831" max="1831" width="8.5703125" style="194" customWidth="1"/>
    <col min="1832" max="1832" width="8" style="194" customWidth="1"/>
    <col min="1833" max="1833" width="9.140625" style="194" customWidth="1"/>
    <col min="1834" max="1839" width="8" style="194" customWidth="1"/>
    <col min="1840" max="1840" width="9.42578125" style="194" customWidth="1"/>
    <col min="1841" max="1841" width="8.28515625" style="194" customWidth="1"/>
    <col min="1842" max="1842" width="8" style="194" customWidth="1"/>
    <col min="1843" max="1843" width="8.5703125" style="194" customWidth="1"/>
    <col min="1844" max="1844" width="8" style="194" customWidth="1"/>
    <col min="1845" max="1845" width="9.140625" style="194" customWidth="1"/>
    <col min="1846" max="1851" width="8" style="194" customWidth="1"/>
    <col min="1852" max="1852" width="9.42578125" style="194" customWidth="1"/>
    <col min="1853" max="1853" width="8.28515625" style="194" customWidth="1"/>
    <col min="1854" max="1854" width="8" style="194" customWidth="1"/>
    <col min="1855" max="1855" width="8.5703125" style="194" customWidth="1"/>
    <col min="1856" max="1856" width="8" style="194" customWidth="1"/>
    <col min="1857" max="1857" width="9.140625" style="194" customWidth="1"/>
    <col min="1858" max="1863" width="8" style="194" customWidth="1"/>
    <col min="1864" max="1864" width="9.42578125" style="194" customWidth="1"/>
    <col min="1865" max="1865" width="8.28515625" style="194" customWidth="1"/>
    <col min="1866" max="1866" width="8" style="194" customWidth="1"/>
    <col min="1867" max="1867" width="8.5703125" style="194" customWidth="1"/>
    <col min="1868" max="1868" width="8" style="194" customWidth="1"/>
    <col min="1869" max="1869" width="9.140625" style="194" customWidth="1"/>
    <col min="1870" max="1875" width="8" style="194" customWidth="1"/>
    <col min="1876" max="1876" width="9.42578125" style="194" customWidth="1"/>
    <col min="1877" max="1877" width="8.28515625" style="194" customWidth="1"/>
    <col min="1878" max="1878" width="8" style="194" customWidth="1"/>
    <col min="1879" max="1879" width="8.5703125" style="194" customWidth="1"/>
    <col min="1880" max="1880" width="8" style="194" customWidth="1"/>
    <col min="1881" max="1881" width="9.140625" style="194" customWidth="1"/>
    <col min="1882" max="1882" width="6.85546875" style="194" customWidth="1"/>
    <col min="1883" max="2061" width="9.140625" style="194"/>
    <col min="2062" max="2062" width="38" style="194" customWidth="1"/>
    <col min="2063" max="2063" width="18.7109375" style="194" customWidth="1"/>
    <col min="2064" max="2064" width="8" style="194" customWidth="1"/>
    <col min="2065" max="2065" width="9.140625" style="194" customWidth="1"/>
    <col min="2066" max="2066" width="6.42578125" style="194" customWidth="1"/>
    <col min="2067" max="2071" width="8" style="194" customWidth="1"/>
    <col min="2072" max="2072" width="9.42578125" style="194" customWidth="1"/>
    <col min="2073" max="2073" width="8.28515625" style="194" customWidth="1"/>
    <col min="2074" max="2074" width="8" style="194" customWidth="1"/>
    <col min="2075" max="2075" width="8.5703125" style="194" customWidth="1"/>
    <col min="2076" max="2076" width="8" style="194" customWidth="1"/>
    <col min="2077" max="2077" width="9.140625" style="194" customWidth="1"/>
    <col min="2078" max="2083" width="8" style="194" customWidth="1"/>
    <col min="2084" max="2084" width="9.42578125" style="194" customWidth="1"/>
    <col min="2085" max="2085" width="8.28515625" style="194" customWidth="1"/>
    <col min="2086" max="2086" width="8" style="194" customWidth="1"/>
    <col min="2087" max="2087" width="8.5703125" style="194" customWidth="1"/>
    <col min="2088" max="2088" width="8" style="194" customWidth="1"/>
    <col min="2089" max="2089" width="9.140625" style="194" customWidth="1"/>
    <col min="2090" max="2095" width="8" style="194" customWidth="1"/>
    <col min="2096" max="2096" width="9.42578125" style="194" customWidth="1"/>
    <col min="2097" max="2097" width="8.28515625" style="194" customWidth="1"/>
    <col min="2098" max="2098" width="8" style="194" customWidth="1"/>
    <col min="2099" max="2099" width="8.5703125" style="194" customWidth="1"/>
    <col min="2100" max="2100" width="8" style="194" customWidth="1"/>
    <col min="2101" max="2101" width="9.140625" style="194" customWidth="1"/>
    <col min="2102" max="2107" width="8" style="194" customWidth="1"/>
    <col min="2108" max="2108" width="9.42578125" style="194" customWidth="1"/>
    <col min="2109" max="2109" width="8.28515625" style="194" customWidth="1"/>
    <col min="2110" max="2110" width="8" style="194" customWidth="1"/>
    <col min="2111" max="2111" width="8.5703125" style="194" customWidth="1"/>
    <col min="2112" max="2112" width="8" style="194" customWidth="1"/>
    <col min="2113" max="2113" width="9.140625" style="194" customWidth="1"/>
    <col min="2114" max="2119" width="8" style="194" customWidth="1"/>
    <col min="2120" max="2120" width="9.42578125" style="194" customWidth="1"/>
    <col min="2121" max="2121" width="8.28515625" style="194" customWidth="1"/>
    <col min="2122" max="2122" width="8" style="194" customWidth="1"/>
    <col min="2123" max="2123" width="8.5703125" style="194" customWidth="1"/>
    <col min="2124" max="2124" width="8" style="194" customWidth="1"/>
    <col min="2125" max="2125" width="9.140625" style="194" customWidth="1"/>
    <col min="2126" max="2131" width="8" style="194" customWidth="1"/>
    <col min="2132" max="2132" width="9.42578125" style="194" customWidth="1"/>
    <col min="2133" max="2133" width="8.28515625" style="194" customWidth="1"/>
    <col min="2134" max="2134" width="8" style="194" customWidth="1"/>
    <col min="2135" max="2135" width="8.5703125" style="194" customWidth="1"/>
    <col min="2136" max="2136" width="8" style="194" customWidth="1"/>
    <col min="2137" max="2137" width="9.140625" style="194" customWidth="1"/>
    <col min="2138" max="2138" width="6.85546875" style="194" customWidth="1"/>
    <col min="2139" max="2317" width="9.140625" style="194"/>
    <col min="2318" max="2318" width="38" style="194" customWidth="1"/>
    <col min="2319" max="2319" width="18.7109375" style="194" customWidth="1"/>
    <col min="2320" max="2320" width="8" style="194" customWidth="1"/>
    <col min="2321" max="2321" width="9.140625" style="194" customWidth="1"/>
    <col min="2322" max="2322" width="6.42578125" style="194" customWidth="1"/>
    <col min="2323" max="2327" width="8" style="194" customWidth="1"/>
    <col min="2328" max="2328" width="9.42578125" style="194" customWidth="1"/>
    <col min="2329" max="2329" width="8.28515625" style="194" customWidth="1"/>
    <col min="2330" max="2330" width="8" style="194" customWidth="1"/>
    <col min="2331" max="2331" width="8.5703125" style="194" customWidth="1"/>
    <col min="2332" max="2332" width="8" style="194" customWidth="1"/>
    <col min="2333" max="2333" width="9.140625" style="194" customWidth="1"/>
    <col min="2334" max="2339" width="8" style="194" customWidth="1"/>
    <col min="2340" max="2340" width="9.42578125" style="194" customWidth="1"/>
    <col min="2341" max="2341" width="8.28515625" style="194" customWidth="1"/>
    <col min="2342" max="2342" width="8" style="194" customWidth="1"/>
    <col min="2343" max="2343" width="8.5703125" style="194" customWidth="1"/>
    <col min="2344" max="2344" width="8" style="194" customWidth="1"/>
    <col min="2345" max="2345" width="9.140625" style="194" customWidth="1"/>
    <col min="2346" max="2351" width="8" style="194" customWidth="1"/>
    <col min="2352" max="2352" width="9.42578125" style="194" customWidth="1"/>
    <col min="2353" max="2353" width="8.28515625" style="194" customWidth="1"/>
    <col min="2354" max="2354" width="8" style="194" customWidth="1"/>
    <col min="2355" max="2355" width="8.5703125" style="194" customWidth="1"/>
    <col min="2356" max="2356" width="8" style="194" customWidth="1"/>
    <col min="2357" max="2357" width="9.140625" style="194" customWidth="1"/>
    <col min="2358" max="2363" width="8" style="194" customWidth="1"/>
    <col min="2364" max="2364" width="9.42578125" style="194" customWidth="1"/>
    <col min="2365" max="2365" width="8.28515625" style="194" customWidth="1"/>
    <col min="2366" max="2366" width="8" style="194" customWidth="1"/>
    <col min="2367" max="2367" width="8.5703125" style="194" customWidth="1"/>
    <col min="2368" max="2368" width="8" style="194" customWidth="1"/>
    <col min="2369" max="2369" width="9.140625" style="194" customWidth="1"/>
    <col min="2370" max="2375" width="8" style="194" customWidth="1"/>
    <col min="2376" max="2376" width="9.42578125" style="194" customWidth="1"/>
    <col min="2377" max="2377" width="8.28515625" style="194" customWidth="1"/>
    <col min="2378" max="2378" width="8" style="194" customWidth="1"/>
    <col min="2379" max="2379" width="8.5703125" style="194" customWidth="1"/>
    <col min="2380" max="2380" width="8" style="194" customWidth="1"/>
    <col min="2381" max="2381" width="9.140625" style="194" customWidth="1"/>
    <col min="2382" max="2387" width="8" style="194" customWidth="1"/>
    <col min="2388" max="2388" width="9.42578125" style="194" customWidth="1"/>
    <col min="2389" max="2389" width="8.28515625" style="194" customWidth="1"/>
    <col min="2390" max="2390" width="8" style="194" customWidth="1"/>
    <col min="2391" max="2391" width="8.5703125" style="194" customWidth="1"/>
    <col min="2392" max="2392" width="8" style="194" customWidth="1"/>
    <col min="2393" max="2393" width="9.140625" style="194" customWidth="1"/>
    <col min="2394" max="2394" width="6.85546875" style="194" customWidth="1"/>
    <col min="2395" max="2573" width="9.140625" style="194"/>
    <col min="2574" max="2574" width="38" style="194" customWidth="1"/>
    <col min="2575" max="2575" width="18.7109375" style="194" customWidth="1"/>
    <col min="2576" max="2576" width="8" style="194" customWidth="1"/>
    <col min="2577" max="2577" width="9.140625" style="194" customWidth="1"/>
    <col min="2578" max="2578" width="6.42578125" style="194" customWidth="1"/>
    <col min="2579" max="2583" width="8" style="194" customWidth="1"/>
    <col min="2584" max="2584" width="9.42578125" style="194" customWidth="1"/>
    <col min="2585" max="2585" width="8.28515625" style="194" customWidth="1"/>
    <col min="2586" max="2586" width="8" style="194" customWidth="1"/>
    <col min="2587" max="2587" width="8.5703125" style="194" customWidth="1"/>
    <col min="2588" max="2588" width="8" style="194" customWidth="1"/>
    <col min="2589" max="2589" width="9.140625" style="194" customWidth="1"/>
    <col min="2590" max="2595" width="8" style="194" customWidth="1"/>
    <col min="2596" max="2596" width="9.42578125" style="194" customWidth="1"/>
    <col min="2597" max="2597" width="8.28515625" style="194" customWidth="1"/>
    <col min="2598" max="2598" width="8" style="194" customWidth="1"/>
    <col min="2599" max="2599" width="8.5703125" style="194" customWidth="1"/>
    <col min="2600" max="2600" width="8" style="194" customWidth="1"/>
    <col min="2601" max="2601" width="9.140625" style="194" customWidth="1"/>
    <col min="2602" max="2607" width="8" style="194" customWidth="1"/>
    <col min="2608" max="2608" width="9.42578125" style="194" customWidth="1"/>
    <col min="2609" max="2609" width="8.28515625" style="194" customWidth="1"/>
    <col min="2610" max="2610" width="8" style="194" customWidth="1"/>
    <col min="2611" max="2611" width="8.5703125" style="194" customWidth="1"/>
    <col min="2612" max="2612" width="8" style="194" customWidth="1"/>
    <col min="2613" max="2613" width="9.140625" style="194" customWidth="1"/>
    <col min="2614" max="2619" width="8" style="194" customWidth="1"/>
    <col min="2620" max="2620" width="9.42578125" style="194" customWidth="1"/>
    <col min="2621" max="2621" width="8.28515625" style="194" customWidth="1"/>
    <col min="2622" max="2622" width="8" style="194" customWidth="1"/>
    <col min="2623" max="2623" width="8.5703125" style="194" customWidth="1"/>
    <col min="2624" max="2624" width="8" style="194" customWidth="1"/>
    <col min="2625" max="2625" width="9.140625" style="194" customWidth="1"/>
    <col min="2626" max="2631" width="8" style="194" customWidth="1"/>
    <col min="2632" max="2632" width="9.42578125" style="194" customWidth="1"/>
    <col min="2633" max="2633" width="8.28515625" style="194" customWidth="1"/>
    <col min="2634" max="2634" width="8" style="194" customWidth="1"/>
    <col min="2635" max="2635" width="8.5703125" style="194" customWidth="1"/>
    <col min="2636" max="2636" width="8" style="194" customWidth="1"/>
    <col min="2637" max="2637" width="9.140625" style="194" customWidth="1"/>
    <col min="2638" max="2643" width="8" style="194" customWidth="1"/>
    <col min="2644" max="2644" width="9.42578125" style="194" customWidth="1"/>
    <col min="2645" max="2645" width="8.28515625" style="194" customWidth="1"/>
    <col min="2646" max="2646" width="8" style="194" customWidth="1"/>
    <col min="2647" max="2647" width="8.5703125" style="194" customWidth="1"/>
    <col min="2648" max="2648" width="8" style="194" customWidth="1"/>
    <col min="2649" max="2649" width="9.140625" style="194" customWidth="1"/>
    <col min="2650" max="2650" width="6.85546875" style="194" customWidth="1"/>
    <col min="2651" max="2829" width="9.140625" style="194"/>
    <col min="2830" max="2830" width="38" style="194" customWidth="1"/>
    <col min="2831" max="2831" width="18.7109375" style="194" customWidth="1"/>
    <col min="2832" max="2832" width="8" style="194" customWidth="1"/>
    <col min="2833" max="2833" width="9.140625" style="194" customWidth="1"/>
    <col min="2834" max="2834" width="6.42578125" style="194" customWidth="1"/>
    <col min="2835" max="2839" width="8" style="194" customWidth="1"/>
    <col min="2840" max="2840" width="9.42578125" style="194" customWidth="1"/>
    <col min="2841" max="2841" width="8.28515625" style="194" customWidth="1"/>
    <col min="2842" max="2842" width="8" style="194" customWidth="1"/>
    <col min="2843" max="2843" width="8.5703125" style="194" customWidth="1"/>
    <col min="2844" max="2844" width="8" style="194" customWidth="1"/>
    <col min="2845" max="2845" width="9.140625" style="194" customWidth="1"/>
    <col min="2846" max="2851" width="8" style="194" customWidth="1"/>
    <col min="2852" max="2852" width="9.42578125" style="194" customWidth="1"/>
    <col min="2853" max="2853" width="8.28515625" style="194" customWidth="1"/>
    <col min="2854" max="2854" width="8" style="194" customWidth="1"/>
    <col min="2855" max="2855" width="8.5703125" style="194" customWidth="1"/>
    <col min="2856" max="2856" width="8" style="194" customWidth="1"/>
    <col min="2857" max="2857" width="9.140625" style="194" customWidth="1"/>
    <col min="2858" max="2863" width="8" style="194" customWidth="1"/>
    <col min="2864" max="2864" width="9.42578125" style="194" customWidth="1"/>
    <col min="2865" max="2865" width="8.28515625" style="194" customWidth="1"/>
    <col min="2866" max="2866" width="8" style="194" customWidth="1"/>
    <col min="2867" max="2867" width="8.5703125" style="194" customWidth="1"/>
    <col min="2868" max="2868" width="8" style="194" customWidth="1"/>
    <col min="2869" max="2869" width="9.140625" style="194" customWidth="1"/>
    <col min="2870" max="2875" width="8" style="194" customWidth="1"/>
    <col min="2876" max="2876" width="9.42578125" style="194" customWidth="1"/>
    <col min="2877" max="2877" width="8.28515625" style="194" customWidth="1"/>
    <col min="2878" max="2878" width="8" style="194" customWidth="1"/>
    <col min="2879" max="2879" width="8.5703125" style="194" customWidth="1"/>
    <col min="2880" max="2880" width="8" style="194" customWidth="1"/>
    <col min="2881" max="2881" width="9.140625" style="194" customWidth="1"/>
    <col min="2882" max="2887" width="8" style="194" customWidth="1"/>
    <col min="2888" max="2888" width="9.42578125" style="194" customWidth="1"/>
    <col min="2889" max="2889" width="8.28515625" style="194" customWidth="1"/>
    <col min="2890" max="2890" width="8" style="194" customWidth="1"/>
    <col min="2891" max="2891" width="8.5703125" style="194" customWidth="1"/>
    <col min="2892" max="2892" width="8" style="194" customWidth="1"/>
    <col min="2893" max="2893" width="9.140625" style="194" customWidth="1"/>
    <col min="2894" max="2899" width="8" style="194" customWidth="1"/>
    <col min="2900" max="2900" width="9.42578125" style="194" customWidth="1"/>
    <col min="2901" max="2901" width="8.28515625" style="194" customWidth="1"/>
    <col min="2902" max="2902" width="8" style="194" customWidth="1"/>
    <col min="2903" max="2903" width="8.5703125" style="194" customWidth="1"/>
    <col min="2904" max="2904" width="8" style="194" customWidth="1"/>
    <col min="2905" max="2905" width="9.140625" style="194" customWidth="1"/>
    <col min="2906" max="2906" width="6.85546875" style="194" customWidth="1"/>
    <col min="2907" max="3085" width="9.140625" style="194"/>
    <col min="3086" max="3086" width="38" style="194" customWidth="1"/>
    <col min="3087" max="3087" width="18.7109375" style="194" customWidth="1"/>
    <col min="3088" max="3088" width="8" style="194" customWidth="1"/>
    <col min="3089" max="3089" width="9.140625" style="194" customWidth="1"/>
    <col min="3090" max="3090" width="6.42578125" style="194" customWidth="1"/>
    <col min="3091" max="3095" width="8" style="194" customWidth="1"/>
    <col min="3096" max="3096" width="9.42578125" style="194" customWidth="1"/>
    <col min="3097" max="3097" width="8.28515625" style="194" customWidth="1"/>
    <col min="3098" max="3098" width="8" style="194" customWidth="1"/>
    <col min="3099" max="3099" width="8.5703125" style="194" customWidth="1"/>
    <col min="3100" max="3100" width="8" style="194" customWidth="1"/>
    <col min="3101" max="3101" width="9.140625" style="194" customWidth="1"/>
    <col min="3102" max="3107" width="8" style="194" customWidth="1"/>
    <col min="3108" max="3108" width="9.42578125" style="194" customWidth="1"/>
    <col min="3109" max="3109" width="8.28515625" style="194" customWidth="1"/>
    <col min="3110" max="3110" width="8" style="194" customWidth="1"/>
    <col min="3111" max="3111" width="8.5703125" style="194" customWidth="1"/>
    <col min="3112" max="3112" width="8" style="194" customWidth="1"/>
    <col min="3113" max="3113" width="9.140625" style="194" customWidth="1"/>
    <col min="3114" max="3119" width="8" style="194" customWidth="1"/>
    <col min="3120" max="3120" width="9.42578125" style="194" customWidth="1"/>
    <col min="3121" max="3121" width="8.28515625" style="194" customWidth="1"/>
    <col min="3122" max="3122" width="8" style="194" customWidth="1"/>
    <col min="3123" max="3123" width="8.5703125" style="194" customWidth="1"/>
    <col min="3124" max="3124" width="8" style="194" customWidth="1"/>
    <col min="3125" max="3125" width="9.140625" style="194" customWidth="1"/>
    <col min="3126" max="3131" width="8" style="194" customWidth="1"/>
    <col min="3132" max="3132" width="9.42578125" style="194" customWidth="1"/>
    <col min="3133" max="3133" width="8.28515625" style="194" customWidth="1"/>
    <col min="3134" max="3134" width="8" style="194" customWidth="1"/>
    <col min="3135" max="3135" width="8.5703125" style="194" customWidth="1"/>
    <col min="3136" max="3136" width="8" style="194" customWidth="1"/>
    <col min="3137" max="3137" width="9.140625" style="194" customWidth="1"/>
    <col min="3138" max="3143" width="8" style="194" customWidth="1"/>
    <col min="3144" max="3144" width="9.42578125" style="194" customWidth="1"/>
    <col min="3145" max="3145" width="8.28515625" style="194" customWidth="1"/>
    <col min="3146" max="3146" width="8" style="194" customWidth="1"/>
    <col min="3147" max="3147" width="8.5703125" style="194" customWidth="1"/>
    <col min="3148" max="3148" width="8" style="194" customWidth="1"/>
    <col min="3149" max="3149" width="9.140625" style="194" customWidth="1"/>
    <col min="3150" max="3155" width="8" style="194" customWidth="1"/>
    <col min="3156" max="3156" width="9.42578125" style="194" customWidth="1"/>
    <col min="3157" max="3157" width="8.28515625" style="194" customWidth="1"/>
    <col min="3158" max="3158" width="8" style="194" customWidth="1"/>
    <col min="3159" max="3159" width="8.5703125" style="194" customWidth="1"/>
    <col min="3160" max="3160" width="8" style="194" customWidth="1"/>
    <col min="3161" max="3161" width="9.140625" style="194" customWidth="1"/>
    <col min="3162" max="3162" width="6.85546875" style="194" customWidth="1"/>
    <col min="3163" max="3341" width="9.140625" style="194"/>
    <col min="3342" max="3342" width="38" style="194" customWidth="1"/>
    <col min="3343" max="3343" width="18.7109375" style="194" customWidth="1"/>
    <col min="3344" max="3344" width="8" style="194" customWidth="1"/>
    <col min="3345" max="3345" width="9.140625" style="194" customWidth="1"/>
    <col min="3346" max="3346" width="6.42578125" style="194" customWidth="1"/>
    <col min="3347" max="3351" width="8" style="194" customWidth="1"/>
    <col min="3352" max="3352" width="9.42578125" style="194" customWidth="1"/>
    <col min="3353" max="3353" width="8.28515625" style="194" customWidth="1"/>
    <col min="3354" max="3354" width="8" style="194" customWidth="1"/>
    <col min="3355" max="3355" width="8.5703125" style="194" customWidth="1"/>
    <col min="3356" max="3356" width="8" style="194" customWidth="1"/>
    <col min="3357" max="3357" width="9.140625" style="194" customWidth="1"/>
    <col min="3358" max="3363" width="8" style="194" customWidth="1"/>
    <col min="3364" max="3364" width="9.42578125" style="194" customWidth="1"/>
    <col min="3365" max="3365" width="8.28515625" style="194" customWidth="1"/>
    <col min="3366" max="3366" width="8" style="194" customWidth="1"/>
    <col min="3367" max="3367" width="8.5703125" style="194" customWidth="1"/>
    <col min="3368" max="3368" width="8" style="194" customWidth="1"/>
    <col min="3369" max="3369" width="9.140625" style="194" customWidth="1"/>
    <col min="3370" max="3375" width="8" style="194" customWidth="1"/>
    <col min="3376" max="3376" width="9.42578125" style="194" customWidth="1"/>
    <col min="3377" max="3377" width="8.28515625" style="194" customWidth="1"/>
    <col min="3378" max="3378" width="8" style="194" customWidth="1"/>
    <col min="3379" max="3379" width="8.5703125" style="194" customWidth="1"/>
    <col min="3380" max="3380" width="8" style="194" customWidth="1"/>
    <col min="3381" max="3381" width="9.140625" style="194" customWidth="1"/>
    <col min="3382" max="3387" width="8" style="194" customWidth="1"/>
    <col min="3388" max="3388" width="9.42578125" style="194" customWidth="1"/>
    <col min="3389" max="3389" width="8.28515625" style="194" customWidth="1"/>
    <col min="3390" max="3390" width="8" style="194" customWidth="1"/>
    <col min="3391" max="3391" width="8.5703125" style="194" customWidth="1"/>
    <col min="3392" max="3392" width="8" style="194" customWidth="1"/>
    <col min="3393" max="3393" width="9.140625" style="194" customWidth="1"/>
    <col min="3394" max="3399" width="8" style="194" customWidth="1"/>
    <col min="3400" max="3400" width="9.42578125" style="194" customWidth="1"/>
    <col min="3401" max="3401" width="8.28515625" style="194" customWidth="1"/>
    <col min="3402" max="3402" width="8" style="194" customWidth="1"/>
    <col min="3403" max="3403" width="8.5703125" style="194" customWidth="1"/>
    <col min="3404" max="3404" width="8" style="194" customWidth="1"/>
    <col min="3405" max="3405" width="9.140625" style="194" customWidth="1"/>
    <col min="3406" max="3411" width="8" style="194" customWidth="1"/>
    <col min="3412" max="3412" width="9.42578125" style="194" customWidth="1"/>
    <col min="3413" max="3413" width="8.28515625" style="194" customWidth="1"/>
    <col min="3414" max="3414" width="8" style="194" customWidth="1"/>
    <col min="3415" max="3415" width="8.5703125" style="194" customWidth="1"/>
    <col min="3416" max="3416" width="8" style="194" customWidth="1"/>
    <col min="3417" max="3417" width="9.140625" style="194" customWidth="1"/>
    <col min="3418" max="3418" width="6.85546875" style="194" customWidth="1"/>
    <col min="3419" max="3597" width="9.140625" style="194"/>
    <col min="3598" max="3598" width="38" style="194" customWidth="1"/>
    <col min="3599" max="3599" width="18.7109375" style="194" customWidth="1"/>
    <col min="3600" max="3600" width="8" style="194" customWidth="1"/>
    <col min="3601" max="3601" width="9.140625" style="194" customWidth="1"/>
    <col min="3602" max="3602" width="6.42578125" style="194" customWidth="1"/>
    <col min="3603" max="3607" width="8" style="194" customWidth="1"/>
    <col min="3608" max="3608" width="9.42578125" style="194" customWidth="1"/>
    <col min="3609" max="3609" width="8.28515625" style="194" customWidth="1"/>
    <col min="3610" max="3610" width="8" style="194" customWidth="1"/>
    <col min="3611" max="3611" width="8.5703125" style="194" customWidth="1"/>
    <col min="3612" max="3612" width="8" style="194" customWidth="1"/>
    <col min="3613" max="3613" width="9.140625" style="194" customWidth="1"/>
    <col min="3614" max="3619" width="8" style="194" customWidth="1"/>
    <col min="3620" max="3620" width="9.42578125" style="194" customWidth="1"/>
    <col min="3621" max="3621" width="8.28515625" style="194" customWidth="1"/>
    <col min="3622" max="3622" width="8" style="194" customWidth="1"/>
    <col min="3623" max="3623" width="8.5703125" style="194" customWidth="1"/>
    <col min="3624" max="3624" width="8" style="194" customWidth="1"/>
    <col min="3625" max="3625" width="9.140625" style="194" customWidth="1"/>
    <col min="3626" max="3631" width="8" style="194" customWidth="1"/>
    <col min="3632" max="3632" width="9.42578125" style="194" customWidth="1"/>
    <col min="3633" max="3633" width="8.28515625" style="194" customWidth="1"/>
    <col min="3634" max="3634" width="8" style="194" customWidth="1"/>
    <col min="3635" max="3635" width="8.5703125" style="194" customWidth="1"/>
    <col min="3636" max="3636" width="8" style="194" customWidth="1"/>
    <col min="3637" max="3637" width="9.140625" style="194" customWidth="1"/>
    <col min="3638" max="3643" width="8" style="194" customWidth="1"/>
    <col min="3644" max="3644" width="9.42578125" style="194" customWidth="1"/>
    <col min="3645" max="3645" width="8.28515625" style="194" customWidth="1"/>
    <col min="3646" max="3646" width="8" style="194" customWidth="1"/>
    <col min="3647" max="3647" width="8.5703125" style="194" customWidth="1"/>
    <col min="3648" max="3648" width="8" style="194" customWidth="1"/>
    <col min="3649" max="3649" width="9.140625" style="194" customWidth="1"/>
    <col min="3650" max="3655" width="8" style="194" customWidth="1"/>
    <col min="3656" max="3656" width="9.42578125" style="194" customWidth="1"/>
    <col min="3657" max="3657" width="8.28515625" style="194" customWidth="1"/>
    <col min="3658" max="3658" width="8" style="194" customWidth="1"/>
    <col min="3659" max="3659" width="8.5703125" style="194" customWidth="1"/>
    <col min="3660" max="3660" width="8" style="194" customWidth="1"/>
    <col min="3661" max="3661" width="9.140625" style="194" customWidth="1"/>
    <col min="3662" max="3667" width="8" style="194" customWidth="1"/>
    <col min="3668" max="3668" width="9.42578125" style="194" customWidth="1"/>
    <col min="3669" max="3669" width="8.28515625" style="194" customWidth="1"/>
    <col min="3670" max="3670" width="8" style="194" customWidth="1"/>
    <col min="3671" max="3671" width="8.5703125" style="194" customWidth="1"/>
    <col min="3672" max="3672" width="8" style="194" customWidth="1"/>
    <col min="3673" max="3673" width="9.140625" style="194" customWidth="1"/>
    <col min="3674" max="3674" width="6.85546875" style="194" customWidth="1"/>
    <col min="3675" max="3853" width="9.140625" style="194"/>
    <col min="3854" max="3854" width="38" style="194" customWidth="1"/>
    <col min="3855" max="3855" width="18.7109375" style="194" customWidth="1"/>
    <col min="3856" max="3856" width="8" style="194" customWidth="1"/>
    <col min="3857" max="3857" width="9.140625" style="194" customWidth="1"/>
    <col min="3858" max="3858" width="6.42578125" style="194" customWidth="1"/>
    <col min="3859" max="3863" width="8" style="194" customWidth="1"/>
    <col min="3864" max="3864" width="9.42578125" style="194" customWidth="1"/>
    <col min="3865" max="3865" width="8.28515625" style="194" customWidth="1"/>
    <col min="3866" max="3866" width="8" style="194" customWidth="1"/>
    <col min="3867" max="3867" width="8.5703125" style="194" customWidth="1"/>
    <col min="3868" max="3868" width="8" style="194" customWidth="1"/>
    <col min="3869" max="3869" width="9.140625" style="194" customWidth="1"/>
    <col min="3870" max="3875" width="8" style="194" customWidth="1"/>
    <col min="3876" max="3876" width="9.42578125" style="194" customWidth="1"/>
    <col min="3877" max="3877" width="8.28515625" style="194" customWidth="1"/>
    <col min="3878" max="3878" width="8" style="194" customWidth="1"/>
    <col min="3879" max="3879" width="8.5703125" style="194" customWidth="1"/>
    <col min="3880" max="3880" width="8" style="194" customWidth="1"/>
    <col min="3881" max="3881" width="9.140625" style="194" customWidth="1"/>
    <col min="3882" max="3887" width="8" style="194" customWidth="1"/>
    <col min="3888" max="3888" width="9.42578125" style="194" customWidth="1"/>
    <col min="3889" max="3889" width="8.28515625" style="194" customWidth="1"/>
    <col min="3890" max="3890" width="8" style="194" customWidth="1"/>
    <col min="3891" max="3891" width="8.5703125" style="194" customWidth="1"/>
    <col min="3892" max="3892" width="8" style="194" customWidth="1"/>
    <col min="3893" max="3893" width="9.140625" style="194" customWidth="1"/>
    <col min="3894" max="3899" width="8" style="194" customWidth="1"/>
    <col min="3900" max="3900" width="9.42578125" style="194" customWidth="1"/>
    <col min="3901" max="3901" width="8.28515625" style="194" customWidth="1"/>
    <col min="3902" max="3902" width="8" style="194" customWidth="1"/>
    <col min="3903" max="3903" width="8.5703125" style="194" customWidth="1"/>
    <col min="3904" max="3904" width="8" style="194" customWidth="1"/>
    <col min="3905" max="3905" width="9.140625" style="194" customWidth="1"/>
    <col min="3906" max="3911" width="8" style="194" customWidth="1"/>
    <col min="3912" max="3912" width="9.42578125" style="194" customWidth="1"/>
    <col min="3913" max="3913" width="8.28515625" style="194" customWidth="1"/>
    <col min="3914" max="3914" width="8" style="194" customWidth="1"/>
    <col min="3915" max="3915" width="8.5703125" style="194" customWidth="1"/>
    <col min="3916" max="3916" width="8" style="194" customWidth="1"/>
    <col min="3917" max="3917" width="9.140625" style="194" customWidth="1"/>
    <col min="3918" max="3923" width="8" style="194" customWidth="1"/>
    <col min="3924" max="3924" width="9.42578125" style="194" customWidth="1"/>
    <col min="3925" max="3925" width="8.28515625" style="194" customWidth="1"/>
    <col min="3926" max="3926" width="8" style="194" customWidth="1"/>
    <col min="3927" max="3927" width="8.5703125" style="194" customWidth="1"/>
    <col min="3928" max="3928" width="8" style="194" customWidth="1"/>
    <col min="3929" max="3929" width="9.140625" style="194" customWidth="1"/>
    <col min="3930" max="3930" width="6.85546875" style="194" customWidth="1"/>
    <col min="3931" max="4109" width="9.140625" style="194"/>
    <col min="4110" max="4110" width="38" style="194" customWidth="1"/>
    <col min="4111" max="4111" width="18.7109375" style="194" customWidth="1"/>
    <col min="4112" max="4112" width="8" style="194" customWidth="1"/>
    <col min="4113" max="4113" width="9.140625" style="194" customWidth="1"/>
    <col min="4114" max="4114" width="6.42578125" style="194" customWidth="1"/>
    <col min="4115" max="4119" width="8" style="194" customWidth="1"/>
    <col min="4120" max="4120" width="9.42578125" style="194" customWidth="1"/>
    <col min="4121" max="4121" width="8.28515625" style="194" customWidth="1"/>
    <col min="4122" max="4122" width="8" style="194" customWidth="1"/>
    <col min="4123" max="4123" width="8.5703125" style="194" customWidth="1"/>
    <col min="4124" max="4124" width="8" style="194" customWidth="1"/>
    <col min="4125" max="4125" width="9.140625" style="194" customWidth="1"/>
    <col min="4126" max="4131" width="8" style="194" customWidth="1"/>
    <col min="4132" max="4132" width="9.42578125" style="194" customWidth="1"/>
    <col min="4133" max="4133" width="8.28515625" style="194" customWidth="1"/>
    <col min="4134" max="4134" width="8" style="194" customWidth="1"/>
    <col min="4135" max="4135" width="8.5703125" style="194" customWidth="1"/>
    <col min="4136" max="4136" width="8" style="194" customWidth="1"/>
    <col min="4137" max="4137" width="9.140625" style="194" customWidth="1"/>
    <col min="4138" max="4143" width="8" style="194" customWidth="1"/>
    <col min="4144" max="4144" width="9.42578125" style="194" customWidth="1"/>
    <col min="4145" max="4145" width="8.28515625" style="194" customWidth="1"/>
    <col min="4146" max="4146" width="8" style="194" customWidth="1"/>
    <col min="4147" max="4147" width="8.5703125" style="194" customWidth="1"/>
    <col min="4148" max="4148" width="8" style="194" customWidth="1"/>
    <col min="4149" max="4149" width="9.140625" style="194" customWidth="1"/>
    <col min="4150" max="4155" width="8" style="194" customWidth="1"/>
    <col min="4156" max="4156" width="9.42578125" style="194" customWidth="1"/>
    <col min="4157" max="4157" width="8.28515625" style="194" customWidth="1"/>
    <col min="4158" max="4158" width="8" style="194" customWidth="1"/>
    <col min="4159" max="4159" width="8.5703125" style="194" customWidth="1"/>
    <col min="4160" max="4160" width="8" style="194" customWidth="1"/>
    <col min="4161" max="4161" width="9.140625" style="194" customWidth="1"/>
    <col min="4162" max="4167" width="8" style="194" customWidth="1"/>
    <col min="4168" max="4168" width="9.42578125" style="194" customWidth="1"/>
    <col min="4169" max="4169" width="8.28515625" style="194" customWidth="1"/>
    <col min="4170" max="4170" width="8" style="194" customWidth="1"/>
    <col min="4171" max="4171" width="8.5703125" style="194" customWidth="1"/>
    <col min="4172" max="4172" width="8" style="194" customWidth="1"/>
    <col min="4173" max="4173" width="9.140625" style="194" customWidth="1"/>
    <col min="4174" max="4179" width="8" style="194" customWidth="1"/>
    <col min="4180" max="4180" width="9.42578125" style="194" customWidth="1"/>
    <col min="4181" max="4181" width="8.28515625" style="194" customWidth="1"/>
    <col min="4182" max="4182" width="8" style="194" customWidth="1"/>
    <col min="4183" max="4183" width="8.5703125" style="194" customWidth="1"/>
    <col min="4184" max="4184" width="8" style="194" customWidth="1"/>
    <col min="4185" max="4185" width="9.140625" style="194" customWidth="1"/>
    <col min="4186" max="4186" width="6.85546875" style="194" customWidth="1"/>
    <col min="4187" max="4365" width="9.140625" style="194"/>
    <col min="4366" max="4366" width="38" style="194" customWidth="1"/>
    <col min="4367" max="4367" width="18.7109375" style="194" customWidth="1"/>
    <col min="4368" max="4368" width="8" style="194" customWidth="1"/>
    <col min="4369" max="4369" width="9.140625" style="194" customWidth="1"/>
    <col min="4370" max="4370" width="6.42578125" style="194" customWidth="1"/>
    <col min="4371" max="4375" width="8" style="194" customWidth="1"/>
    <col min="4376" max="4376" width="9.42578125" style="194" customWidth="1"/>
    <col min="4377" max="4377" width="8.28515625" style="194" customWidth="1"/>
    <col min="4378" max="4378" width="8" style="194" customWidth="1"/>
    <col min="4379" max="4379" width="8.5703125" style="194" customWidth="1"/>
    <col min="4380" max="4380" width="8" style="194" customWidth="1"/>
    <col min="4381" max="4381" width="9.140625" style="194" customWidth="1"/>
    <col min="4382" max="4387" width="8" style="194" customWidth="1"/>
    <col min="4388" max="4388" width="9.42578125" style="194" customWidth="1"/>
    <col min="4389" max="4389" width="8.28515625" style="194" customWidth="1"/>
    <col min="4390" max="4390" width="8" style="194" customWidth="1"/>
    <col min="4391" max="4391" width="8.5703125" style="194" customWidth="1"/>
    <col min="4392" max="4392" width="8" style="194" customWidth="1"/>
    <col min="4393" max="4393" width="9.140625" style="194" customWidth="1"/>
    <col min="4394" max="4399" width="8" style="194" customWidth="1"/>
    <col min="4400" max="4400" width="9.42578125" style="194" customWidth="1"/>
    <col min="4401" max="4401" width="8.28515625" style="194" customWidth="1"/>
    <col min="4402" max="4402" width="8" style="194" customWidth="1"/>
    <col min="4403" max="4403" width="8.5703125" style="194" customWidth="1"/>
    <col min="4404" max="4404" width="8" style="194" customWidth="1"/>
    <col min="4405" max="4405" width="9.140625" style="194" customWidth="1"/>
    <col min="4406" max="4411" width="8" style="194" customWidth="1"/>
    <col min="4412" max="4412" width="9.42578125" style="194" customWidth="1"/>
    <col min="4413" max="4413" width="8.28515625" style="194" customWidth="1"/>
    <col min="4414" max="4414" width="8" style="194" customWidth="1"/>
    <col min="4415" max="4415" width="8.5703125" style="194" customWidth="1"/>
    <col min="4416" max="4416" width="8" style="194" customWidth="1"/>
    <col min="4417" max="4417" width="9.140625" style="194" customWidth="1"/>
    <col min="4418" max="4423" width="8" style="194" customWidth="1"/>
    <col min="4424" max="4424" width="9.42578125" style="194" customWidth="1"/>
    <col min="4425" max="4425" width="8.28515625" style="194" customWidth="1"/>
    <col min="4426" max="4426" width="8" style="194" customWidth="1"/>
    <col min="4427" max="4427" width="8.5703125" style="194" customWidth="1"/>
    <col min="4428" max="4428" width="8" style="194" customWidth="1"/>
    <col min="4429" max="4429" width="9.140625" style="194" customWidth="1"/>
    <col min="4430" max="4435" width="8" style="194" customWidth="1"/>
    <col min="4436" max="4436" width="9.42578125" style="194" customWidth="1"/>
    <col min="4437" max="4437" width="8.28515625" style="194" customWidth="1"/>
    <col min="4438" max="4438" width="8" style="194" customWidth="1"/>
    <col min="4439" max="4439" width="8.5703125" style="194" customWidth="1"/>
    <col min="4440" max="4440" width="8" style="194" customWidth="1"/>
    <col min="4441" max="4441" width="9.140625" style="194" customWidth="1"/>
    <col min="4442" max="4442" width="6.85546875" style="194" customWidth="1"/>
    <col min="4443" max="4621" width="9.140625" style="194"/>
    <col min="4622" max="4622" width="38" style="194" customWidth="1"/>
    <col min="4623" max="4623" width="18.7109375" style="194" customWidth="1"/>
    <col min="4624" max="4624" width="8" style="194" customWidth="1"/>
    <col min="4625" max="4625" width="9.140625" style="194" customWidth="1"/>
    <col min="4626" max="4626" width="6.42578125" style="194" customWidth="1"/>
    <col min="4627" max="4631" width="8" style="194" customWidth="1"/>
    <col min="4632" max="4632" width="9.42578125" style="194" customWidth="1"/>
    <col min="4633" max="4633" width="8.28515625" style="194" customWidth="1"/>
    <col min="4634" max="4634" width="8" style="194" customWidth="1"/>
    <col min="4635" max="4635" width="8.5703125" style="194" customWidth="1"/>
    <col min="4636" max="4636" width="8" style="194" customWidth="1"/>
    <col min="4637" max="4637" width="9.140625" style="194" customWidth="1"/>
    <col min="4638" max="4643" width="8" style="194" customWidth="1"/>
    <col min="4644" max="4644" width="9.42578125" style="194" customWidth="1"/>
    <col min="4645" max="4645" width="8.28515625" style="194" customWidth="1"/>
    <col min="4646" max="4646" width="8" style="194" customWidth="1"/>
    <col min="4647" max="4647" width="8.5703125" style="194" customWidth="1"/>
    <col min="4648" max="4648" width="8" style="194" customWidth="1"/>
    <col min="4649" max="4649" width="9.140625" style="194" customWidth="1"/>
    <col min="4650" max="4655" width="8" style="194" customWidth="1"/>
    <col min="4656" max="4656" width="9.42578125" style="194" customWidth="1"/>
    <col min="4657" max="4657" width="8.28515625" style="194" customWidth="1"/>
    <col min="4658" max="4658" width="8" style="194" customWidth="1"/>
    <col min="4659" max="4659" width="8.5703125" style="194" customWidth="1"/>
    <col min="4660" max="4660" width="8" style="194" customWidth="1"/>
    <col min="4661" max="4661" width="9.140625" style="194" customWidth="1"/>
    <col min="4662" max="4667" width="8" style="194" customWidth="1"/>
    <col min="4668" max="4668" width="9.42578125" style="194" customWidth="1"/>
    <col min="4669" max="4669" width="8.28515625" style="194" customWidth="1"/>
    <col min="4670" max="4670" width="8" style="194" customWidth="1"/>
    <col min="4671" max="4671" width="8.5703125" style="194" customWidth="1"/>
    <col min="4672" max="4672" width="8" style="194" customWidth="1"/>
    <col min="4673" max="4673" width="9.140625" style="194" customWidth="1"/>
    <col min="4674" max="4679" width="8" style="194" customWidth="1"/>
    <col min="4680" max="4680" width="9.42578125" style="194" customWidth="1"/>
    <col min="4681" max="4681" width="8.28515625" style="194" customWidth="1"/>
    <col min="4682" max="4682" width="8" style="194" customWidth="1"/>
    <col min="4683" max="4683" width="8.5703125" style="194" customWidth="1"/>
    <col min="4684" max="4684" width="8" style="194" customWidth="1"/>
    <col min="4685" max="4685" width="9.140625" style="194" customWidth="1"/>
    <col min="4686" max="4691" width="8" style="194" customWidth="1"/>
    <col min="4692" max="4692" width="9.42578125" style="194" customWidth="1"/>
    <col min="4693" max="4693" width="8.28515625" style="194" customWidth="1"/>
    <col min="4694" max="4694" width="8" style="194" customWidth="1"/>
    <col min="4695" max="4695" width="8.5703125" style="194" customWidth="1"/>
    <col min="4696" max="4696" width="8" style="194" customWidth="1"/>
    <col min="4697" max="4697" width="9.140625" style="194" customWidth="1"/>
    <col min="4698" max="4698" width="6.85546875" style="194" customWidth="1"/>
    <col min="4699" max="4877" width="9.140625" style="194"/>
    <col min="4878" max="4878" width="38" style="194" customWidth="1"/>
    <col min="4879" max="4879" width="18.7109375" style="194" customWidth="1"/>
    <col min="4880" max="4880" width="8" style="194" customWidth="1"/>
    <col min="4881" max="4881" width="9.140625" style="194" customWidth="1"/>
    <col min="4882" max="4882" width="6.42578125" style="194" customWidth="1"/>
    <col min="4883" max="4887" width="8" style="194" customWidth="1"/>
    <col min="4888" max="4888" width="9.42578125" style="194" customWidth="1"/>
    <col min="4889" max="4889" width="8.28515625" style="194" customWidth="1"/>
    <col min="4890" max="4890" width="8" style="194" customWidth="1"/>
    <col min="4891" max="4891" width="8.5703125" style="194" customWidth="1"/>
    <col min="4892" max="4892" width="8" style="194" customWidth="1"/>
    <col min="4893" max="4893" width="9.140625" style="194" customWidth="1"/>
    <col min="4894" max="4899" width="8" style="194" customWidth="1"/>
    <col min="4900" max="4900" width="9.42578125" style="194" customWidth="1"/>
    <col min="4901" max="4901" width="8.28515625" style="194" customWidth="1"/>
    <col min="4902" max="4902" width="8" style="194" customWidth="1"/>
    <col min="4903" max="4903" width="8.5703125" style="194" customWidth="1"/>
    <col min="4904" max="4904" width="8" style="194" customWidth="1"/>
    <col min="4905" max="4905" width="9.140625" style="194" customWidth="1"/>
    <col min="4906" max="4911" width="8" style="194" customWidth="1"/>
    <col min="4912" max="4912" width="9.42578125" style="194" customWidth="1"/>
    <col min="4913" max="4913" width="8.28515625" style="194" customWidth="1"/>
    <col min="4914" max="4914" width="8" style="194" customWidth="1"/>
    <col min="4915" max="4915" width="8.5703125" style="194" customWidth="1"/>
    <col min="4916" max="4916" width="8" style="194" customWidth="1"/>
    <col min="4917" max="4917" width="9.140625" style="194" customWidth="1"/>
    <col min="4918" max="4923" width="8" style="194" customWidth="1"/>
    <col min="4924" max="4924" width="9.42578125" style="194" customWidth="1"/>
    <col min="4925" max="4925" width="8.28515625" style="194" customWidth="1"/>
    <col min="4926" max="4926" width="8" style="194" customWidth="1"/>
    <col min="4927" max="4927" width="8.5703125" style="194" customWidth="1"/>
    <col min="4928" max="4928" width="8" style="194" customWidth="1"/>
    <col min="4929" max="4929" width="9.140625" style="194" customWidth="1"/>
    <col min="4930" max="4935" width="8" style="194" customWidth="1"/>
    <col min="4936" max="4936" width="9.42578125" style="194" customWidth="1"/>
    <col min="4937" max="4937" width="8.28515625" style="194" customWidth="1"/>
    <col min="4938" max="4938" width="8" style="194" customWidth="1"/>
    <col min="4939" max="4939" width="8.5703125" style="194" customWidth="1"/>
    <col min="4940" max="4940" width="8" style="194" customWidth="1"/>
    <col min="4941" max="4941" width="9.140625" style="194" customWidth="1"/>
    <col min="4942" max="4947" width="8" style="194" customWidth="1"/>
    <col min="4948" max="4948" width="9.42578125" style="194" customWidth="1"/>
    <col min="4949" max="4949" width="8.28515625" style="194" customWidth="1"/>
    <col min="4950" max="4950" width="8" style="194" customWidth="1"/>
    <col min="4951" max="4951" width="8.5703125" style="194" customWidth="1"/>
    <col min="4952" max="4952" width="8" style="194" customWidth="1"/>
    <col min="4953" max="4953" width="9.140625" style="194" customWidth="1"/>
    <col min="4954" max="4954" width="6.85546875" style="194" customWidth="1"/>
    <col min="4955" max="5133" width="9.140625" style="194"/>
    <col min="5134" max="5134" width="38" style="194" customWidth="1"/>
    <col min="5135" max="5135" width="18.7109375" style="194" customWidth="1"/>
    <col min="5136" max="5136" width="8" style="194" customWidth="1"/>
    <col min="5137" max="5137" width="9.140625" style="194" customWidth="1"/>
    <col min="5138" max="5138" width="6.42578125" style="194" customWidth="1"/>
    <col min="5139" max="5143" width="8" style="194" customWidth="1"/>
    <col min="5144" max="5144" width="9.42578125" style="194" customWidth="1"/>
    <col min="5145" max="5145" width="8.28515625" style="194" customWidth="1"/>
    <col min="5146" max="5146" width="8" style="194" customWidth="1"/>
    <col min="5147" max="5147" width="8.5703125" style="194" customWidth="1"/>
    <col min="5148" max="5148" width="8" style="194" customWidth="1"/>
    <col min="5149" max="5149" width="9.140625" style="194" customWidth="1"/>
    <col min="5150" max="5155" width="8" style="194" customWidth="1"/>
    <col min="5156" max="5156" width="9.42578125" style="194" customWidth="1"/>
    <col min="5157" max="5157" width="8.28515625" style="194" customWidth="1"/>
    <col min="5158" max="5158" width="8" style="194" customWidth="1"/>
    <col min="5159" max="5159" width="8.5703125" style="194" customWidth="1"/>
    <col min="5160" max="5160" width="8" style="194" customWidth="1"/>
    <col min="5161" max="5161" width="9.140625" style="194" customWidth="1"/>
    <col min="5162" max="5167" width="8" style="194" customWidth="1"/>
    <col min="5168" max="5168" width="9.42578125" style="194" customWidth="1"/>
    <col min="5169" max="5169" width="8.28515625" style="194" customWidth="1"/>
    <col min="5170" max="5170" width="8" style="194" customWidth="1"/>
    <col min="5171" max="5171" width="8.5703125" style="194" customWidth="1"/>
    <col min="5172" max="5172" width="8" style="194" customWidth="1"/>
    <col min="5173" max="5173" width="9.140625" style="194" customWidth="1"/>
    <col min="5174" max="5179" width="8" style="194" customWidth="1"/>
    <col min="5180" max="5180" width="9.42578125" style="194" customWidth="1"/>
    <col min="5181" max="5181" width="8.28515625" style="194" customWidth="1"/>
    <col min="5182" max="5182" width="8" style="194" customWidth="1"/>
    <col min="5183" max="5183" width="8.5703125" style="194" customWidth="1"/>
    <col min="5184" max="5184" width="8" style="194" customWidth="1"/>
    <col min="5185" max="5185" width="9.140625" style="194" customWidth="1"/>
    <col min="5186" max="5191" width="8" style="194" customWidth="1"/>
    <col min="5192" max="5192" width="9.42578125" style="194" customWidth="1"/>
    <col min="5193" max="5193" width="8.28515625" style="194" customWidth="1"/>
    <col min="5194" max="5194" width="8" style="194" customWidth="1"/>
    <col min="5195" max="5195" width="8.5703125" style="194" customWidth="1"/>
    <col min="5196" max="5196" width="8" style="194" customWidth="1"/>
    <col min="5197" max="5197" width="9.140625" style="194" customWidth="1"/>
    <col min="5198" max="5203" width="8" style="194" customWidth="1"/>
    <col min="5204" max="5204" width="9.42578125" style="194" customWidth="1"/>
    <col min="5205" max="5205" width="8.28515625" style="194" customWidth="1"/>
    <col min="5206" max="5206" width="8" style="194" customWidth="1"/>
    <col min="5207" max="5207" width="8.5703125" style="194" customWidth="1"/>
    <col min="5208" max="5208" width="8" style="194" customWidth="1"/>
    <col min="5209" max="5209" width="9.140625" style="194" customWidth="1"/>
    <col min="5210" max="5210" width="6.85546875" style="194" customWidth="1"/>
    <col min="5211" max="5389" width="9.140625" style="194"/>
    <col min="5390" max="5390" width="38" style="194" customWidth="1"/>
    <col min="5391" max="5391" width="18.7109375" style="194" customWidth="1"/>
    <col min="5392" max="5392" width="8" style="194" customWidth="1"/>
    <col min="5393" max="5393" width="9.140625" style="194" customWidth="1"/>
    <col min="5394" max="5394" width="6.42578125" style="194" customWidth="1"/>
    <col min="5395" max="5399" width="8" style="194" customWidth="1"/>
    <col min="5400" max="5400" width="9.42578125" style="194" customWidth="1"/>
    <col min="5401" max="5401" width="8.28515625" style="194" customWidth="1"/>
    <col min="5402" max="5402" width="8" style="194" customWidth="1"/>
    <col min="5403" max="5403" width="8.5703125" style="194" customWidth="1"/>
    <col min="5404" max="5404" width="8" style="194" customWidth="1"/>
    <col min="5405" max="5405" width="9.140625" style="194" customWidth="1"/>
    <col min="5406" max="5411" width="8" style="194" customWidth="1"/>
    <col min="5412" max="5412" width="9.42578125" style="194" customWidth="1"/>
    <col min="5413" max="5413" width="8.28515625" style="194" customWidth="1"/>
    <col min="5414" max="5414" width="8" style="194" customWidth="1"/>
    <col min="5415" max="5415" width="8.5703125" style="194" customWidth="1"/>
    <col min="5416" max="5416" width="8" style="194" customWidth="1"/>
    <col min="5417" max="5417" width="9.140625" style="194" customWidth="1"/>
    <col min="5418" max="5423" width="8" style="194" customWidth="1"/>
    <col min="5424" max="5424" width="9.42578125" style="194" customWidth="1"/>
    <col min="5425" max="5425" width="8.28515625" style="194" customWidth="1"/>
    <col min="5426" max="5426" width="8" style="194" customWidth="1"/>
    <col min="5427" max="5427" width="8.5703125" style="194" customWidth="1"/>
    <col min="5428" max="5428" width="8" style="194" customWidth="1"/>
    <col min="5429" max="5429" width="9.140625" style="194" customWidth="1"/>
    <col min="5430" max="5435" width="8" style="194" customWidth="1"/>
    <col min="5436" max="5436" width="9.42578125" style="194" customWidth="1"/>
    <col min="5437" max="5437" width="8.28515625" style="194" customWidth="1"/>
    <col min="5438" max="5438" width="8" style="194" customWidth="1"/>
    <col min="5439" max="5439" width="8.5703125" style="194" customWidth="1"/>
    <col min="5440" max="5440" width="8" style="194" customWidth="1"/>
    <col min="5441" max="5441" width="9.140625" style="194" customWidth="1"/>
    <col min="5442" max="5447" width="8" style="194" customWidth="1"/>
    <col min="5448" max="5448" width="9.42578125" style="194" customWidth="1"/>
    <col min="5449" max="5449" width="8.28515625" style="194" customWidth="1"/>
    <col min="5450" max="5450" width="8" style="194" customWidth="1"/>
    <col min="5451" max="5451" width="8.5703125" style="194" customWidth="1"/>
    <col min="5452" max="5452" width="8" style="194" customWidth="1"/>
    <col min="5453" max="5453" width="9.140625" style="194" customWidth="1"/>
    <col min="5454" max="5459" width="8" style="194" customWidth="1"/>
    <col min="5460" max="5460" width="9.42578125" style="194" customWidth="1"/>
    <col min="5461" max="5461" width="8.28515625" style="194" customWidth="1"/>
    <col min="5462" max="5462" width="8" style="194" customWidth="1"/>
    <col min="5463" max="5463" width="8.5703125" style="194" customWidth="1"/>
    <col min="5464" max="5464" width="8" style="194" customWidth="1"/>
    <col min="5465" max="5465" width="9.140625" style="194" customWidth="1"/>
    <col min="5466" max="5466" width="6.85546875" style="194" customWidth="1"/>
    <col min="5467" max="5645" width="9.140625" style="194"/>
    <col min="5646" max="5646" width="38" style="194" customWidth="1"/>
    <col min="5647" max="5647" width="18.7109375" style="194" customWidth="1"/>
    <col min="5648" max="5648" width="8" style="194" customWidth="1"/>
    <col min="5649" max="5649" width="9.140625" style="194" customWidth="1"/>
    <col min="5650" max="5650" width="6.42578125" style="194" customWidth="1"/>
    <col min="5651" max="5655" width="8" style="194" customWidth="1"/>
    <col min="5656" max="5656" width="9.42578125" style="194" customWidth="1"/>
    <col min="5657" max="5657" width="8.28515625" style="194" customWidth="1"/>
    <col min="5658" max="5658" width="8" style="194" customWidth="1"/>
    <col min="5659" max="5659" width="8.5703125" style="194" customWidth="1"/>
    <col min="5660" max="5660" width="8" style="194" customWidth="1"/>
    <col min="5661" max="5661" width="9.140625" style="194" customWidth="1"/>
    <col min="5662" max="5667" width="8" style="194" customWidth="1"/>
    <col min="5668" max="5668" width="9.42578125" style="194" customWidth="1"/>
    <col min="5669" max="5669" width="8.28515625" style="194" customWidth="1"/>
    <col min="5670" max="5670" width="8" style="194" customWidth="1"/>
    <col min="5671" max="5671" width="8.5703125" style="194" customWidth="1"/>
    <col min="5672" max="5672" width="8" style="194" customWidth="1"/>
    <col min="5673" max="5673" width="9.140625" style="194" customWidth="1"/>
    <col min="5674" max="5679" width="8" style="194" customWidth="1"/>
    <col min="5680" max="5680" width="9.42578125" style="194" customWidth="1"/>
    <col min="5681" max="5681" width="8.28515625" style="194" customWidth="1"/>
    <col min="5682" max="5682" width="8" style="194" customWidth="1"/>
    <col min="5683" max="5683" width="8.5703125" style="194" customWidth="1"/>
    <col min="5684" max="5684" width="8" style="194" customWidth="1"/>
    <col min="5685" max="5685" width="9.140625" style="194" customWidth="1"/>
    <col min="5686" max="5691" width="8" style="194" customWidth="1"/>
    <col min="5692" max="5692" width="9.42578125" style="194" customWidth="1"/>
    <col min="5693" max="5693" width="8.28515625" style="194" customWidth="1"/>
    <col min="5694" max="5694" width="8" style="194" customWidth="1"/>
    <col min="5695" max="5695" width="8.5703125" style="194" customWidth="1"/>
    <col min="5696" max="5696" width="8" style="194" customWidth="1"/>
    <col min="5697" max="5697" width="9.140625" style="194" customWidth="1"/>
    <col min="5698" max="5703" width="8" style="194" customWidth="1"/>
    <col min="5704" max="5704" width="9.42578125" style="194" customWidth="1"/>
    <col min="5705" max="5705" width="8.28515625" style="194" customWidth="1"/>
    <col min="5706" max="5706" width="8" style="194" customWidth="1"/>
    <col min="5707" max="5707" width="8.5703125" style="194" customWidth="1"/>
    <col min="5708" max="5708" width="8" style="194" customWidth="1"/>
    <col min="5709" max="5709" width="9.140625" style="194" customWidth="1"/>
    <col min="5710" max="5715" width="8" style="194" customWidth="1"/>
    <col min="5716" max="5716" width="9.42578125" style="194" customWidth="1"/>
    <col min="5717" max="5717" width="8.28515625" style="194" customWidth="1"/>
    <col min="5718" max="5718" width="8" style="194" customWidth="1"/>
    <col min="5719" max="5719" width="8.5703125" style="194" customWidth="1"/>
    <col min="5720" max="5720" width="8" style="194" customWidth="1"/>
    <col min="5721" max="5721" width="9.140625" style="194" customWidth="1"/>
    <col min="5722" max="5722" width="6.85546875" style="194" customWidth="1"/>
    <col min="5723" max="5901" width="9.140625" style="194"/>
    <col min="5902" max="5902" width="38" style="194" customWidth="1"/>
    <col min="5903" max="5903" width="18.7109375" style="194" customWidth="1"/>
    <col min="5904" max="5904" width="8" style="194" customWidth="1"/>
    <col min="5905" max="5905" width="9.140625" style="194" customWidth="1"/>
    <col min="5906" max="5906" width="6.42578125" style="194" customWidth="1"/>
    <col min="5907" max="5911" width="8" style="194" customWidth="1"/>
    <col min="5912" max="5912" width="9.42578125" style="194" customWidth="1"/>
    <col min="5913" max="5913" width="8.28515625" style="194" customWidth="1"/>
    <col min="5914" max="5914" width="8" style="194" customWidth="1"/>
    <col min="5915" max="5915" width="8.5703125" style="194" customWidth="1"/>
    <col min="5916" max="5916" width="8" style="194" customWidth="1"/>
    <col min="5917" max="5917" width="9.140625" style="194" customWidth="1"/>
    <col min="5918" max="5923" width="8" style="194" customWidth="1"/>
    <col min="5924" max="5924" width="9.42578125" style="194" customWidth="1"/>
    <col min="5925" max="5925" width="8.28515625" style="194" customWidth="1"/>
    <col min="5926" max="5926" width="8" style="194" customWidth="1"/>
    <col min="5927" max="5927" width="8.5703125" style="194" customWidth="1"/>
    <col min="5928" max="5928" width="8" style="194" customWidth="1"/>
    <col min="5929" max="5929" width="9.140625" style="194" customWidth="1"/>
    <col min="5930" max="5935" width="8" style="194" customWidth="1"/>
    <col min="5936" max="5936" width="9.42578125" style="194" customWidth="1"/>
    <col min="5937" max="5937" width="8.28515625" style="194" customWidth="1"/>
    <col min="5938" max="5938" width="8" style="194" customWidth="1"/>
    <col min="5939" max="5939" width="8.5703125" style="194" customWidth="1"/>
    <col min="5940" max="5940" width="8" style="194" customWidth="1"/>
    <col min="5941" max="5941" width="9.140625" style="194" customWidth="1"/>
    <col min="5942" max="5947" width="8" style="194" customWidth="1"/>
    <col min="5948" max="5948" width="9.42578125" style="194" customWidth="1"/>
    <col min="5949" max="5949" width="8.28515625" style="194" customWidth="1"/>
    <col min="5950" max="5950" width="8" style="194" customWidth="1"/>
    <col min="5951" max="5951" width="8.5703125" style="194" customWidth="1"/>
    <col min="5952" max="5952" width="8" style="194" customWidth="1"/>
    <col min="5953" max="5953" width="9.140625" style="194" customWidth="1"/>
    <col min="5954" max="5959" width="8" style="194" customWidth="1"/>
    <col min="5960" max="5960" width="9.42578125" style="194" customWidth="1"/>
    <col min="5961" max="5961" width="8.28515625" style="194" customWidth="1"/>
    <col min="5962" max="5962" width="8" style="194" customWidth="1"/>
    <col min="5963" max="5963" width="8.5703125" style="194" customWidth="1"/>
    <col min="5964" max="5964" width="8" style="194" customWidth="1"/>
    <col min="5965" max="5965" width="9.140625" style="194" customWidth="1"/>
    <col min="5966" max="5971" width="8" style="194" customWidth="1"/>
    <col min="5972" max="5972" width="9.42578125" style="194" customWidth="1"/>
    <col min="5973" max="5973" width="8.28515625" style="194" customWidth="1"/>
    <col min="5974" max="5974" width="8" style="194" customWidth="1"/>
    <col min="5975" max="5975" width="8.5703125" style="194" customWidth="1"/>
    <col min="5976" max="5976" width="8" style="194" customWidth="1"/>
    <col min="5977" max="5977" width="9.140625" style="194" customWidth="1"/>
    <col min="5978" max="5978" width="6.85546875" style="194" customWidth="1"/>
    <col min="5979" max="6157" width="9.140625" style="194"/>
    <col min="6158" max="6158" width="38" style="194" customWidth="1"/>
    <col min="6159" max="6159" width="18.7109375" style="194" customWidth="1"/>
    <col min="6160" max="6160" width="8" style="194" customWidth="1"/>
    <col min="6161" max="6161" width="9.140625" style="194" customWidth="1"/>
    <col min="6162" max="6162" width="6.42578125" style="194" customWidth="1"/>
    <col min="6163" max="6167" width="8" style="194" customWidth="1"/>
    <col min="6168" max="6168" width="9.42578125" style="194" customWidth="1"/>
    <col min="6169" max="6169" width="8.28515625" style="194" customWidth="1"/>
    <col min="6170" max="6170" width="8" style="194" customWidth="1"/>
    <col min="6171" max="6171" width="8.5703125" style="194" customWidth="1"/>
    <col min="6172" max="6172" width="8" style="194" customWidth="1"/>
    <col min="6173" max="6173" width="9.140625" style="194" customWidth="1"/>
    <col min="6174" max="6179" width="8" style="194" customWidth="1"/>
    <col min="6180" max="6180" width="9.42578125" style="194" customWidth="1"/>
    <col min="6181" max="6181" width="8.28515625" style="194" customWidth="1"/>
    <col min="6182" max="6182" width="8" style="194" customWidth="1"/>
    <col min="6183" max="6183" width="8.5703125" style="194" customWidth="1"/>
    <col min="6184" max="6184" width="8" style="194" customWidth="1"/>
    <col min="6185" max="6185" width="9.140625" style="194" customWidth="1"/>
    <col min="6186" max="6191" width="8" style="194" customWidth="1"/>
    <col min="6192" max="6192" width="9.42578125" style="194" customWidth="1"/>
    <col min="6193" max="6193" width="8.28515625" style="194" customWidth="1"/>
    <col min="6194" max="6194" width="8" style="194" customWidth="1"/>
    <col min="6195" max="6195" width="8.5703125" style="194" customWidth="1"/>
    <col min="6196" max="6196" width="8" style="194" customWidth="1"/>
    <col min="6197" max="6197" width="9.140625" style="194" customWidth="1"/>
    <col min="6198" max="6203" width="8" style="194" customWidth="1"/>
    <col min="6204" max="6204" width="9.42578125" style="194" customWidth="1"/>
    <col min="6205" max="6205" width="8.28515625" style="194" customWidth="1"/>
    <col min="6206" max="6206" width="8" style="194" customWidth="1"/>
    <col min="6207" max="6207" width="8.5703125" style="194" customWidth="1"/>
    <col min="6208" max="6208" width="8" style="194" customWidth="1"/>
    <col min="6209" max="6209" width="9.140625" style="194" customWidth="1"/>
    <col min="6210" max="6215" width="8" style="194" customWidth="1"/>
    <col min="6216" max="6216" width="9.42578125" style="194" customWidth="1"/>
    <col min="6217" max="6217" width="8.28515625" style="194" customWidth="1"/>
    <col min="6218" max="6218" width="8" style="194" customWidth="1"/>
    <col min="6219" max="6219" width="8.5703125" style="194" customWidth="1"/>
    <col min="6220" max="6220" width="8" style="194" customWidth="1"/>
    <col min="6221" max="6221" width="9.140625" style="194" customWidth="1"/>
    <col min="6222" max="6227" width="8" style="194" customWidth="1"/>
    <col min="6228" max="6228" width="9.42578125" style="194" customWidth="1"/>
    <col min="6229" max="6229" width="8.28515625" style="194" customWidth="1"/>
    <col min="6230" max="6230" width="8" style="194" customWidth="1"/>
    <col min="6231" max="6231" width="8.5703125" style="194" customWidth="1"/>
    <col min="6232" max="6232" width="8" style="194" customWidth="1"/>
    <col min="6233" max="6233" width="9.140625" style="194" customWidth="1"/>
    <col min="6234" max="6234" width="6.85546875" style="194" customWidth="1"/>
    <col min="6235" max="6413" width="9.140625" style="194"/>
    <col min="6414" max="6414" width="38" style="194" customWidth="1"/>
    <col min="6415" max="6415" width="18.7109375" style="194" customWidth="1"/>
    <col min="6416" max="6416" width="8" style="194" customWidth="1"/>
    <col min="6417" max="6417" width="9.140625" style="194" customWidth="1"/>
    <col min="6418" max="6418" width="6.42578125" style="194" customWidth="1"/>
    <col min="6419" max="6423" width="8" style="194" customWidth="1"/>
    <col min="6424" max="6424" width="9.42578125" style="194" customWidth="1"/>
    <col min="6425" max="6425" width="8.28515625" style="194" customWidth="1"/>
    <col min="6426" max="6426" width="8" style="194" customWidth="1"/>
    <col min="6427" max="6427" width="8.5703125" style="194" customWidth="1"/>
    <col min="6428" max="6428" width="8" style="194" customWidth="1"/>
    <col min="6429" max="6429" width="9.140625" style="194" customWidth="1"/>
    <col min="6430" max="6435" width="8" style="194" customWidth="1"/>
    <col min="6436" max="6436" width="9.42578125" style="194" customWidth="1"/>
    <col min="6437" max="6437" width="8.28515625" style="194" customWidth="1"/>
    <col min="6438" max="6438" width="8" style="194" customWidth="1"/>
    <col min="6439" max="6439" width="8.5703125" style="194" customWidth="1"/>
    <col min="6440" max="6440" width="8" style="194" customWidth="1"/>
    <col min="6441" max="6441" width="9.140625" style="194" customWidth="1"/>
    <col min="6442" max="6447" width="8" style="194" customWidth="1"/>
    <col min="6448" max="6448" width="9.42578125" style="194" customWidth="1"/>
    <col min="6449" max="6449" width="8.28515625" style="194" customWidth="1"/>
    <col min="6450" max="6450" width="8" style="194" customWidth="1"/>
    <col min="6451" max="6451" width="8.5703125" style="194" customWidth="1"/>
    <col min="6452" max="6452" width="8" style="194" customWidth="1"/>
    <col min="6453" max="6453" width="9.140625" style="194" customWidth="1"/>
    <col min="6454" max="6459" width="8" style="194" customWidth="1"/>
    <col min="6460" max="6460" width="9.42578125" style="194" customWidth="1"/>
    <col min="6461" max="6461" width="8.28515625" style="194" customWidth="1"/>
    <col min="6462" max="6462" width="8" style="194" customWidth="1"/>
    <col min="6463" max="6463" width="8.5703125" style="194" customWidth="1"/>
    <col min="6464" max="6464" width="8" style="194" customWidth="1"/>
    <col min="6465" max="6465" width="9.140625" style="194" customWidth="1"/>
    <col min="6466" max="6471" width="8" style="194" customWidth="1"/>
    <col min="6472" max="6472" width="9.42578125" style="194" customWidth="1"/>
    <col min="6473" max="6473" width="8.28515625" style="194" customWidth="1"/>
    <col min="6474" max="6474" width="8" style="194" customWidth="1"/>
    <col min="6475" max="6475" width="8.5703125" style="194" customWidth="1"/>
    <col min="6476" max="6476" width="8" style="194" customWidth="1"/>
    <col min="6477" max="6477" width="9.140625" style="194" customWidth="1"/>
    <col min="6478" max="6483" width="8" style="194" customWidth="1"/>
    <col min="6484" max="6484" width="9.42578125" style="194" customWidth="1"/>
    <col min="6485" max="6485" width="8.28515625" style="194" customWidth="1"/>
    <col min="6486" max="6486" width="8" style="194" customWidth="1"/>
    <col min="6487" max="6487" width="8.5703125" style="194" customWidth="1"/>
    <col min="6488" max="6488" width="8" style="194" customWidth="1"/>
    <col min="6489" max="6489" width="9.140625" style="194" customWidth="1"/>
    <col min="6490" max="6490" width="6.85546875" style="194" customWidth="1"/>
    <col min="6491" max="6669" width="9.140625" style="194"/>
    <col min="6670" max="6670" width="38" style="194" customWidth="1"/>
    <col min="6671" max="6671" width="18.7109375" style="194" customWidth="1"/>
    <col min="6672" max="6672" width="8" style="194" customWidth="1"/>
    <col min="6673" max="6673" width="9.140625" style="194" customWidth="1"/>
    <col min="6674" max="6674" width="6.42578125" style="194" customWidth="1"/>
    <col min="6675" max="6679" width="8" style="194" customWidth="1"/>
    <col min="6680" max="6680" width="9.42578125" style="194" customWidth="1"/>
    <col min="6681" max="6681" width="8.28515625" style="194" customWidth="1"/>
    <col min="6682" max="6682" width="8" style="194" customWidth="1"/>
    <col min="6683" max="6683" width="8.5703125" style="194" customWidth="1"/>
    <col min="6684" max="6684" width="8" style="194" customWidth="1"/>
    <col min="6685" max="6685" width="9.140625" style="194" customWidth="1"/>
    <col min="6686" max="6691" width="8" style="194" customWidth="1"/>
    <col min="6692" max="6692" width="9.42578125" style="194" customWidth="1"/>
    <col min="6693" max="6693" width="8.28515625" style="194" customWidth="1"/>
    <col min="6694" max="6694" width="8" style="194" customWidth="1"/>
    <col min="6695" max="6695" width="8.5703125" style="194" customWidth="1"/>
    <col min="6696" max="6696" width="8" style="194" customWidth="1"/>
    <col min="6697" max="6697" width="9.140625" style="194" customWidth="1"/>
    <col min="6698" max="6703" width="8" style="194" customWidth="1"/>
    <col min="6704" max="6704" width="9.42578125" style="194" customWidth="1"/>
    <col min="6705" max="6705" width="8.28515625" style="194" customWidth="1"/>
    <col min="6706" max="6706" width="8" style="194" customWidth="1"/>
    <col min="6707" max="6707" width="8.5703125" style="194" customWidth="1"/>
    <col min="6708" max="6708" width="8" style="194" customWidth="1"/>
    <col min="6709" max="6709" width="9.140625" style="194" customWidth="1"/>
    <col min="6710" max="6715" width="8" style="194" customWidth="1"/>
    <col min="6716" max="6716" width="9.42578125" style="194" customWidth="1"/>
    <col min="6717" max="6717" width="8.28515625" style="194" customWidth="1"/>
    <col min="6718" max="6718" width="8" style="194" customWidth="1"/>
    <col min="6719" max="6719" width="8.5703125" style="194" customWidth="1"/>
    <col min="6720" max="6720" width="8" style="194" customWidth="1"/>
    <col min="6721" max="6721" width="9.140625" style="194" customWidth="1"/>
    <col min="6722" max="6727" width="8" style="194" customWidth="1"/>
    <col min="6728" max="6728" width="9.42578125" style="194" customWidth="1"/>
    <col min="6729" max="6729" width="8.28515625" style="194" customWidth="1"/>
    <col min="6730" max="6730" width="8" style="194" customWidth="1"/>
    <col min="6731" max="6731" width="8.5703125" style="194" customWidth="1"/>
    <col min="6732" max="6732" width="8" style="194" customWidth="1"/>
    <col min="6733" max="6733" width="9.140625" style="194" customWidth="1"/>
    <col min="6734" max="6739" width="8" style="194" customWidth="1"/>
    <col min="6740" max="6740" width="9.42578125" style="194" customWidth="1"/>
    <col min="6741" max="6741" width="8.28515625" style="194" customWidth="1"/>
    <col min="6742" max="6742" width="8" style="194" customWidth="1"/>
    <col min="6743" max="6743" width="8.5703125" style="194" customWidth="1"/>
    <col min="6744" max="6744" width="8" style="194" customWidth="1"/>
    <col min="6745" max="6745" width="9.140625" style="194" customWidth="1"/>
    <col min="6746" max="6746" width="6.85546875" style="194" customWidth="1"/>
    <col min="6747" max="6925" width="9.140625" style="194"/>
    <col min="6926" max="6926" width="38" style="194" customWidth="1"/>
    <col min="6927" max="6927" width="18.7109375" style="194" customWidth="1"/>
    <col min="6928" max="6928" width="8" style="194" customWidth="1"/>
    <col min="6929" max="6929" width="9.140625" style="194" customWidth="1"/>
    <col min="6930" max="6930" width="6.42578125" style="194" customWidth="1"/>
    <col min="6931" max="6935" width="8" style="194" customWidth="1"/>
    <col min="6936" max="6936" width="9.42578125" style="194" customWidth="1"/>
    <col min="6937" max="6937" width="8.28515625" style="194" customWidth="1"/>
    <col min="6938" max="6938" width="8" style="194" customWidth="1"/>
    <col min="6939" max="6939" width="8.5703125" style="194" customWidth="1"/>
    <col min="6940" max="6940" width="8" style="194" customWidth="1"/>
    <col min="6941" max="6941" width="9.140625" style="194" customWidth="1"/>
    <col min="6942" max="6947" width="8" style="194" customWidth="1"/>
    <col min="6948" max="6948" width="9.42578125" style="194" customWidth="1"/>
    <col min="6949" max="6949" width="8.28515625" style="194" customWidth="1"/>
    <col min="6950" max="6950" width="8" style="194" customWidth="1"/>
    <col min="6951" max="6951" width="8.5703125" style="194" customWidth="1"/>
    <col min="6952" max="6952" width="8" style="194" customWidth="1"/>
    <col min="6953" max="6953" width="9.140625" style="194" customWidth="1"/>
    <col min="6954" max="6959" width="8" style="194" customWidth="1"/>
    <col min="6960" max="6960" width="9.42578125" style="194" customWidth="1"/>
    <col min="6961" max="6961" width="8.28515625" style="194" customWidth="1"/>
    <col min="6962" max="6962" width="8" style="194" customWidth="1"/>
    <col min="6963" max="6963" width="8.5703125" style="194" customWidth="1"/>
    <col min="6964" max="6964" width="8" style="194" customWidth="1"/>
    <col min="6965" max="6965" width="9.140625" style="194" customWidth="1"/>
    <col min="6966" max="6971" width="8" style="194" customWidth="1"/>
    <col min="6972" max="6972" width="9.42578125" style="194" customWidth="1"/>
    <col min="6973" max="6973" width="8.28515625" style="194" customWidth="1"/>
    <col min="6974" max="6974" width="8" style="194" customWidth="1"/>
    <col min="6975" max="6975" width="8.5703125" style="194" customWidth="1"/>
    <col min="6976" max="6976" width="8" style="194" customWidth="1"/>
    <col min="6977" max="6977" width="9.140625" style="194" customWidth="1"/>
    <col min="6978" max="6983" width="8" style="194" customWidth="1"/>
    <col min="6984" max="6984" width="9.42578125" style="194" customWidth="1"/>
    <col min="6985" max="6985" width="8.28515625" style="194" customWidth="1"/>
    <col min="6986" max="6986" width="8" style="194" customWidth="1"/>
    <col min="6987" max="6987" width="8.5703125" style="194" customWidth="1"/>
    <col min="6988" max="6988" width="8" style="194" customWidth="1"/>
    <col min="6989" max="6989" width="9.140625" style="194" customWidth="1"/>
    <col min="6990" max="6995" width="8" style="194" customWidth="1"/>
    <col min="6996" max="6996" width="9.42578125" style="194" customWidth="1"/>
    <col min="6997" max="6997" width="8.28515625" style="194" customWidth="1"/>
    <col min="6998" max="6998" width="8" style="194" customWidth="1"/>
    <col min="6999" max="6999" width="8.5703125" style="194" customWidth="1"/>
    <col min="7000" max="7000" width="8" style="194" customWidth="1"/>
    <col min="7001" max="7001" width="9.140625" style="194" customWidth="1"/>
    <col min="7002" max="7002" width="6.85546875" style="194" customWidth="1"/>
    <col min="7003" max="7181" width="9.140625" style="194"/>
    <col min="7182" max="7182" width="38" style="194" customWidth="1"/>
    <col min="7183" max="7183" width="18.7109375" style="194" customWidth="1"/>
    <col min="7184" max="7184" width="8" style="194" customWidth="1"/>
    <col min="7185" max="7185" width="9.140625" style="194" customWidth="1"/>
    <col min="7186" max="7186" width="6.42578125" style="194" customWidth="1"/>
    <col min="7187" max="7191" width="8" style="194" customWidth="1"/>
    <col min="7192" max="7192" width="9.42578125" style="194" customWidth="1"/>
    <col min="7193" max="7193" width="8.28515625" style="194" customWidth="1"/>
    <col min="7194" max="7194" width="8" style="194" customWidth="1"/>
    <col min="7195" max="7195" width="8.5703125" style="194" customWidth="1"/>
    <col min="7196" max="7196" width="8" style="194" customWidth="1"/>
    <col min="7197" max="7197" width="9.140625" style="194" customWidth="1"/>
    <col min="7198" max="7203" width="8" style="194" customWidth="1"/>
    <col min="7204" max="7204" width="9.42578125" style="194" customWidth="1"/>
    <col min="7205" max="7205" width="8.28515625" style="194" customWidth="1"/>
    <col min="7206" max="7206" width="8" style="194" customWidth="1"/>
    <col min="7207" max="7207" width="8.5703125" style="194" customWidth="1"/>
    <col min="7208" max="7208" width="8" style="194" customWidth="1"/>
    <col min="7209" max="7209" width="9.140625" style="194" customWidth="1"/>
    <col min="7210" max="7215" width="8" style="194" customWidth="1"/>
    <col min="7216" max="7216" width="9.42578125" style="194" customWidth="1"/>
    <col min="7217" max="7217" width="8.28515625" style="194" customWidth="1"/>
    <col min="7218" max="7218" width="8" style="194" customWidth="1"/>
    <col min="7219" max="7219" width="8.5703125" style="194" customWidth="1"/>
    <col min="7220" max="7220" width="8" style="194" customWidth="1"/>
    <col min="7221" max="7221" width="9.140625" style="194" customWidth="1"/>
    <col min="7222" max="7227" width="8" style="194" customWidth="1"/>
    <col min="7228" max="7228" width="9.42578125" style="194" customWidth="1"/>
    <col min="7229" max="7229" width="8.28515625" style="194" customWidth="1"/>
    <col min="7230" max="7230" width="8" style="194" customWidth="1"/>
    <col min="7231" max="7231" width="8.5703125" style="194" customWidth="1"/>
    <col min="7232" max="7232" width="8" style="194" customWidth="1"/>
    <col min="7233" max="7233" width="9.140625" style="194" customWidth="1"/>
    <col min="7234" max="7239" width="8" style="194" customWidth="1"/>
    <col min="7240" max="7240" width="9.42578125" style="194" customWidth="1"/>
    <col min="7241" max="7241" width="8.28515625" style="194" customWidth="1"/>
    <col min="7242" max="7242" width="8" style="194" customWidth="1"/>
    <col min="7243" max="7243" width="8.5703125" style="194" customWidth="1"/>
    <col min="7244" max="7244" width="8" style="194" customWidth="1"/>
    <col min="7245" max="7245" width="9.140625" style="194" customWidth="1"/>
    <col min="7246" max="7251" width="8" style="194" customWidth="1"/>
    <col min="7252" max="7252" width="9.42578125" style="194" customWidth="1"/>
    <col min="7253" max="7253" width="8.28515625" style="194" customWidth="1"/>
    <col min="7254" max="7254" width="8" style="194" customWidth="1"/>
    <col min="7255" max="7255" width="8.5703125" style="194" customWidth="1"/>
    <col min="7256" max="7256" width="8" style="194" customWidth="1"/>
    <col min="7257" max="7257" width="9.140625" style="194" customWidth="1"/>
    <col min="7258" max="7258" width="6.85546875" style="194" customWidth="1"/>
    <col min="7259" max="7437" width="9.140625" style="194"/>
    <col min="7438" max="7438" width="38" style="194" customWidth="1"/>
    <col min="7439" max="7439" width="18.7109375" style="194" customWidth="1"/>
    <col min="7440" max="7440" width="8" style="194" customWidth="1"/>
    <col min="7441" max="7441" width="9.140625" style="194" customWidth="1"/>
    <col min="7442" max="7442" width="6.42578125" style="194" customWidth="1"/>
    <col min="7443" max="7447" width="8" style="194" customWidth="1"/>
    <col min="7448" max="7448" width="9.42578125" style="194" customWidth="1"/>
    <col min="7449" max="7449" width="8.28515625" style="194" customWidth="1"/>
    <col min="7450" max="7450" width="8" style="194" customWidth="1"/>
    <col min="7451" max="7451" width="8.5703125" style="194" customWidth="1"/>
    <col min="7452" max="7452" width="8" style="194" customWidth="1"/>
    <col min="7453" max="7453" width="9.140625" style="194" customWidth="1"/>
    <col min="7454" max="7459" width="8" style="194" customWidth="1"/>
    <col min="7460" max="7460" width="9.42578125" style="194" customWidth="1"/>
    <col min="7461" max="7461" width="8.28515625" style="194" customWidth="1"/>
    <col min="7462" max="7462" width="8" style="194" customWidth="1"/>
    <col min="7463" max="7463" width="8.5703125" style="194" customWidth="1"/>
    <col min="7464" max="7464" width="8" style="194" customWidth="1"/>
    <col min="7465" max="7465" width="9.140625" style="194" customWidth="1"/>
    <col min="7466" max="7471" width="8" style="194" customWidth="1"/>
    <col min="7472" max="7472" width="9.42578125" style="194" customWidth="1"/>
    <col min="7473" max="7473" width="8.28515625" style="194" customWidth="1"/>
    <col min="7474" max="7474" width="8" style="194" customWidth="1"/>
    <col min="7475" max="7475" width="8.5703125" style="194" customWidth="1"/>
    <col min="7476" max="7476" width="8" style="194" customWidth="1"/>
    <col min="7477" max="7477" width="9.140625" style="194" customWidth="1"/>
    <col min="7478" max="7483" width="8" style="194" customWidth="1"/>
    <col min="7484" max="7484" width="9.42578125" style="194" customWidth="1"/>
    <col min="7485" max="7485" width="8.28515625" style="194" customWidth="1"/>
    <col min="7486" max="7486" width="8" style="194" customWidth="1"/>
    <col min="7487" max="7487" width="8.5703125" style="194" customWidth="1"/>
    <col min="7488" max="7488" width="8" style="194" customWidth="1"/>
    <col min="7489" max="7489" width="9.140625" style="194" customWidth="1"/>
    <col min="7490" max="7495" width="8" style="194" customWidth="1"/>
    <col min="7496" max="7496" width="9.42578125" style="194" customWidth="1"/>
    <col min="7497" max="7497" width="8.28515625" style="194" customWidth="1"/>
    <col min="7498" max="7498" width="8" style="194" customWidth="1"/>
    <col min="7499" max="7499" width="8.5703125" style="194" customWidth="1"/>
    <col min="7500" max="7500" width="8" style="194" customWidth="1"/>
    <col min="7501" max="7501" width="9.140625" style="194" customWidth="1"/>
    <col min="7502" max="7507" width="8" style="194" customWidth="1"/>
    <col min="7508" max="7508" width="9.42578125" style="194" customWidth="1"/>
    <col min="7509" max="7509" width="8.28515625" style="194" customWidth="1"/>
    <col min="7510" max="7510" width="8" style="194" customWidth="1"/>
    <col min="7511" max="7511" width="8.5703125" style="194" customWidth="1"/>
    <col min="7512" max="7512" width="8" style="194" customWidth="1"/>
    <col min="7513" max="7513" width="9.140625" style="194" customWidth="1"/>
    <col min="7514" max="7514" width="6.85546875" style="194" customWidth="1"/>
    <col min="7515" max="7693" width="9.140625" style="194"/>
    <col min="7694" max="7694" width="38" style="194" customWidth="1"/>
    <col min="7695" max="7695" width="18.7109375" style="194" customWidth="1"/>
    <col min="7696" max="7696" width="8" style="194" customWidth="1"/>
    <col min="7697" max="7697" width="9.140625" style="194" customWidth="1"/>
    <col min="7698" max="7698" width="6.42578125" style="194" customWidth="1"/>
    <col min="7699" max="7703" width="8" style="194" customWidth="1"/>
    <col min="7704" max="7704" width="9.42578125" style="194" customWidth="1"/>
    <col min="7705" max="7705" width="8.28515625" style="194" customWidth="1"/>
    <col min="7706" max="7706" width="8" style="194" customWidth="1"/>
    <col min="7707" max="7707" width="8.5703125" style="194" customWidth="1"/>
    <col min="7708" max="7708" width="8" style="194" customWidth="1"/>
    <col min="7709" max="7709" width="9.140625" style="194" customWidth="1"/>
    <col min="7710" max="7715" width="8" style="194" customWidth="1"/>
    <col min="7716" max="7716" width="9.42578125" style="194" customWidth="1"/>
    <col min="7717" max="7717" width="8.28515625" style="194" customWidth="1"/>
    <col min="7718" max="7718" width="8" style="194" customWidth="1"/>
    <col min="7719" max="7719" width="8.5703125" style="194" customWidth="1"/>
    <col min="7720" max="7720" width="8" style="194" customWidth="1"/>
    <col min="7721" max="7721" width="9.140625" style="194" customWidth="1"/>
    <col min="7722" max="7727" width="8" style="194" customWidth="1"/>
    <col min="7728" max="7728" width="9.42578125" style="194" customWidth="1"/>
    <col min="7729" max="7729" width="8.28515625" style="194" customWidth="1"/>
    <col min="7730" max="7730" width="8" style="194" customWidth="1"/>
    <col min="7731" max="7731" width="8.5703125" style="194" customWidth="1"/>
    <col min="7732" max="7732" width="8" style="194" customWidth="1"/>
    <col min="7733" max="7733" width="9.140625" style="194" customWidth="1"/>
    <col min="7734" max="7739" width="8" style="194" customWidth="1"/>
    <col min="7740" max="7740" width="9.42578125" style="194" customWidth="1"/>
    <col min="7741" max="7741" width="8.28515625" style="194" customWidth="1"/>
    <col min="7742" max="7742" width="8" style="194" customWidth="1"/>
    <col min="7743" max="7743" width="8.5703125" style="194" customWidth="1"/>
    <col min="7744" max="7744" width="8" style="194" customWidth="1"/>
    <col min="7745" max="7745" width="9.140625" style="194" customWidth="1"/>
    <col min="7746" max="7751" width="8" style="194" customWidth="1"/>
    <col min="7752" max="7752" width="9.42578125" style="194" customWidth="1"/>
    <col min="7753" max="7753" width="8.28515625" style="194" customWidth="1"/>
    <col min="7754" max="7754" width="8" style="194" customWidth="1"/>
    <col min="7755" max="7755" width="8.5703125" style="194" customWidth="1"/>
    <col min="7756" max="7756" width="8" style="194" customWidth="1"/>
    <col min="7757" max="7757" width="9.140625" style="194" customWidth="1"/>
    <col min="7758" max="7763" width="8" style="194" customWidth="1"/>
    <col min="7764" max="7764" width="9.42578125" style="194" customWidth="1"/>
    <col min="7765" max="7765" width="8.28515625" style="194" customWidth="1"/>
    <col min="7766" max="7766" width="8" style="194" customWidth="1"/>
    <col min="7767" max="7767" width="8.5703125" style="194" customWidth="1"/>
    <col min="7768" max="7768" width="8" style="194" customWidth="1"/>
    <col min="7769" max="7769" width="9.140625" style="194" customWidth="1"/>
    <col min="7770" max="7770" width="6.85546875" style="194" customWidth="1"/>
    <col min="7771" max="7949" width="9.140625" style="194"/>
    <col min="7950" max="7950" width="38" style="194" customWidth="1"/>
    <col min="7951" max="7951" width="18.7109375" style="194" customWidth="1"/>
    <col min="7952" max="7952" width="8" style="194" customWidth="1"/>
    <col min="7953" max="7953" width="9.140625" style="194" customWidth="1"/>
    <col min="7954" max="7954" width="6.42578125" style="194" customWidth="1"/>
    <col min="7955" max="7959" width="8" style="194" customWidth="1"/>
    <col min="7960" max="7960" width="9.42578125" style="194" customWidth="1"/>
    <col min="7961" max="7961" width="8.28515625" style="194" customWidth="1"/>
    <col min="7962" max="7962" width="8" style="194" customWidth="1"/>
    <col min="7963" max="7963" width="8.5703125" style="194" customWidth="1"/>
    <col min="7964" max="7964" width="8" style="194" customWidth="1"/>
    <col min="7965" max="7965" width="9.140625" style="194" customWidth="1"/>
    <col min="7966" max="7971" width="8" style="194" customWidth="1"/>
    <col min="7972" max="7972" width="9.42578125" style="194" customWidth="1"/>
    <col min="7973" max="7973" width="8.28515625" style="194" customWidth="1"/>
    <col min="7974" max="7974" width="8" style="194" customWidth="1"/>
    <col min="7975" max="7975" width="8.5703125" style="194" customWidth="1"/>
    <col min="7976" max="7976" width="8" style="194" customWidth="1"/>
    <col min="7977" max="7977" width="9.140625" style="194" customWidth="1"/>
    <col min="7978" max="7983" width="8" style="194" customWidth="1"/>
    <col min="7984" max="7984" width="9.42578125" style="194" customWidth="1"/>
    <col min="7985" max="7985" width="8.28515625" style="194" customWidth="1"/>
    <col min="7986" max="7986" width="8" style="194" customWidth="1"/>
    <col min="7987" max="7987" width="8.5703125" style="194" customWidth="1"/>
    <col min="7988" max="7988" width="8" style="194" customWidth="1"/>
    <col min="7989" max="7989" width="9.140625" style="194" customWidth="1"/>
    <col min="7990" max="7995" width="8" style="194" customWidth="1"/>
    <col min="7996" max="7996" width="9.42578125" style="194" customWidth="1"/>
    <col min="7997" max="7997" width="8.28515625" style="194" customWidth="1"/>
    <col min="7998" max="7998" width="8" style="194" customWidth="1"/>
    <col min="7999" max="7999" width="8.5703125" style="194" customWidth="1"/>
    <col min="8000" max="8000" width="8" style="194" customWidth="1"/>
    <col min="8001" max="8001" width="9.140625" style="194" customWidth="1"/>
    <col min="8002" max="8007" width="8" style="194" customWidth="1"/>
    <col min="8008" max="8008" width="9.42578125" style="194" customWidth="1"/>
    <col min="8009" max="8009" width="8.28515625" style="194" customWidth="1"/>
    <col min="8010" max="8010" width="8" style="194" customWidth="1"/>
    <col min="8011" max="8011" width="8.5703125" style="194" customWidth="1"/>
    <col min="8012" max="8012" width="8" style="194" customWidth="1"/>
    <col min="8013" max="8013" width="9.140625" style="194" customWidth="1"/>
    <col min="8014" max="8019" width="8" style="194" customWidth="1"/>
    <col min="8020" max="8020" width="9.42578125" style="194" customWidth="1"/>
    <col min="8021" max="8021" width="8.28515625" style="194" customWidth="1"/>
    <col min="8022" max="8022" width="8" style="194" customWidth="1"/>
    <col min="8023" max="8023" width="8.5703125" style="194" customWidth="1"/>
    <col min="8024" max="8024" width="8" style="194" customWidth="1"/>
    <col min="8025" max="8025" width="9.140625" style="194" customWidth="1"/>
    <col min="8026" max="8026" width="6.85546875" style="194" customWidth="1"/>
    <col min="8027" max="8205" width="9.140625" style="194"/>
    <col min="8206" max="8206" width="38" style="194" customWidth="1"/>
    <col min="8207" max="8207" width="18.7109375" style="194" customWidth="1"/>
    <col min="8208" max="8208" width="8" style="194" customWidth="1"/>
    <col min="8209" max="8209" width="9.140625" style="194" customWidth="1"/>
    <col min="8210" max="8210" width="6.42578125" style="194" customWidth="1"/>
    <col min="8211" max="8215" width="8" style="194" customWidth="1"/>
    <col min="8216" max="8216" width="9.42578125" style="194" customWidth="1"/>
    <col min="8217" max="8217" width="8.28515625" style="194" customWidth="1"/>
    <col min="8218" max="8218" width="8" style="194" customWidth="1"/>
    <col min="8219" max="8219" width="8.5703125" style="194" customWidth="1"/>
    <col min="8220" max="8220" width="8" style="194" customWidth="1"/>
    <col min="8221" max="8221" width="9.140625" style="194" customWidth="1"/>
    <col min="8222" max="8227" width="8" style="194" customWidth="1"/>
    <col min="8228" max="8228" width="9.42578125" style="194" customWidth="1"/>
    <col min="8229" max="8229" width="8.28515625" style="194" customWidth="1"/>
    <col min="8230" max="8230" width="8" style="194" customWidth="1"/>
    <col min="8231" max="8231" width="8.5703125" style="194" customWidth="1"/>
    <col min="8232" max="8232" width="8" style="194" customWidth="1"/>
    <col min="8233" max="8233" width="9.140625" style="194" customWidth="1"/>
    <col min="8234" max="8239" width="8" style="194" customWidth="1"/>
    <col min="8240" max="8240" width="9.42578125" style="194" customWidth="1"/>
    <col min="8241" max="8241" width="8.28515625" style="194" customWidth="1"/>
    <col min="8242" max="8242" width="8" style="194" customWidth="1"/>
    <col min="8243" max="8243" width="8.5703125" style="194" customWidth="1"/>
    <col min="8244" max="8244" width="8" style="194" customWidth="1"/>
    <col min="8245" max="8245" width="9.140625" style="194" customWidth="1"/>
    <col min="8246" max="8251" width="8" style="194" customWidth="1"/>
    <col min="8252" max="8252" width="9.42578125" style="194" customWidth="1"/>
    <col min="8253" max="8253" width="8.28515625" style="194" customWidth="1"/>
    <col min="8254" max="8254" width="8" style="194" customWidth="1"/>
    <col min="8255" max="8255" width="8.5703125" style="194" customWidth="1"/>
    <col min="8256" max="8256" width="8" style="194" customWidth="1"/>
    <col min="8257" max="8257" width="9.140625" style="194" customWidth="1"/>
    <col min="8258" max="8263" width="8" style="194" customWidth="1"/>
    <col min="8264" max="8264" width="9.42578125" style="194" customWidth="1"/>
    <col min="8265" max="8265" width="8.28515625" style="194" customWidth="1"/>
    <col min="8266" max="8266" width="8" style="194" customWidth="1"/>
    <col min="8267" max="8267" width="8.5703125" style="194" customWidth="1"/>
    <col min="8268" max="8268" width="8" style="194" customWidth="1"/>
    <col min="8269" max="8269" width="9.140625" style="194" customWidth="1"/>
    <col min="8270" max="8275" width="8" style="194" customWidth="1"/>
    <col min="8276" max="8276" width="9.42578125" style="194" customWidth="1"/>
    <col min="8277" max="8277" width="8.28515625" style="194" customWidth="1"/>
    <col min="8278" max="8278" width="8" style="194" customWidth="1"/>
    <col min="8279" max="8279" width="8.5703125" style="194" customWidth="1"/>
    <col min="8280" max="8280" width="8" style="194" customWidth="1"/>
    <col min="8281" max="8281" width="9.140625" style="194" customWidth="1"/>
    <col min="8282" max="8282" width="6.85546875" style="194" customWidth="1"/>
    <col min="8283" max="8461" width="9.140625" style="194"/>
    <col min="8462" max="8462" width="38" style="194" customWidth="1"/>
    <col min="8463" max="8463" width="18.7109375" style="194" customWidth="1"/>
    <col min="8464" max="8464" width="8" style="194" customWidth="1"/>
    <col min="8465" max="8465" width="9.140625" style="194" customWidth="1"/>
    <col min="8466" max="8466" width="6.42578125" style="194" customWidth="1"/>
    <col min="8467" max="8471" width="8" style="194" customWidth="1"/>
    <col min="8472" max="8472" width="9.42578125" style="194" customWidth="1"/>
    <col min="8473" max="8473" width="8.28515625" style="194" customWidth="1"/>
    <col min="8474" max="8474" width="8" style="194" customWidth="1"/>
    <col min="8475" max="8475" width="8.5703125" style="194" customWidth="1"/>
    <col min="8476" max="8476" width="8" style="194" customWidth="1"/>
    <col min="8477" max="8477" width="9.140625" style="194" customWidth="1"/>
    <col min="8478" max="8483" width="8" style="194" customWidth="1"/>
    <col min="8484" max="8484" width="9.42578125" style="194" customWidth="1"/>
    <col min="8485" max="8485" width="8.28515625" style="194" customWidth="1"/>
    <col min="8486" max="8486" width="8" style="194" customWidth="1"/>
    <col min="8487" max="8487" width="8.5703125" style="194" customWidth="1"/>
    <col min="8488" max="8488" width="8" style="194" customWidth="1"/>
    <col min="8489" max="8489" width="9.140625" style="194" customWidth="1"/>
    <col min="8490" max="8495" width="8" style="194" customWidth="1"/>
    <col min="8496" max="8496" width="9.42578125" style="194" customWidth="1"/>
    <col min="8497" max="8497" width="8.28515625" style="194" customWidth="1"/>
    <col min="8498" max="8498" width="8" style="194" customWidth="1"/>
    <col min="8499" max="8499" width="8.5703125" style="194" customWidth="1"/>
    <col min="8500" max="8500" width="8" style="194" customWidth="1"/>
    <col min="8501" max="8501" width="9.140625" style="194" customWidth="1"/>
    <col min="8502" max="8507" width="8" style="194" customWidth="1"/>
    <col min="8508" max="8508" width="9.42578125" style="194" customWidth="1"/>
    <col min="8509" max="8509" width="8.28515625" style="194" customWidth="1"/>
    <col min="8510" max="8510" width="8" style="194" customWidth="1"/>
    <col min="8511" max="8511" width="8.5703125" style="194" customWidth="1"/>
    <col min="8512" max="8512" width="8" style="194" customWidth="1"/>
    <col min="8513" max="8513" width="9.140625" style="194" customWidth="1"/>
    <col min="8514" max="8519" width="8" style="194" customWidth="1"/>
    <col min="8520" max="8520" width="9.42578125" style="194" customWidth="1"/>
    <col min="8521" max="8521" width="8.28515625" style="194" customWidth="1"/>
    <col min="8522" max="8522" width="8" style="194" customWidth="1"/>
    <col min="8523" max="8523" width="8.5703125" style="194" customWidth="1"/>
    <col min="8524" max="8524" width="8" style="194" customWidth="1"/>
    <col min="8525" max="8525" width="9.140625" style="194" customWidth="1"/>
    <col min="8526" max="8531" width="8" style="194" customWidth="1"/>
    <col min="8532" max="8532" width="9.42578125" style="194" customWidth="1"/>
    <col min="8533" max="8533" width="8.28515625" style="194" customWidth="1"/>
    <col min="8534" max="8534" width="8" style="194" customWidth="1"/>
    <col min="8535" max="8535" width="8.5703125" style="194" customWidth="1"/>
    <col min="8536" max="8536" width="8" style="194" customWidth="1"/>
    <col min="8537" max="8537" width="9.140625" style="194" customWidth="1"/>
    <col min="8538" max="8538" width="6.85546875" style="194" customWidth="1"/>
    <col min="8539" max="8717" width="9.140625" style="194"/>
    <col min="8718" max="8718" width="38" style="194" customWidth="1"/>
    <col min="8719" max="8719" width="18.7109375" style="194" customWidth="1"/>
    <col min="8720" max="8720" width="8" style="194" customWidth="1"/>
    <col min="8721" max="8721" width="9.140625" style="194" customWidth="1"/>
    <col min="8722" max="8722" width="6.42578125" style="194" customWidth="1"/>
    <col min="8723" max="8727" width="8" style="194" customWidth="1"/>
    <col min="8728" max="8728" width="9.42578125" style="194" customWidth="1"/>
    <col min="8729" max="8729" width="8.28515625" style="194" customWidth="1"/>
    <col min="8730" max="8730" width="8" style="194" customWidth="1"/>
    <col min="8731" max="8731" width="8.5703125" style="194" customWidth="1"/>
    <col min="8732" max="8732" width="8" style="194" customWidth="1"/>
    <col min="8733" max="8733" width="9.140625" style="194" customWidth="1"/>
    <col min="8734" max="8739" width="8" style="194" customWidth="1"/>
    <col min="8740" max="8740" width="9.42578125" style="194" customWidth="1"/>
    <col min="8741" max="8741" width="8.28515625" style="194" customWidth="1"/>
    <col min="8742" max="8742" width="8" style="194" customWidth="1"/>
    <col min="8743" max="8743" width="8.5703125" style="194" customWidth="1"/>
    <col min="8744" max="8744" width="8" style="194" customWidth="1"/>
    <col min="8745" max="8745" width="9.140625" style="194" customWidth="1"/>
    <col min="8746" max="8751" width="8" style="194" customWidth="1"/>
    <col min="8752" max="8752" width="9.42578125" style="194" customWidth="1"/>
    <col min="8753" max="8753" width="8.28515625" style="194" customWidth="1"/>
    <col min="8754" max="8754" width="8" style="194" customWidth="1"/>
    <col min="8755" max="8755" width="8.5703125" style="194" customWidth="1"/>
    <col min="8756" max="8756" width="8" style="194" customWidth="1"/>
    <col min="8757" max="8757" width="9.140625" style="194" customWidth="1"/>
    <col min="8758" max="8763" width="8" style="194" customWidth="1"/>
    <col min="8764" max="8764" width="9.42578125" style="194" customWidth="1"/>
    <col min="8765" max="8765" width="8.28515625" style="194" customWidth="1"/>
    <col min="8766" max="8766" width="8" style="194" customWidth="1"/>
    <col min="8767" max="8767" width="8.5703125" style="194" customWidth="1"/>
    <col min="8768" max="8768" width="8" style="194" customWidth="1"/>
    <col min="8769" max="8769" width="9.140625" style="194" customWidth="1"/>
    <col min="8770" max="8775" width="8" style="194" customWidth="1"/>
    <col min="8776" max="8776" width="9.42578125" style="194" customWidth="1"/>
    <col min="8777" max="8777" width="8.28515625" style="194" customWidth="1"/>
    <col min="8778" max="8778" width="8" style="194" customWidth="1"/>
    <col min="8779" max="8779" width="8.5703125" style="194" customWidth="1"/>
    <col min="8780" max="8780" width="8" style="194" customWidth="1"/>
    <col min="8781" max="8781" width="9.140625" style="194" customWidth="1"/>
    <col min="8782" max="8787" width="8" style="194" customWidth="1"/>
    <col min="8788" max="8788" width="9.42578125" style="194" customWidth="1"/>
    <col min="8789" max="8789" width="8.28515625" style="194" customWidth="1"/>
    <col min="8790" max="8790" width="8" style="194" customWidth="1"/>
    <col min="8791" max="8791" width="8.5703125" style="194" customWidth="1"/>
    <col min="8792" max="8792" width="8" style="194" customWidth="1"/>
    <col min="8793" max="8793" width="9.140625" style="194" customWidth="1"/>
    <col min="8794" max="8794" width="6.85546875" style="194" customWidth="1"/>
    <col min="8795" max="8973" width="9.140625" style="194"/>
    <col min="8974" max="8974" width="38" style="194" customWidth="1"/>
    <col min="8975" max="8975" width="18.7109375" style="194" customWidth="1"/>
    <col min="8976" max="8976" width="8" style="194" customWidth="1"/>
    <col min="8977" max="8977" width="9.140625" style="194" customWidth="1"/>
    <col min="8978" max="8978" width="6.42578125" style="194" customWidth="1"/>
    <col min="8979" max="8983" width="8" style="194" customWidth="1"/>
    <col min="8984" max="8984" width="9.42578125" style="194" customWidth="1"/>
    <col min="8985" max="8985" width="8.28515625" style="194" customWidth="1"/>
    <col min="8986" max="8986" width="8" style="194" customWidth="1"/>
    <col min="8987" max="8987" width="8.5703125" style="194" customWidth="1"/>
    <col min="8988" max="8988" width="8" style="194" customWidth="1"/>
    <col min="8989" max="8989" width="9.140625" style="194" customWidth="1"/>
    <col min="8990" max="8995" width="8" style="194" customWidth="1"/>
    <col min="8996" max="8996" width="9.42578125" style="194" customWidth="1"/>
    <col min="8997" max="8997" width="8.28515625" style="194" customWidth="1"/>
    <col min="8998" max="8998" width="8" style="194" customWidth="1"/>
    <col min="8999" max="8999" width="8.5703125" style="194" customWidth="1"/>
    <col min="9000" max="9000" width="8" style="194" customWidth="1"/>
    <col min="9001" max="9001" width="9.140625" style="194" customWidth="1"/>
    <col min="9002" max="9007" width="8" style="194" customWidth="1"/>
    <col min="9008" max="9008" width="9.42578125" style="194" customWidth="1"/>
    <col min="9009" max="9009" width="8.28515625" style="194" customWidth="1"/>
    <col min="9010" max="9010" width="8" style="194" customWidth="1"/>
    <col min="9011" max="9011" width="8.5703125" style="194" customWidth="1"/>
    <col min="9012" max="9012" width="8" style="194" customWidth="1"/>
    <col min="9013" max="9013" width="9.140625" style="194" customWidth="1"/>
    <col min="9014" max="9019" width="8" style="194" customWidth="1"/>
    <col min="9020" max="9020" width="9.42578125" style="194" customWidth="1"/>
    <col min="9021" max="9021" width="8.28515625" style="194" customWidth="1"/>
    <col min="9022" max="9022" width="8" style="194" customWidth="1"/>
    <col min="9023" max="9023" width="8.5703125" style="194" customWidth="1"/>
    <col min="9024" max="9024" width="8" style="194" customWidth="1"/>
    <col min="9025" max="9025" width="9.140625" style="194" customWidth="1"/>
    <col min="9026" max="9031" width="8" style="194" customWidth="1"/>
    <col min="9032" max="9032" width="9.42578125" style="194" customWidth="1"/>
    <col min="9033" max="9033" width="8.28515625" style="194" customWidth="1"/>
    <col min="9034" max="9034" width="8" style="194" customWidth="1"/>
    <col min="9035" max="9035" width="8.5703125" style="194" customWidth="1"/>
    <col min="9036" max="9036" width="8" style="194" customWidth="1"/>
    <col min="9037" max="9037" width="9.140625" style="194" customWidth="1"/>
    <col min="9038" max="9043" width="8" style="194" customWidth="1"/>
    <col min="9044" max="9044" width="9.42578125" style="194" customWidth="1"/>
    <col min="9045" max="9045" width="8.28515625" style="194" customWidth="1"/>
    <col min="9046" max="9046" width="8" style="194" customWidth="1"/>
    <col min="9047" max="9047" width="8.5703125" style="194" customWidth="1"/>
    <col min="9048" max="9048" width="8" style="194" customWidth="1"/>
    <col min="9049" max="9049" width="9.140625" style="194" customWidth="1"/>
    <col min="9050" max="9050" width="6.85546875" style="194" customWidth="1"/>
    <col min="9051" max="9229" width="9.140625" style="194"/>
    <col min="9230" max="9230" width="38" style="194" customWidth="1"/>
    <col min="9231" max="9231" width="18.7109375" style="194" customWidth="1"/>
    <col min="9232" max="9232" width="8" style="194" customWidth="1"/>
    <col min="9233" max="9233" width="9.140625" style="194" customWidth="1"/>
    <col min="9234" max="9234" width="6.42578125" style="194" customWidth="1"/>
    <col min="9235" max="9239" width="8" style="194" customWidth="1"/>
    <col min="9240" max="9240" width="9.42578125" style="194" customWidth="1"/>
    <col min="9241" max="9241" width="8.28515625" style="194" customWidth="1"/>
    <col min="9242" max="9242" width="8" style="194" customWidth="1"/>
    <col min="9243" max="9243" width="8.5703125" style="194" customWidth="1"/>
    <col min="9244" max="9244" width="8" style="194" customWidth="1"/>
    <col min="9245" max="9245" width="9.140625" style="194" customWidth="1"/>
    <col min="9246" max="9251" width="8" style="194" customWidth="1"/>
    <col min="9252" max="9252" width="9.42578125" style="194" customWidth="1"/>
    <col min="9253" max="9253" width="8.28515625" style="194" customWidth="1"/>
    <col min="9254" max="9254" width="8" style="194" customWidth="1"/>
    <col min="9255" max="9255" width="8.5703125" style="194" customWidth="1"/>
    <col min="9256" max="9256" width="8" style="194" customWidth="1"/>
    <col min="9257" max="9257" width="9.140625" style="194" customWidth="1"/>
    <col min="9258" max="9263" width="8" style="194" customWidth="1"/>
    <col min="9264" max="9264" width="9.42578125" style="194" customWidth="1"/>
    <col min="9265" max="9265" width="8.28515625" style="194" customWidth="1"/>
    <col min="9266" max="9266" width="8" style="194" customWidth="1"/>
    <col min="9267" max="9267" width="8.5703125" style="194" customWidth="1"/>
    <col min="9268" max="9268" width="8" style="194" customWidth="1"/>
    <col min="9269" max="9269" width="9.140625" style="194" customWidth="1"/>
    <col min="9270" max="9275" width="8" style="194" customWidth="1"/>
    <col min="9276" max="9276" width="9.42578125" style="194" customWidth="1"/>
    <col min="9277" max="9277" width="8.28515625" style="194" customWidth="1"/>
    <col min="9278" max="9278" width="8" style="194" customWidth="1"/>
    <col min="9279" max="9279" width="8.5703125" style="194" customWidth="1"/>
    <col min="9280" max="9280" width="8" style="194" customWidth="1"/>
    <col min="9281" max="9281" width="9.140625" style="194" customWidth="1"/>
    <col min="9282" max="9287" width="8" style="194" customWidth="1"/>
    <col min="9288" max="9288" width="9.42578125" style="194" customWidth="1"/>
    <col min="9289" max="9289" width="8.28515625" style="194" customWidth="1"/>
    <col min="9290" max="9290" width="8" style="194" customWidth="1"/>
    <col min="9291" max="9291" width="8.5703125" style="194" customWidth="1"/>
    <col min="9292" max="9292" width="8" style="194" customWidth="1"/>
    <col min="9293" max="9293" width="9.140625" style="194" customWidth="1"/>
    <col min="9294" max="9299" width="8" style="194" customWidth="1"/>
    <col min="9300" max="9300" width="9.42578125" style="194" customWidth="1"/>
    <col min="9301" max="9301" width="8.28515625" style="194" customWidth="1"/>
    <col min="9302" max="9302" width="8" style="194" customWidth="1"/>
    <col min="9303" max="9303" width="8.5703125" style="194" customWidth="1"/>
    <col min="9304" max="9304" width="8" style="194" customWidth="1"/>
    <col min="9305" max="9305" width="9.140625" style="194" customWidth="1"/>
    <col min="9306" max="9306" width="6.85546875" style="194" customWidth="1"/>
    <col min="9307" max="9485" width="9.140625" style="194"/>
    <col min="9486" max="9486" width="38" style="194" customWidth="1"/>
    <col min="9487" max="9487" width="18.7109375" style="194" customWidth="1"/>
    <col min="9488" max="9488" width="8" style="194" customWidth="1"/>
    <col min="9489" max="9489" width="9.140625" style="194" customWidth="1"/>
    <col min="9490" max="9490" width="6.42578125" style="194" customWidth="1"/>
    <col min="9491" max="9495" width="8" style="194" customWidth="1"/>
    <col min="9496" max="9496" width="9.42578125" style="194" customWidth="1"/>
    <col min="9497" max="9497" width="8.28515625" style="194" customWidth="1"/>
    <col min="9498" max="9498" width="8" style="194" customWidth="1"/>
    <col min="9499" max="9499" width="8.5703125" style="194" customWidth="1"/>
    <col min="9500" max="9500" width="8" style="194" customWidth="1"/>
    <col min="9501" max="9501" width="9.140625" style="194" customWidth="1"/>
    <col min="9502" max="9507" width="8" style="194" customWidth="1"/>
    <col min="9508" max="9508" width="9.42578125" style="194" customWidth="1"/>
    <col min="9509" max="9509" width="8.28515625" style="194" customWidth="1"/>
    <col min="9510" max="9510" width="8" style="194" customWidth="1"/>
    <col min="9511" max="9511" width="8.5703125" style="194" customWidth="1"/>
    <col min="9512" max="9512" width="8" style="194" customWidth="1"/>
    <col min="9513" max="9513" width="9.140625" style="194" customWidth="1"/>
    <col min="9514" max="9519" width="8" style="194" customWidth="1"/>
    <col min="9520" max="9520" width="9.42578125" style="194" customWidth="1"/>
    <col min="9521" max="9521" width="8.28515625" style="194" customWidth="1"/>
    <col min="9522" max="9522" width="8" style="194" customWidth="1"/>
    <col min="9523" max="9523" width="8.5703125" style="194" customWidth="1"/>
    <col min="9524" max="9524" width="8" style="194" customWidth="1"/>
    <col min="9525" max="9525" width="9.140625" style="194" customWidth="1"/>
    <col min="9526" max="9531" width="8" style="194" customWidth="1"/>
    <col min="9532" max="9532" width="9.42578125" style="194" customWidth="1"/>
    <col min="9533" max="9533" width="8.28515625" style="194" customWidth="1"/>
    <col min="9534" max="9534" width="8" style="194" customWidth="1"/>
    <col min="9535" max="9535" width="8.5703125" style="194" customWidth="1"/>
    <col min="9536" max="9536" width="8" style="194" customWidth="1"/>
    <col min="9537" max="9537" width="9.140625" style="194" customWidth="1"/>
    <col min="9538" max="9543" width="8" style="194" customWidth="1"/>
    <col min="9544" max="9544" width="9.42578125" style="194" customWidth="1"/>
    <col min="9545" max="9545" width="8.28515625" style="194" customWidth="1"/>
    <col min="9546" max="9546" width="8" style="194" customWidth="1"/>
    <col min="9547" max="9547" width="8.5703125" style="194" customWidth="1"/>
    <col min="9548" max="9548" width="8" style="194" customWidth="1"/>
    <col min="9549" max="9549" width="9.140625" style="194" customWidth="1"/>
    <col min="9550" max="9555" width="8" style="194" customWidth="1"/>
    <col min="9556" max="9556" width="9.42578125" style="194" customWidth="1"/>
    <col min="9557" max="9557" width="8.28515625" style="194" customWidth="1"/>
    <col min="9558" max="9558" width="8" style="194" customWidth="1"/>
    <col min="9559" max="9559" width="8.5703125" style="194" customWidth="1"/>
    <col min="9560" max="9560" width="8" style="194" customWidth="1"/>
    <col min="9561" max="9561" width="9.140625" style="194" customWidth="1"/>
    <col min="9562" max="9562" width="6.85546875" style="194" customWidth="1"/>
    <col min="9563" max="9741" width="9.140625" style="194"/>
    <col min="9742" max="9742" width="38" style="194" customWidth="1"/>
    <col min="9743" max="9743" width="18.7109375" style="194" customWidth="1"/>
    <col min="9744" max="9744" width="8" style="194" customWidth="1"/>
    <col min="9745" max="9745" width="9.140625" style="194" customWidth="1"/>
    <col min="9746" max="9746" width="6.42578125" style="194" customWidth="1"/>
    <col min="9747" max="9751" width="8" style="194" customWidth="1"/>
    <col min="9752" max="9752" width="9.42578125" style="194" customWidth="1"/>
    <col min="9753" max="9753" width="8.28515625" style="194" customWidth="1"/>
    <col min="9754" max="9754" width="8" style="194" customWidth="1"/>
    <col min="9755" max="9755" width="8.5703125" style="194" customWidth="1"/>
    <col min="9756" max="9756" width="8" style="194" customWidth="1"/>
    <col min="9757" max="9757" width="9.140625" style="194" customWidth="1"/>
    <col min="9758" max="9763" width="8" style="194" customWidth="1"/>
    <col min="9764" max="9764" width="9.42578125" style="194" customWidth="1"/>
    <col min="9765" max="9765" width="8.28515625" style="194" customWidth="1"/>
    <col min="9766" max="9766" width="8" style="194" customWidth="1"/>
    <col min="9767" max="9767" width="8.5703125" style="194" customWidth="1"/>
    <col min="9768" max="9768" width="8" style="194" customWidth="1"/>
    <col min="9769" max="9769" width="9.140625" style="194" customWidth="1"/>
    <col min="9770" max="9775" width="8" style="194" customWidth="1"/>
    <col min="9776" max="9776" width="9.42578125" style="194" customWidth="1"/>
    <col min="9777" max="9777" width="8.28515625" style="194" customWidth="1"/>
    <col min="9778" max="9778" width="8" style="194" customWidth="1"/>
    <col min="9779" max="9779" width="8.5703125" style="194" customWidth="1"/>
    <col min="9780" max="9780" width="8" style="194" customWidth="1"/>
    <col min="9781" max="9781" width="9.140625" style="194" customWidth="1"/>
    <col min="9782" max="9787" width="8" style="194" customWidth="1"/>
    <col min="9788" max="9788" width="9.42578125" style="194" customWidth="1"/>
    <col min="9789" max="9789" width="8.28515625" style="194" customWidth="1"/>
    <col min="9790" max="9790" width="8" style="194" customWidth="1"/>
    <col min="9791" max="9791" width="8.5703125" style="194" customWidth="1"/>
    <col min="9792" max="9792" width="8" style="194" customWidth="1"/>
    <col min="9793" max="9793" width="9.140625" style="194" customWidth="1"/>
    <col min="9794" max="9799" width="8" style="194" customWidth="1"/>
    <col min="9800" max="9800" width="9.42578125" style="194" customWidth="1"/>
    <col min="9801" max="9801" width="8.28515625" style="194" customWidth="1"/>
    <col min="9802" max="9802" width="8" style="194" customWidth="1"/>
    <col min="9803" max="9803" width="8.5703125" style="194" customWidth="1"/>
    <col min="9804" max="9804" width="8" style="194" customWidth="1"/>
    <col min="9805" max="9805" width="9.140625" style="194" customWidth="1"/>
    <col min="9806" max="9811" width="8" style="194" customWidth="1"/>
    <col min="9812" max="9812" width="9.42578125" style="194" customWidth="1"/>
    <col min="9813" max="9813" width="8.28515625" style="194" customWidth="1"/>
    <col min="9814" max="9814" width="8" style="194" customWidth="1"/>
    <col min="9815" max="9815" width="8.5703125" style="194" customWidth="1"/>
    <col min="9816" max="9816" width="8" style="194" customWidth="1"/>
    <col min="9817" max="9817" width="9.140625" style="194" customWidth="1"/>
    <col min="9818" max="9818" width="6.85546875" style="194" customWidth="1"/>
    <col min="9819" max="9997" width="9.140625" style="194"/>
    <col min="9998" max="9998" width="38" style="194" customWidth="1"/>
    <col min="9999" max="9999" width="18.7109375" style="194" customWidth="1"/>
    <col min="10000" max="10000" width="8" style="194" customWidth="1"/>
    <col min="10001" max="10001" width="9.140625" style="194" customWidth="1"/>
    <col min="10002" max="10002" width="6.42578125" style="194" customWidth="1"/>
    <col min="10003" max="10007" width="8" style="194" customWidth="1"/>
    <col min="10008" max="10008" width="9.42578125" style="194" customWidth="1"/>
    <col min="10009" max="10009" width="8.28515625" style="194" customWidth="1"/>
    <col min="10010" max="10010" width="8" style="194" customWidth="1"/>
    <col min="10011" max="10011" width="8.5703125" style="194" customWidth="1"/>
    <col min="10012" max="10012" width="8" style="194" customWidth="1"/>
    <col min="10013" max="10013" width="9.140625" style="194" customWidth="1"/>
    <col min="10014" max="10019" width="8" style="194" customWidth="1"/>
    <col min="10020" max="10020" width="9.42578125" style="194" customWidth="1"/>
    <col min="10021" max="10021" width="8.28515625" style="194" customWidth="1"/>
    <col min="10022" max="10022" width="8" style="194" customWidth="1"/>
    <col min="10023" max="10023" width="8.5703125" style="194" customWidth="1"/>
    <col min="10024" max="10024" width="8" style="194" customWidth="1"/>
    <col min="10025" max="10025" width="9.140625" style="194" customWidth="1"/>
    <col min="10026" max="10031" width="8" style="194" customWidth="1"/>
    <col min="10032" max="10032" width="9.42578125" style="194" customWidth="1"/>
    <col min="10033" max="10033" width="8.28515625" style="194" customWidth="1"/>
    <col min="10034" max="10034" width="8" style="194" customWidth="1"/>
    <col min="10035" max="10035" width="8.5703125" style="194" customWidth="1"/>
    <col min="10036" max="10036" width="8" style="194" customWidth="1"/>
    <col min="10037" max="10037" width="9.140625" style="194" customWidth="1"/>
    <col min="10038" max="10043" width="8" style="194" customWidth="1"/>
    <col min="10044" max="10044" width="9.42578125" style="194" customWidth="1"/>
    <col min="10045" max="10045" width="8.28515625" style="194" customWidth="1"/>
    <col min="10046" max="10046" width="8" style="194" customWidth="1"/>
    <col min="10047" max="10047" width="8.5703125" style="194" customWidth="1"/>
    <col min="10048" max="10048" width="8" style="194" customWidth="1"/>
    <col min="10049" max="10049" width="9.140625" style="194" customWidth="1"/>
    <col min="10050" max="10055" width="8" style="194" customWidth="1"/>
    <col min="10056" max="10056" width="9.42578125" style="194" customWidth="1"/>
    <col min="10057" max="10057" width="8.28515625" style="194" customWidth="1"/>
    <col min="10058" max="10058" width="8" style="194" customWidth="1"/>
    <col min="10059" max="10059" width="8.5703125" style="194" customWidth="1"/>
    <col min="10060" max="10060" width="8" style="194" customWidth="1"/>
    <col min="10061" max="10061" width="9.140625" style="194" customWidth="1"/>
    <col min="10062" max="10067" width="8" style="194" customWidth="1"/>
    <col min="10068" max="10068" width="9.42578125" style="194" customWidth="1"/>
    <col min="10069" max="10069" width="8.28515625" style="194" customWidth="1"/>
    <col min="10070" max="10070" width="8" style="194" customWidth="1"/>
    <col min="10071" max="10071" width="8.5703125" style="194" customWidth="1"/>
    <col min="10072" max="10072" width="8" style="194" customWidth="1"/>
    <col min="10073" max="10073" width="9.140625" style="194" customWidth="1"/>
    <col min="10074" max="10074" width="6.85546875" style="194" customWidth="1"/>
    <col min="10075" max="10253" width="9.140625" style="194"/>
    <col min="10254" max="10254" width="38" style="194" customWidth="1"/>
    <col min="10255" max="10255" width="18.7109375" style="194" customWidth="1"/>
    <col min="10256" max="10256" width="8" style="194" customWidth="1"/>
    <col min="10257" max="10257" width="9.140625" style="194" customWidth="1"/>
    <col min="10258" max="10258" width="6.42578125" style="194" customWidth="1"/>
    <col min="10259" max="10263" width="8" style="194" customWidth="1"/>
    <col min="10264" max="10264" width="9.42578125" style="194" customWidth="1"/>
    <col min="10265" max="10265" width="8.28515625" style="194" customWidth="1"/>
    <col min="10266" max="10266" width="8" style="194" customWidth="1"/>
    <col min="10267" max="10267" width="8.5703125" style="194" customWidth="1"/>
    <col min="10268" max="10268" width="8" style="194" customWidth="1"/>
    <col min="10269" max="10269" width="9.140625" style="194" customWidth="1"/>
    <col min="10270" max="10275" width="8" style="194" customWidth="1"/>
    <col min="10276" max="10276" width="9.42578125" style="194" customWidth="1"/>
    <col min="10277" max="10277" width="8.28515625" style="194" customWidth="1"/>
    <col min="10278" max="10278" width="8" style="194" customWidth="1"/>
    <col min="10279" max="10279" width="8.5703125" style="194" customWidth="1"/>
    <col min="10280" max="10280" width="8" style="194" customWidth="1"/>
    <col min="10281" max="10281" width="9.140625" style="194" customWidth="1"/>
    <col min="10282" max="10287" width="8" style="194" customWidth="1"/>
    <col min="10288" max="10288" width="9.42578125" style="194" customWidth="1"/>
    <col min="10289" max="10289" width="8.28515625" style="194" customWidth="1"/>
    <col min="10290" max="10290" width="8" style="194" customWidth="1"/>
    <col min="10291" max="10291" width="8.5703125" style="194" customWidth="1"/>
    <col min="10292" max="10292" width="8" style="194" customWidth="1"/>
    <col min="10293" max="10293" width="9.140625" style="194" customWidth="1"/>
    <col min="10294" max="10299" width="8" style="194" customWidth="1"/>
    <col min="10300" max="10300" width="9.42578125" style="194" customWidth="1"/>
    <col min="10301" max="10301" width="8.28515625" style="194" customWidth="1"/>
    <col min="10302" max="10302" width="8" style="194" customWidth="1"/>
    <col min="10303" max="10303" width="8.5703125" style="194" customWidth="1"/>
    <col min="10304" max="10304" width="8" style="194" customWidth="1"/>
    <col min="10305" max="10305" width="9.140625" style="194" customWidth="1"/>
    <col min="10306" max="10311" width="8" style="194" customWidth="1"/>
    <col min="10312" max="10312" width="9.42578125" style="194" customWidth="1"/>
    <col min="10313" max="10313" width="8.28515625" style="194" customWidth="1"/>
    <col min="10314" max="10314" width="8" style="194" customWidth="1"/>
    <col min="10315" max="10315" width="8.5703125" style="194" customWidth="1"/>
    <col min="10316" max="10316" width="8" style="194" customWidth="1"/>
    <col min="10317" max="10317" width="9.140625" style="194" customWidth="1"/>
    <col min="10318" max="10323" width="8" style="194" customWidth="1"/>
    <col min="10324" max="10324" width="9.42578125" style="194" customWidth="1"/>
    <col min="10325" max="10325" width="8.28515625" style="194" customWidth="1"/>
    <col min="10326" max="10326" width="8" style="194" customWidth="1"/>
    <col min="10327" max="10327" width="8.5703125" style="194" customWidth="1"/>
    <col min="10328" max="10328" width="8" style="194" customWidth="1"/>
    <col min="10329" max="10329" width="9.140625" style="194" customWidth="1"/>
    <col min="10330" max="10330" width="6.85546875" style="194" customWidth="1"/>
    <col min="10331" max="10509" width="9.140625" style="194"/>
    <col min="10510" max="10510" width="38" style="194" customWidth="1"/>
    <col min="10511" max="10511" width="18.7109375" style="194" customWidth="1"/>
    <col min="10512" max="10512" width="8" style="194" customWidth="1"/>
    <col min="10513" max="10513" width="9.140625" style="194" customWidth="1"/>
    <col min="10514" max="10514" width="6.42578125" style="194" customWidth="1"/>
    <col min="10515" max="10519" width="8" style="194" customWidth="1"/>
    <col min="10520" max="10520" width="9.42578125" style="194" customWidth="1"/>
    <col min="10521" max="10521" width="8.28515625" style="194" customWidth="1"/>
    <col min="10522" max="10522" width="8" style="194" customWidth="1"/>
    <col min="10523" max="10523" width="8.5703125" style="194" customWidth="1"/>
    <col min="10524" max="10524" width="8" style="194" customWidth="1"/>
    <col min="10525" max="10525" width="9.140625" style="194" customWidth="1"/>
    <col min="10526" max="10531" width="8" style="194" customWidth="1"/>
    <col min="10532" max="10532" width="9.42578125" style="194" customWidth="1"/>
    <col min="10533" max="10533" width="8.28515625" style="194" customWidth="1"/>
    <col min="10534" max="10534" width="8" style="194" customWidth="1"/>
    <col min="10535" max="10535" width="8.5703125" style="194" customWidth="1"/>
    <col min="10536" max="10536" width="8" style="194" customWidth="1"/>
    <col min="10537" max="10537" width="9.140625" style="194" customWidth="1"/>
    <col min="10538" max="10543" width="8" style="194" customWidth="1"/>
    <col min="10544" max="10544" width="9.42578125" style="194" customWidth="1"/>
    <col min="10545" max="10545" width="8.28515625" style="194" customWidth="1"/>
    <col min="10546" max="10546" width="8" style="194" customWidth="1"/>
    <col min="10547" max="10547" width="8.5703125" style="194" customWidth="1"/>
    <col min="10548" max="10548" width="8" style="194" customWidth="1"/>
    <col min="10549" max="10549" width="9.140625" style="194" customWidth="1"/>
    <col min="10550" max="10555" width="8" style="194" customWidth="1"/>
    <col min="10556" max="10556" width="9.42578125" style="194" customWidth="1"/>
    <col min="10557" max="10557" width="8.28515625" style="194" customWidth="1"/>
    <col min="10558" max="10558" width="8" style="194" customWidth="1"/>
    <col min="10559" max="10559" width="8.5703125" style="194" customWidth="1"/>
    <col min="10560" max="10560" width="8" style="194" customWidth="1"/>
    <col min="10561" max="10561" width="9.140625" style="194" customWidth="1"/>
    <col min="10562" max="10567" width="8" style="194" customWidth="1"/>
    <col min="10568" max="10568" width="9.42578125" style="194" customWidth="1"/>
    <col min="10569" max="10569" width="8.28515625" style="194" customWidth="1"/>
    <col min="10570" max="10570" width="8" style="194" customWidth="1"/>
    <col min="10571" max="10571" width="8.5703125" style="194" customWidth="1"/>
    <col min="10572" max="10572" width="8" style="194" customWidth="1"/>
    <col min="10573" max="10573" width="9.140625" style="194" customWidth="1"/>
    <col min="10574" max="10579" width="8" style="194" customWidth="1"/>
    <col min="10580" max="10580" width="9.42578125" style="194" customWidth="1"/>
    <col min="10581" max="10581" width="8.28515625" style="194" customWidth="1"/>
    <col min="10582" max="10582" width="8" style="194" customWidth="1"/>
    <col min="10583" max="10583" width="8.5703125" style="194" customWidth="1"/>
    <col min="10584" max="10584" width="8" style="194" customWidth="1"/>
    <col min="10585" max="10585" width="9.140625" style="194" customWidth="1"/>
    <col min="10586" max="10586" width="6.85546875" style="194" customWidth="1"/>
    <col min="10587" max="10765" width="9.140625" style="194"/>
    <col min="10766" max="10766" width="38" style="194" customWidth="1"/>
    <col min="10767" max="10767" width="18.7109375" style="194" customWidth="1"/>
    <col min="10768" max="10768" width="8" style="194" customWidth="1"/>
    <col min="10769" max="10769" width="9.140625" style="194" customWidth="1"/>
    <col min="10770" max="10770" width="6.42578125" style="194" customWidth="1"/>
    <col min="10771" max="10775" width="8" style="194" customWidth="1"/>
    <col min="10776" max="10776" width="9.42578125" style="194" customWidth="1"/>
    <col min="10777" max="10777" width="8.28515625" style="194" customWidth="1"/>
    <col min="10778" max="10778" width="8" style="194" customWidth="1"/>
    <col min="10779" max="10779" width="8.5703125" style="194" customWidth="1"/>
    <col min="10780" max="10780" width="8" style="194" customWidth="1"/>
    <col min="10781" max="10781" width="9.140625" style="194" customWidth="1"/>
    <col min="10782" max="10787" width="8" style="194" customWidth="1"/>
    <col min="10788" max="10788" width="9.42578125" style="194" customWidth="1"/>
    <col min="10789" max="10789" width="8.28515625" style="194" customWidth="1"/>
    <col min="10790" max="10790" width="8" style="194" customWidth="1"/>
    <col min="10791" max="10791" width="8.5703125" style="194" customWidth="1"/>
    <col min="10792" max="10792" width="8" style="194" customWidth="1"/>
    <col min="10793" max="10793" width="9.140625" style="194" customWidth="1"/>
    <col min="10794" max="10799" width="8" style="194" customWidth="1"/>
    <col min="10800" max="10800" width="9.42578125" style="194" customWidth="1"/>
    <col min="10801" max="10801" width="8.28515625" style="194" customWidth="1"/>
    <col min="10802" max="10802" width="8" style="194" customWidth="1"/>
    <col min="10803" max="10803" width="8.5703125" style="194" customWidth="1"/>
    <col min="10804" max="10804" width="8" style="194" customWidth="1"/>
    <col min="10805" max="10805" width="9.140625" style="194" customWidth="1"/>
    <col min="10806" max="10811" width="8" style="194" customWidth="1"/>
    <col min="10812" max="10812" width="9.42578125" style="194" customWidth="1"/>
    <col min="10813" max="10813" width="8.28515625" style="194" customWidth="1"/>
    <col min="10814" max="10814" width="8" style="194" customWidth="1"/>
    <col min="10815" max="10815" width="8.5703125" style="194" customWidth="1"/>
    <col min="10816" max="10816" width="8" style="194" customWidth="1"/>
    <col min="10817" max="10817" width="9.140625" style="194" customWidth="1"/>
    <col min="10818" max="10823" width="8" style="194" customWidth="1"/>
    <col min="10824" max="10824" width="9.42578125" style="194" customWidth="1"/>
    <col min="10825" max="10825" width="8.28515625" style="194" customWidth="1"/>
    <col min="10826" max="10826" width="8" style="194" customWidth="1"/>
    <col min="10827" max="10827" width="8.5703125" style="194" customWidth="1"/>
    <col min="10828" max="10828" width="8" style="194" customWidth="1"/>
    <col min="10829" max="10829" width="9.140625" style="194" customWidth="1"/>
    <col min="10830" max="10835" width="8" style="194" customWidth="1"/>
    <col min="10836" max="10836" width="9.42578125" style="194" customWidth="1"/>
    <col min="10837" max="10837" width="8.28515625" style="194" customWidth="1"/>
    <col min="10838" max="10838" width="8" style="194" customWidth="1"/>
    <col min="10839" max="10839" width="8.5703125" style="194" customWidth="1"/>
    <col min="10840" max="10840" width="8" style="194" customWidth="1"/>
    <col min="10841" max="10841" width="9.140625" style="194" customWidth="1"/>
    <col min="10842" max="10842" width="6.85546875" style="194" customWidth="1"/>
    <col min="10843" max="11021" width="9.140625" style="194"/>
    <col min="11022" max="11022" width="38" style="194" customWidth="1"/>
    <col min="11023" max="11023" width="18.7109375" style="194" customWidth="1"/>
    <col min="11024" max="11024" width="8" style="194" customWidth="1"/>
    <col min="11025" max="11025" width="9.140625" style="194" customWidth="1"/>
    <col min="11026" max="11026" width="6.42578125" style="194" customWidth="1"/>
    <col min="11027" max="11031" width="8" style="194" customWidth="1"/>
    <col min="11032" max="11032" width="9.42578125" style="194" customWidth="1"/>
    <col min="11033" max="11033" width="8.28515625" style="194" customWidth="1"/>
    <col min="11034" max="11034" width="8" style="194" customWidth="1"/>
    <col min="11035" max="11035" width="8.5703125" style="194" customWidth="1"/>
    <col min="11036" max="11036" width="8" style="194" customWidth="1"/>
    <col min="11037" max="11037" width="9.140625" style="194" customWidth="1"/>
    <col min="11038" max="11043" width="8" style="194" customWidth="1"/>
    <col min="11044" max="11044" width="9.42578125" style="194" customWidth="1"/>
    <col min="11045" max="11045" width="8.28515625" style="194" customWidth="1"/>
    <col min="11046" max="11046" width="8" style="194" customWidth="1"/>
    <col min="11047" max="11047" width="8.5703125" style="194" customWidth="1"/>
    <col min="11048" max="11048" width="8" style="194" customWidth="1"/>
    <col min="11049" max="11049" width="9.140625" style="194" customWidth="1"/>
    <col min="11050" max="11055" width="8" style="194" customWidth="1"/>
    <col min="11056" max="11056" width="9.42578125" style="194" customWidth="1"/>
    <col min="11057" max="11057" width="8.28515625" style="194" customWidth="1"/>
    <col min="11058" max="11058" width="8" style="194" customWidth="1"/>
    <col min="11059" max="11059" width="8.5703125" style="194" customWidth="1"/>
    <col min="11060" max="11060" width="8" style="194" customWidth="1"/>
    <col min="11061" max="11061" width="9.140625" style="194" customWidth="1"/>
    <col min="11062" max="11067" width="8" style="194" customWidth="1"/>
    <col min="11068" max="11068" width="9.42578125" style="194" customWidth="1"/>
    <col min="11069" max="11069" width="8.28515625" style="194" customWidth="1"/>
    <col min="11070" max="11070" width="8" style="194" customWidth="1"/>
    <col min="11071" max="11071" width="8.5703125" style="194" customWidth="1"/>
    <col min="11072" max="11072" width="8" style="194" customWidth="1"/>
    <col min="11073" max="11073" width="9.140625" style="194" customWidth="1"/>
    <col min="11074" max="11079" width="8" style="194" customWidth="1"/>
    <col min="11080" max="11080" width="9.42578125" style="194" customWidth="1"/>
    <col min="11081" max="11081" width="8.28515625" style="194" customWidth="1"/>
    <col min="11082" max="11082" width="8" style="194" customWidth="1"/>
    <col min="11083" max="11083" width="8.5703125" style="194" customWidth="1"/>
    <col min="11084" max="11084" width="8" style="194" customWidth="1"/>
    <col min="11085" max="11085" width="9.140625" style="194" customWidth="1"/>
    <col min="11086" max="11091" width="8" style="194" customWidth="1"/>
    <col min="11092" max="11092" width="9.42578125" style="194" customWidth="1"/>
    <col min="11093" max="11093" width="8.28515625" style="194" customWidth="1"/>
    <col min="11094" max="11094" width="8" style="194" customWidth="1"/>
    <col min="11095" max="11095" width="8.5703125" style="194" customWidth="1"/>
    <col min="11096" max="11096" width="8" style="194" customWidth="1"/>
    <col min="11097" max="11097" width="9.140625" style="194" customWidth="1"/>
    <col min="11098" max="11098" width="6.85546875" style="194" customWidth="1"/>
    <col min="11099" max="11277" width="9.140625" style="194"/>
    <col min="11278" max="11278" width="38" style="194" customWidth="1"/>
    <col min="11279" max="11279" width="18.7109375" style="194" customWidth="1"/>
    <col min="11280" max="11280" width="8" style="194" customWidth="1"/>
    <col min="11281" max="11281" width="9.140625" style="194" customWidth="1"/>
    <col min="11282" max="11282" width="6.42578125" style="194" customWidth="1"/>
    <col min="11283" max="11287" width="8" style="194" customWidth="1"/>
    <col min="11288" max="11288" width="9.42578125" style="194" customWidth="1"/>
    <col min="11289" max="11289" width="8.28515625" style="194" customWidth="1"/>
    <col min="11290" max="11290" width="8" style="194" customWidth="1"/>
    <col min="11291" max="11291" width="8.5703125" style="194" customWidth="1"/>
    <col min="11292" max="11292" width="8" style="194" customWidth="1"/>
    <col min="11293" max="11293" width="9.140625" style="194" customWidth="1"/>
    <col min="11294" max="11299" width="8" style="194" customWidth="1"/>
    <col min="11300" max="11300" width="9.42578125" style="194" customWidth="1"/>
    <col min="11301" max="11301" width="8.28515625" style="194" customWidth="1"/>
    <col min="11302" max="11302" width="8" style="194" customWidth="1"/>
    <col min="11303" max="11303" width="8.5703125" style="194" customWidth="1"/>
    <col min="11304" max="11304" width="8" style="194" customWidth="1"/>
    <col min="11305" max="11305" width="9.140625" style="194" customWidth="1"/>
    <col min="11306" max="11311" width="8" style="194" customWidth="1"/>
    <col min="11312" max="11312" width="9.42578125" style="194" customWidth="1"/>
    <col min="11313" max="11313" width="8.28515625" style="194" customWidth="1"/>
    <col min="11314" max="11314" width="8" style="194" customWidth="1"/>
    <col min="11315" max="11315" width="8.5703125" style="194" customWidth="1"/>
    <col min="11316" max="11316" width="8" style="194" customWidth="1"/>
    <col min="11317" max="11317" width="9.140625" style="194" customWidth="1"/>
    <col min="11318" max="11323" width="8" style="194" customWidth="1"/>
    <col min="11324" max="11324" width="9.42578125" style="194" customWidth="1"/>
    <col min="11325" max="11325" width="8.28515625" style="194" customWidth="1"/>
    <col min="11326" max="11326" width="8" style="194" customWidth="1"/>
    <col min="11327" max="11327" width="8.5703125" style="194" customWidth="1"/>
    <col min="11328" max="11328" width="8" style="194" customWidth="1"/>
    <col min="11329" max="11329" width="9.140625" style="194" customWidth="1"/>
    <col min="11330" max="11335" width="8" style="194" customWidth="1"/>
    <col min="11336" max="11336" width="9.42578125" style="194" customWidth="1"/>
    <col min="11337" max="11337" width="8.28515625" style="194" customWidth="1"/>
    <col min="11338" max="11338" width="8" style="194" customWidth="1"/>
    <col min="11339" max="11339" width="8.5703125" style="194" customWidth="1"/>
    <col min="11340" max="11340" width="8" style="194" customWidth="1"/>
    <col min="11341" max="11341" width="9.140625" style="194" customWidth="1"/>
    <col min="11342" max="11347" width="8" style="194" customWidth="1"/>
    <col min="11348" max="11348" width="9.42578125" style="194" customWidth="1"/>
    <col min="11349" max="11349" width="8.28515625" style="194" customWidth="1"/>
    <col min="11350" max="11350" width="8" style="194" customWidth="1"/>
    <col min="11351" max="11351" width="8.5703125" style="194" customWidth="1"/>
    <col min="11352" max="11352" width="8" style="194" customWidth="1"/>
    <col min="11353" max="11353" width="9.140625" style="194" customWidth="1"/>
    <col min="11354" max="11354" width="6.85546875" style="194" customWidth="1"/>
    <col min="11355" max="11533" width="9.140625" style="194"/>
    <col min="11534" max="11534" width="38" style="194" customWidth="1"/>
    <col min="11535" max="11535" width="18.7109375" style="194" customWidth="1"/>
    <col min="11536" max="11536" width="8" style="194" customWidth="1"/>
    <col min="11537" max="11537" width="9.140625" style="194" customWidth="1"/>
    <col min="11538" max="11538" width="6.42578125" style="194" customWidth="1"/>
    <col min="11539" max="11543" width="8" style="194" customWidth="1"/>
    <col min="11544" max="11544" width="9.42578125" style="194" customWidth="1"/>
    <col min="11545" max="11545" width="8.28515625" style="194" customWidth="1"/>
    <col min="11546" max="11546" width="8" style="194" customWidth="1"/>
    <col min="11547" max="11547" width="8.5703125" style="194" customWidth="1"/>
    <col min="11548" max="11548" width="8" style="194" customWidth="1"/>
    <col min="11549" max="11549" width="9.140625" style="194" customWidth="1"/>
    <col min="11550" max="11555" width="8" style="194" customWidth="1"/>
    <col min="11556" max="11556" width="9.42578125" style="194" customWidth="1"/>
    <col min="11557" max="11557" width="8.28515625" style="194" customWidth="1"/>
    <col min="11558" max="11558" width="8" style="194" customWidth="1"/>
    <col min="11559" max="11559" width="8.5703125" style="194" customWidth="1"/>
    <col min="11560" max="11560" width="8" style="194" customWidth="1"/>
    <col min="11561" max="11561" width="9.140625" style="194" customWidth="1"/>
    <col min="11562" max="11567" width="8" style="194" customWidth="1"/>
    <col min="11568" max="11568" width="9.42578125" style="194" customWidth="1"/>
    <col min="11569" max="11569" width="8.28515625" style="194" customWidth="1"/>
    <col min="11570" max="11570" width="8" style="194" customWidth="1"/>
    <col min="11571" max="11571" width="8.5703125" style="194" customWidth="1"/>
    <col min="11572" max="11572" width="8" style="194" customWidth="1"/>
    <col min="11573" max="11573" width="9.140625" style="194" customWidth="1"/>
    <col min="11574" max="11579" width="8" style="194" customWidth="1"/>
    <col min="11580" max="11580" width="9.42578125" style="194" customWidth="1"/>
    <col min="11581" max="11581" width="8.28515625" style="194" customWidth="1"/>
    <col min="11582" max="11582" width="8" style="194" customWidth="1"/>
    <col min="11583" max="11583" width="8.5703125" style="194" customWidth="1"/>
    <col min="11584" max="11584" width="8" style="194" customWidth="1"/>
    <col min="11585" max="11585" width="9.140625" style="194" customWidth="1"/>
    <col min="11586" max="11591" width="8" style="194" customWidth="1"/>
    <col min="11592" max="11592" width="9.42578125" style="194" customWidth="1"/>
    <col min="11593" max="11593" width="8.28515625" style="194" customWidth="1"/>
    <col min="11594" max="11594" width="8" style="194" customWidth="1"/>
    <col min="11595" max="11595" width="8.5703125" style="194" customWidth="1"/>
    <col min="11596" max="11596" width="8" style="194" customWidth="1"/>
    <col min="11597" max="11597" width="9.140625" style="194" customWidth="1"/>
    <col min="11598" max="11603" width="8" style="194" customWidth="1"/>
    <col min="11604" max="11604" width="9.42578125" style="194" customWidth="1"/>
    <col min="11605" max="11605" width="8.28515625" style="194" customWidth="1"/>
    <col min="11606" max="11606" width="8" style="194" customWidth="1"/>
    <col min="11607" max="11607" width="8.5703125" style="194" customWidth="1"/>
    <col min="11608" max="11608" width="8" style="194" customWidth="1"/>
    <col min="11609" max="11609" width="9.140625" style="194" customWidth="1"/>
    <col min="11610" max="11610" width="6.85546875" style="194" customWidth="1"/>
    <col min="11611" max="11789" width="9.140625" style="194"/>
    <col min="11790" max="11790" width="38" style="194" customWidth="1"/>
    <col min="11791" max="11791" width="18.7109375" style="194" customWidth="1"/>
    <col min="11792" max="11792" width="8" style="194" customWidth="1"/>
    <col min="11793" max="11793" width="9.140625" style="194" customWidth="1"/>
    <col min="11794" max="11794" width="6.42578125" style="194" customWidth="1"/>
    <col min="11795" max="11799" width="8" style="194" customWidth="1"/>
    <col min="11800" max="11800" width="9.42578125" style="194" customWidth="1"/>
    <col min="11801" max="11801" width="8.28515625" style="194" customWidth="1"/>
    <col min="11802" max="11802" width="8" style="194" customWidth="1"/>
    <col min="11803" max="11803" width="8.5703125" style="194" customWidth="1"/>
    <col min="11804" max="11804" width="8" style="194" customWidth="1"/>
    <col min="11805" max="11805" width="9.140625" style="194" customWidth="1"/>
    <col min="11806" max="11811" width="8" style="194" customWidth="1"/>
    <col min="11812" max="11812" width="9.42578125" style="194" customWidth="1"/>
    <col min="11813" max="11813" width="8.28515625" style="194" customWidth="1"/>
    <col min="11814" max="11814" width="8" style="194" customWidth="1"/>
    <col min="11815" max="11815" width="8.5703125" style="194" customWidth="1"/>
    <col min="11816" max="11816" width="8" style="194" customWidth="1"/>
    <col min="11817" max="11817" width="9.140625" style="194" customWidth="1"/>
    <col min="11818" max="11823" width="8" style="194" customWidth="1"/>
    <col min="11824" max="11824" width="9.42578125" style="194" customWidth="1"/>
    <col min="11825" max="11825" width="8.28515625" style="194" customWidth="1"/>
    <col min="11826" max="11826" width="8" style="194" customWidth="1"/>
    <col min="11827" max="11827" width="8.5703125" style="194" customWidth="1"/>
    <col min="11828" max="11828" width="8" style="194" customWidth="1"/>
    <col min="11829" max="11829" width="9.140625" style="194" customWidth="1"/>
    <col min="11830" max="11835" width="8" style="194" customWidth="1"/>
    <col min="11836" max="11836" width="9.42578125" style="194" customWidth="1"/>
    <col min="11837" max="11837" width="8.28515625" style="194" customWidth="1"/>
    <col min="11838" max="11838" width="8" style="194" customWidth="1"/>
    <col min="11839" max="11839" width="8.5703125" style="194" customWidth="1"/>
    <col min="11840" max="11840" width="8" style="194" customWidth="1"/>
    <col min="11841" max="11841" width="9.140625" style="194" customWidth="1"/>
    <col min="11842" max="11847" width="8" style="194" customWidth="1"/>
    <col min="11848" max="11848" width="9.42578125" style="194" customWidth="1"/>
    <col min="11849" max="11849" width="8.28515625" style="194" customWidth="1"/>
    <col min="11850" max="11850" width="8" style="194" customWidth="1"/>
    <col min="11851" max="11851" width="8.5703125" style="194" customWidth="1"/>
    <col min="11852" max="11852" width="8" style="194" customWidth="1"/>
    <col min="11853" max="11853" width="9.140625" style="194" customWidth="1"/>
    <col min="11854" max="11859" width="8" style="194" customWidth="1"/>
    <col min="11860" max="11860" width="9.42578125" style="194" customWidth="1"/>
    <col min="11861" max="11861" width="8.28515625" style="194" customWidth="1"/>
    <col min="11862" max="11862" width="8" style="194" customWidth="1"/>
    <col min="11863" max="11863" width="8.5703125" style="194" customWidth="1"/>
    <col min="11864" max="11864" width="8" style="194" customWidth="1"/>
    <col min="11865" max="11865" width="9.140625" style="194" customWidth="1"/>
    <col min="11866" max="11866" width="6.85546875" style="194" customWidth="1"/>
    <col min="11867" max="12045" width="9.140625" style="194"/>
    <col min="12046" max="12046" width="38" style="194" customWidth="1"/>
    <col min="12047" max="12047" width="18.7109375" style="194" customWidth="1"/>
    <col min="12048" max="12048" width="8" style="194" customWidth="1"/>
    <col min="12049" max="12049" width="9.140625" style="194" customWidth="1"/>
    <col min="12050" max="12050" width="6.42578125" style="194" customWidth="1"/>
    <col min="12051" max="12055" width="8" style="194" customWidth="1"/>
    <col min="12056" max="12056" width="9.42578125" style="194" customWidth="1"/>
    <col min="12057" max="12057" width="8.28515625" style="194" customWidth="1"/>
    <col min="12058" max="12058" width="8" style="194" customWidth="1"/>
    <col min="12059" max="12059" width="8.5703125" style="194" customWidth="1"/>
    <col min="12060" max="12060" width="8" style="194" customWidth="1"/>
    <col min="12061" max="12061" width="9.140625" style="194" customWidth="1"/>
    <col min="12062" max="12067" width="8" style="194" customWidth="1"/>
    <col min="12068" max="12068" width="9.42578125" style="194" customWidth="1"/>
    <col min="12069" max="12069" width="8.28515625" style="194" customWidth="1"/>
    <col min="12070" max="12070" width="8" style="194" customWidth="1"/>
    <col min="12071" max="12071" width="8.5703125" style="194" customWidth="1"/>
    <col min="12072" max="12072" width="8" style="194" customWidth="1"/>
    <col min="12073" max="12073" width="9.140625" style="194" customWidth="1"/>
    <col min="12074" max="12079" width="8" style="194" customWidth="1"/>
    <col min="12080" max="12080" width="9.42578125" style="194" customWidth="1"/>
    <col min="12081" max="12081" width="8.28515625" style="194" customWidth="1"/>
    <col min="12082" max="12082" width="8" style="194" customWidth="1"/>
    <col min="12083" max="12083" width="8.5703125" style="194" customWidth="1"/>
    <col min="12084" max="12084" width="8" style="194" customWidth="1"/>
    <col min="12085" max="12085" width="9.140625" style="194" customWidth="1"/>
    <col min="12086" max="12091" width="8" style="194" customWidth="1"/>
    <col min="12092" max="12092" width="9.42578125" style="194" customWidth="1"/>
    <col min="12093" max="12093" width="8.28515625" style="194" customWidth="1"/>
    <col min="12094" max="12094" width="8" style="194" customWidth="1"/>
    <col min="12095" max="12095" width="8.5703125" style="194" customWidth="1"/>
    <col min="12096" max="12096" width="8" style="194" customWidth="1"/>
    <col min="12097" max="12097" width="9.140625" style="194" customWidth="1"/>
    <col min="12098" max="12103" width="8" style="194" customWidth="1"/>
    <col min="12104" max="12104" width="9.42578125" style="194" customWidth="1"/>
    <col min="12105" max="12105" width="8.28515625" style="194" customWidth="1"/>
    <col min="12106" max="12106" width="8" style="194" customWidth="1"/>
    <col min="12107" max="12107" width="8.5703125" style="194" customWidth="1"/>
    <col min="12108" max="12108" width="8" style="194" customWidth="1"/>
    <col min="12109" max="12109" width="9.140625" style="194" customWidth="1"/>
    <col min="12110" max="12115" width="8" style="194" customWidth="1"/>
    <col min="12116" max="12116" width="9.42578125" style="194" customWidth="1"/>
    <col min="12117" max="12117" width="8.28515625" style="194" customWidth="1"/>
    <col min="12118" max="12118" width="8" style="194" customWidth="1"/>
    <col min="12119" max="12119" width="8.5703125" style="194" customWidth="1"/>
    <col min="12120" max="12120" width="8" style="194" customWidth="1"/>
    <col min="12121" max="12121" width="9.140625" style="194" customWidth="1"/>
    <col min="12122" max="12122" width="6.85546875" style="194" customWidth="1"/>
    <col min="12123" max="12301" width="9.140625" style="194"/>
    <col min="12302" max="12302" width="38" style="194" customWidth="1"/>
    <col min="12303" max="12303" width="18.7109375" style="194" customWidth="1"/>
    <col min="12304" max="12304" width="8" style="194" customWidth="1"/>
    <col min="12305" max="12305" width="9.140625" style="194" customWidth="1"/>
    <col min="12306" max="12306" width="6.42578125" style="194" customWidth="1"/>
    <col min="12307" max="12311" width="8" style="194" customWidth="1"/>
    <col min="12312" max="12312" width="9.42578125" style="194" customWidth="1"/>
    <col min="12313" max="12313" width="8.28515625" style="194" customWidth="1"/>
    <col min="12314" max="12314" width="8" style="194" customWidth="1"/>
    <col min="12315" max="12315" width="8.5703125" style="194" customWidth="1"/>
    <col min="12316" max="12316" width="8" style="194" customWidth="1"/>
    <col min="12317" max="12317" width="9.140625" style="194" customWidth="1"/>
    <col min="12318" max="12323" width="8" style="194" customWidth="1"/>
    <col min="12324" max="12324" width="9.42578125" style="194" customWidth="1"/>
    <col min="12325" max="12325" width="8.28515625" style="194" customWidth="1"/>
    <col min="12326" max="12326" width="8" style="194" customWidth="1"/>
    <col min="12327" max="12327" width="8.5703125" style="194" customWidth="1"/>
    <col min="12328" max="12328" width="8" style="194" customWidth="1"/>
    <col min="12329" max="12329" width="9.140625" style="194" customWidth="1"/>
    <col min="12330" max="12335" width="8" style="194" customWidth="1"/>
    <col min="12336" max="12336" width="9.42578125" style="194" customWidth="1"/>
    <col min="12337" max="12337" width="8.28515625" style="194" customWidth="1"/>
    <col min="12338" max="12338" width="8" style="194" customWidth="1"/>
    <col min="12339" max="12339" width="8.5703125" style="194" customWidth="1"/>
    <col min="12340" max="12340" width="8" style="194" customWidth="1"/>
    <col min="12341" max="12341" width="9.140625" style="194" customWidth="1"/>
    <col min="12342" max="12347" width="8" style="194" customWidth="1"/>
    <col min="12348" max="12348" width="9.42578125" style="194" customWidth="1"/>
    <col min="12349" max="12349" width="8.28515625" style="194" customWidth="1"/>
    <col min="12350" max="12350" width="8" style="194" customWidth="1"/>
    <col min="12351" max="12351" width="8.5703125" style="194" customWidth="1"/>
    <col min="12352" max="12352" width="8" style="194" customWidth="1"/>
    <col min="12353" max="12353" width="9.140625" style="194" customWidth="1"/>
    <col min="12354" max="12359" width="8" style="194" customWidth="1"/>
    <col min="12360" max="12360" width="9.42578125" style="194" customWidth="1"/>
    <col min="12361" max="12361" width="8.28515625" style="194" customWidth="1"/>
    <col min="12362" max="12362" width="8" style="194" customWidth="1"/>
    <col min="12363" max="12363" width="8.5703125" style="194" customWidth="1"/>
    <col min="12364" max="12364" width="8" style="194" customWidth="1"/>
    <col min="12365" max="12365" width="9.140625" style="194" customWidth="1"/>
    <col min="12366" max="12371" width="8" style="194" customWidth="1"/>
    <col min="12372" max="12372" width="9.42578125" style="194" customWidth="1"/>
    <col min="12373" max="12373" width="8.28515625" style="194" customWidth="1"/>
    <col min="12374" max="12374" width="8" style="194" customWidth="1"/>
    <col min="12375" max="12375" width="8.5703125" style="194" customWidth="1"/>
    <col min="12376" max="12376" width="8" style="194" customWidth="1"/>
    <col min="12377" max="12377" width="9.140625" style="194" customWidth="1"/>
    <col min="12378" max="12378" width="6.85546875" style="194" customWidth="1"/>
    <col min="12379" max="12557" width="9.140625" style="194"/>
    <col min="12558" max="12558" width="38" style="194" customWidth="1"/>
    <col min="12559" max="12559" width="18.7109375" style="194" customWidth="1"/>
    <col min="12560" max="12560" width="8" style="194" customWidth="1"/>
    <col min="12561" max="12561" width="9.140625" style="194" customWidth="1"/>
    <col min="12562" max="12562" width="6.42578125" style="194" customWidth="1"/>
    <col min="12563" max="12567" width="8" style="194" customWidth="1"/>
    <col min="12568" max="12568" width="9.42578125" style="194" customWidth="1"/>
    <col min="12569" max="12569" width="8.28515625" style="194" customWidth="1"/>
    <col min="12570" max="12570" width="8" style="194" customWidth="1"/>
    <col min="12571" max="12571" width="8.5703125" style="194" customWidth="1"/>
    <col min="12572" max="12572" width="8" style="194" customWidth="1"/>
    <col min="12573" max="12573" width="9.140625" style="194" customWidth="1"/>
    <col min="12574" max="12579" width="8" style="194" customWidth="1"/>
    <col min="12580" max="12580" width="9.42578125" style="194" customWidth="1"/>
    <col min="12581" max="12581" width="8.28515625" style="194" customWidth="1"/>
    <col min="12582" max="12582" width="8" style="194" customWidth="1"/>
    <col min="12583" max="12583" width="8.5703125" style="194" customWidth="1"/>
    <col min="12584" max="12584" width="8" style="194" customWidth="1"/>
    <col min="12585" max="12585" width="9.140625" style="194" customWidth="1"/>
    <col min="12586" max="12591" width="8" style="194" customWidth="1"/>
    <col min="12592" max="12592" width="9.42578125" style="194" customWidth="1"/>
    <col min="12593" max="12593" width="8.28515625" style="194" customWidth="1"/>
    <col min="12594" max="12594" width="8" style="194" customWidth="1"/>
    <col min="12595" max="12595" width="8.5703125" style="194" customWidth="1"/>
    <col min="12596" max="12596" width="8" style="194" customWidth="1"/>
    <col min="12597" max="12597" width="9.140625" style="194" customWidth="1"/>
    <col min="12598" max="12603" width="8" style="194" customWidth="1"/>
    <col min="12604" max="12604" width="9.42578125" style="194" customWidth="1"/>
    <col min="12605" max="12605" width="8.28515625" style="194" customWidth="1"/>
    <col min="12606" max="12606" width="8" style="194" customWidth="1"/>
    <col min="12607" max="12607" width="8.5703125" style="194" customWidth="1"/>
    <col min="12608" max="12608" width="8" style="194" customWidth="1"/>
    <col min="12609" max="12609" width="9.140625" style="194" customWidth="1"/>
    <col min="12610" max="12615" width="8" style="194" customWidth="1"/>
    <col min="12616" max="12616" width="9.42578125" style="194" customWidth="1"/>
    <col min="12617" max="12617" width="8.28515625" style="194" customWidth="1"/>
    <col min="12618" max="12618" width="8" style="194" customWidth="1"/>
    <col min="12619" max="12619" width="8.5703125" style="194" customWidth="1"/>
    <col min="12620" max="12620" width="8" style="194" customWidth="1"/>
    <col min="12621" max="12621" width="9.140625" style="194" customWidth="1"/>
    <col min="12622" max="12627" width="8" style="194" customWidth="1"/>
    <col min="12628" max="12628" width="9.42578125" style="194" customWidth="1"/>
    <col min="12629" max="12629" width="8.28515625" style="194" customWidth="1"/>
    <col min="12630" max="12630" width="8" style="194" customWidth="1"/>
    <col min="12631" max="12631" width="8.5703125" style="194" customWidth="1"/>
    <col min="12632" max="12632" width="8" style="194" customWidth="1"/>
    <col min="12633" max="12633" width="9.140625" style="194" customWidth="1"/>
    <col min="12634" max="12634" width="6.85546875" style="194" customWidth="1"/>
    <col min="12635" max="12813" width="9.140625" style="194"/>
    <col min="12814" max="12814" width="38" style="194" customWidth="1"/>
    <col min="12815" max="12815" width="18.7109375" style="194" customWidth="1"/>
    <col min="12816" max="12816" width="8" style="194" customWidth="1"/>
    <col min="12817" max="12817" width="9.140625" style="194" customWidth="1"/>
    <col min="12818" max="12818" width="6.42578125" style="194" customWidth="1"/>
    <col min="12819" max="12823" width="8" style="194" customWidth="1"/>
    <col min="12824" max="12824" width="9.42578125" style="194" customWidth="1"/>
    <col min="12825" max="12825" width="8.28515625" style="194" customWidth="1"/>
    <col min="12826" max="12826" width="8" style="194" customWidth="1"/>
    <col min="12827" max="12827" width="8.5703125" style="194" customWidth="1"/>
    <col min="12828" max="12828" width="8" style="194" customWidth="1"/>
    <col min="12829" max="12829" width="9.140625" style="194" customWidth="1"/>
    <col min="12830" max="12835" width="8" style="194" customWidth="1"/>
    <col min="12836" max="12836" width="9.42578125" style="194" customWidth="1"/>
    <col min="12837" max="12837" width="8.28515625" style="194" customWidth="1"/>
    <col min="12838" max="12838" width="8" style="194" customWidth="1"/>
    <col min="12839" max="12839" width="8.5703125" style="194" customWidth="1"/>
    <col min="12840" max="12840" width="8" style="194" customWidth="1"/>
    <col min="12841" max="12841" width="9.140625" style="194" customWidth="1"/>
    <col min="12842" max="12847" width="8" style="194" customWidth="1"/>
    <col min="12848" max="12848" width="9.42578125" style="194" customWidth="1"/>
    <col min="12849" max="12849" width="8.28515625" style="194" customWidth="1"/>
    <col min="12850" max="12850" width="8" style="194" customWidth="1"/>
    <col min="12851" max="12851" width="8.5703125" style="194" customWidth="1"/>
    <col min="12852" max="12852" width="8" style="194" customWidth="1"/>
    <col min="12853" max="12853" width="9.140625" style="194" customWidth="1"/>
    <col min="12854" max="12859" width="8" style="194" customWidth="1"/>
    <col min="12860" max="12860" width="9.42578125" style="194" customWidth="1"/>
    <col min="12861" max="12861" width="8.28515625" style="194" customWidth="1"/>
    <col min="12862" max="12862" width="8" style="194" customWidth="1"/>
    <col min="12863" max="12863" width="8.5703125" style="194" customWidth="1"/>
    <col min="12864" max="12864" width="8" style="194" customWidth="1"/>
    <col min="12865" max="12865" width="9.140625" style="194" customWidth="1"/>
    <col min="12866" max="12871" width="8" style="194" customWidth="1"/>
    <col min="12872" max="12872" width="9.42578125" style="194" customWidth="1"/>
    <col min="12873" max="12873" width="8.28515625" style="194" customWidth="1"/>
    <col min="12874" max="12874" width="8" style="194" customWidth="1"/>
    <col min="12875" max="12875" width="8.5703125" style="194" customWidth="1"/>
    <col min="12876" max="12876" width="8" style="194" customWidth="1"/>
    <col min="12877" max="12877" width="9.140625" style="194" customWidth="1"/>
    <col min="12878" max="12883" width="8" style="194" customWidth="1"/>
    <col min="12884" max="12884" width="9.42578125" style="194" customWidth="1"/>
    <col min="12885" max="12885" width="8.28515625" style="194" customWidth="1"/>
    <col min="12886" max="12886" width="8" style="194" customWidth="1"/>
    <col min="12887" max="12887" width="8.5703125" style="194" customWidth="1"/>
    <col min="12888" max="12888" width="8" style="194" customWidth="1"/>
    <col min="12889" max="12889" width="9.140625" style="194" customWidth="1"/>
    <col min="12890" max="12890" width="6.85546875" style="194" customWidth="1"/>
    <col min="12891" max="13069" width="9.140625" style="194"/>
    <col min="13070" max="13070" width="38" style="194" customWidth="1"/>
    <col min="13071" max="13071" width="18.7109375" style="194" customWidth="1"/>
    <col min="13072" max="13072" width="8" style="194" customWidth="1"/>
    <col min="13073" max="13073" width="9.140625" style="194" customWidth="1"/>
    <col min="13074" max="13074" width="6.42578125" style="194" customWidth="1"/>
    <col min="13075" max="13079" width="8" style="194" customWidth="1"/>
    <col min="13080" max="13080" width="9.42578125" style="194" customWidth="1"/>
    <col min="13081" max="13081" width="8.28515625" style="194" customWidth="1"/>
    <col min="13082" max="13082" width="8" style="194" customWidth="1"/>
    <col min="13083" max="13083" width="8.5703125" style="194" customWidth="1"/>
    <col min="13084" max="13084" width="8" style="194" customWidth="1"/>
    <col min="13085" max="13085" width="9.140625" style="194" customWidth="1"/>
    <col min="13086" max="13091" width="8" style="194" customWidth="1"/>
    <col min="13092" max="13092" width="9.42578125" style="194" customWidth="1"/>
    <col min="13093" max="13093" width="8.28515625" style="194" customWidth="1"/>
    <col min="13094" max="13094" width="8" style="194" customWidth="1"/>
    <col min="13095" max="13095" width="8.5703125" style="194" customWidth="1"/>
    <col min="13096" max="13096" width="8" style="194" customWidth="1"/>
    <col min="13097" max="13097" width="9.140625" style="194" customWidth="1"/>
    <col min="13098" max="13103" width="8" style="194" customWidth="1"/>
    <col min="13104" max="13104" width="9.42578125" style="194" customWidth="1"/>
    <col min="13105" max="13105" width="8.28515625" style="194" customWidth="1"/>
    <col min="13106" max="13106" width="8" style="194" customWidth="1"/>
    <col min="13107" max="13107" width="8.5703125" style="194" customWidth="1"/>
    <col min="13108" max="13108" width="8" style="194" customWidth="1"/>
    <col min="13109" max="13109" width="9.140625" style="194" customWidth="1"/>
    <col min="13110" max="13115" width="8" style="194" customWidth="1"/>
    <col min="13116" max="13116" width="9.42578125" style="194" customWidth="1"/>
    <col min="13117" max="13117" width="8.28515625" style="194" customWidth="1"/>
    <col min="13118" max="13118" width="8" style="194" customWidth="1"/>
    <col min="13119" max="13119" width="8.5703125" style="194" customWidth="1"/>
    <col min="13120" max="13120" width="8" style="194" customWidth="1"/>
    <col min="13121" max="13121" width="9.140625" style="194" customWidth="1"/>
    <col min="13122" max="13127" width="8" style="194" customWidth="1"/>
    <col min="13128" max="13128" width="9.42578125" style="194" customWidth="1"/>
    <col min="13129" max="13129" width="8.28515625" style="194" customWidth="1"/>
    <col min="13130" max="13130" width="8" style="194" customWidth="1"/>
    <col min="13131" max="13131" width="8.5703125" style="194" customWidth="1"/>
    <col min="13132" max="13132" width="8" style="194" customWidth="1"/>
    <col min="13133" max="13133" width="9.140625" style="194" customWidth="1"/>
    <col min="13134" max="13139" width="8" style="194" customWidth="1"/>
    <col min="13140" max="13140" width="9.42578125" style="194" customWidth="1"/>
    <col min="13141" max="13141" width="8.28515625" style="194" customWidth="1"/>
    <col min="13142" max="13142" width="8" style="194" customWidth="1"/>
    <col min="13143" max="13143" width="8.5703125" style="194" customWidth="1"/>
    <col min="13144" max="13144" width="8" style="194" customWidth="1"/>
    <col min="13145" max="13145" width="9.140625" style="194" customWidth="1"/>
    <col min="13146" max="13146" width="6.85546875" style="194" customWidth="1"/>
    <col min="13147" max="13325" width="9.140625" style="194"/>
    <col min="13326" max="13326" width="38" style="194" customWidth="1"/>
    <col min="13327" max="13327" width="18.7109375" style="194" customWidth="1"/>
    <col min="13328" max="13328" width="8" style="194" customWidth="1"/>
    <col min="13329" max="13329" width="9.140625" style="194" customWidth="1"/>
    <col min="13330" max="13330" width="6.42578125" style="194" customWidth="1"/>
    <col min="13331" max="13335" width="8" style="194" customWidth="1"/>
    <col min="13336" max="13336" width="9.42578125" style="194" customWidth="1"/>
    <col min="13337" max="13337" width="8.28515625" style="194" customWidth="1"/>
    <col min="13338" max="13338" width="8" style="194" customWidth="1"/>
    <col min="13339" max="13339" width="8.5703125" style="194" customWidth="1"/>
    <col min="13340" max="13340" width="8" style="194" customWidth="1"/>
    <col min="13341" max="13341" width="9.140625" style="194" customWidth="1"/>
    <col min="13342" max="13347" width="8" style="194" customWidth="1"/>
    <col min="13348" max="13348" width="9.42578125" style="194" customWidth="1"/>
    <col min="13349" max="13349" width="8.28515625" style="194" customWidth="1"/>
    <col min="13350" max="13350" width="8" style="194" customWidth="1"/>
    <col min="13351" max="13351" width="8.5703125" style="194" customWidth="1"/>
    <col min="13352" max="13352" width="8" style="194" customWidth="1"/>
    <col min="13353" max="13353" width="9.140625" style="194" customWidth="1"/>
    <col min="13354" max="13359" width="8" style="194" customWidth="1"/>
    <col min="13360" max="13360" width="9.42578125" style="194" customWidth="1"/>
    <col min="13361" max="13361" width="8.28515625" style="194" customWidth="1"/>
    <col min="13362" max="13362" width="8" style="194" customWidth="1"/>
    <col min="13363" max="13363" width="8.5703125" style="194" customWidth="1"/>
    <col min="13364" max="13364" width="8" style="194" customWidth="1"/>
    <col min="13365" max="13365" width="9.140625" style="194" customWidth="1"/>
    <col min="13366" max="13371" width="8" style="194" customWidth="1"/>
    <col min="13372" max="13372" width="9.42578125" style="194" customWidth="1"/>
    <col min="13373" max="13373" width="8.28515625" style="194" customWidth="1"/>
    <col min="13374" max="13374" width="8" style="194" customWidth="1"/>
    <col min="13375" max="13375" width="8.5703125" style="194" customWidth="1"/>
    <col min="13376" max="13376" width="8" style="194" customWidth="1"/>
    <col min="13377" max="13377" width="9.140625" style="194" customWidth="1"/>
    <col min="13378" max="13383" width="8" style="194" customWidth="1"/>
    <col min="13384" max="13384" width="9.42578125" style="194" customWidth="1"/>
    <col min="13385" max="13385" width="8.28515625" style="194" customWidth="1"/>
    <col min="13386" max="13386" width="8" style="194" customWidth="1"/>
    <col min="13387" max="13387" width="8.5703125" style="194" customWidth="1"/>
    <col min="13388" max="13388" width="8" style="194" customWidth="1"/>
    <col min="13389" max="13389" width="9.140625" style="194" customWidth="1"/>
    <col min="13390" max="13395" width="8" style="194" customWidth="1"/>
    <col min="13396" max="13396" width="9.42578125" style="194" customWidth="1"/>
    <col min="13397" max="13397" width="8.28515625" style="194" customWidth="1"/>
    <col min="13398" max="13398" width="8" style="194" customWidth="1"/>
    <col min="13399" max="13399" width="8.5703125" style="194" customWidth="1"/>
    <col min="13400" max="13400" width="8" style="194" customWidth="1"/>
    <col min="13401" max="13401" width="9.140625" style="194" customWidth="1"/>
    <col min="13402" max="13402" width="6.85546875" style="194" customWidth="1"/>
    <col min="13403" max="13581" width="9.140625" style="194"/>
    <col min="13582" max="13582" width="38" style="194" customWidth="1"/>
    <col min="13583" max="13583" width="18.7109375" style="194" customWidth="1"/>
    <col min="13584" max="13584" width="8" style="194" customWidth="1"/>
    <col min="13585" max="13585" width="9.140625" style="194" customWidth="1"/>
    <col min="13586" max="13586" width="6.42578125" style="194" customWidth="1"/>
    <col min="13587" max="13591" width="8" style="194" customWidth="1"/>
    <col min="13592" max="13592" width="9.42578125" style="194" customWidth="1"/>
    <col min="13593" max="13593" width="8.28515625" style="194" customWidth="1"/>
    <col min="13594" max="13594" width="8" style="194" customWidth="1"/>
    <col min="13595" max="13595" width="8.5703125" style="194" customWidth="1"/>
    <col min="13596" max="13596" width="8" style="194" customWidth="1"/>
    <col min="13597" max="13597" width="9.140625" style="194" customWidth="1"/>
    <col min="13598" max="13603" width="8" style="194" customWidth="1"/>
    <col min="13604" max="13604" width="9.42578125" style="194" customWidth="1"/>
    <col min="13605" max="13605" width="8.28515625" style="194" customWidth="1"/>
    <col min="13606" max="13606" width="8" style="194" customWidth="1"/>
    <col min="13607" max="13607" width="8.5703125" style="194" customWidth="1"/>
    <col min="13608" max="13608" width="8" style="194" customWidth="1"/>
    <col min="13609" max="13609" width="9.140625" style="194" customWidth="1"/>
    <col min="13610" max="13615" width="8" style="194" customWidth="1"/>
    <col min="13616" max="13616" width="9.42578125" style="194" customWidth="1"/>
    <col min="13617" max="13617" width="8.28515625" style="194" customWidth="1"/>
    <col min="13618" max="13618" width="8" style="194" customWidth="1"/>
    <col min="13619" max="13619" width="8.5703125" style="194" customWidth="1"/>
    <col min="13620" max="13620" width="8" style="194" customWidth="1"/>
    <col min="13621" max="13621" width="9.140625" style="194" customWidth="1"/>
    <col min="13622" max="13627" width="8" style="194" customWidth="1"/>
    <col min="13628" max="13628" width="9.42578125" style="194" customWidth="1"/>
    <col min="13629" max="13629" width="8.28515625" style="194" customWidth="1"/>
    <col min="13630" max="13630" width="8" style="194" customWidth="1"/>
    <col min="13631" max="13631" width="8.5703125" style="194" customWidth="1"/>
    <col min="13632" max="13632" width="8" style="194" customWidth="1"/>
    <col min="13633" max="13633" width="9.140625" style="194" customWidth="1"/>
    <col min="13634" max="13639" width="8" style="194" customWidth="1"/>
    <col min="13640" max="13640" width="9.42578125" style="194" customWidth="1"/>
    <col min="13641" max="13641" width="8.28515625" style="194" customWidth="1"/>
    <col min="13642" max="13642" width="8" style="194" customWidth="1"/>
    <col min="13643" max="13643" width="8.5703125" style="194" customWidth="1"/>
    <col min="13644" max="13644" width="8" style="194" customWidth="1"/>
    <col min="13645" max="13645" width="9.140625" style="194" customWidth="1"/>
    <col min="13646" max="13651" width="8" style="194" customWidth="1"/>
    <col min="13652" max="13652" width="9.42578125" style="194" customWidth="1"/>
    <col min="13653" max="13653" width="8.28515625" style="194" customWidth="1"/>
    <col min="13654" max="13654" width="8" style="194" customWidth="1"/>
    <col min="13655" max="13655" width="8.5703125" style="194" customWidth="1"/>
    <col min="13656" max="13656" width="8" style="194" customWidth="1"/>
    <col min="13657" max="13657" width="9.140625" style="194" customWidth="1"/>
    <col min="13658" max="13658" width="6.85546875" style="194" customWidth="1"/>
    <col min="13659" max="13837" width="9.140625" style="194"/>
    <col min="13838" max="13838" width="38" style="194" customWidth="1"/>
    <col min="13839" max="13839" width="18.7109375" style="194" customWidth="1"/>
    <col min="13840" max="13840" width="8" style="194" customWidth="1"/>
    <col min="13841" max="13841" width="9.140625" style="194" customWidth="1"/>
    <col min="13842" max="13842" width="6.42578125" style="194" customWidth="1"/>
    <col min="13843" max="13847" width="8" style="194" customWidth="1"/>
    <col min="13848" max="13848" width="9.42578125" style="194" customWidth="1"/>
    <col min="13849" max="13849" width="8.28515625" style="194" customWidth="1"/>
    <col min="13850" max="13850" width="8" style="194" customWidth="1"/>
    <col min="13851" max="13851" width="8.5703125" style="194" customWidth="1"/>
    <col min="13852" max="13852" width="8" style="194" customWidth="1"/>
    <col min="13853" max="13853" width="9.140625" style="194" customWidth="1"/>
    <col min="13854" max="13859" width="8" style="194" customWidth="1"/>
    <col min="13860" max="13860" width="9.42578125" style="194" customWidth="1"/>
    <col min="13861" max="13861" width="8.28515625" style="194" customWidth="1"/>
    <col min="13862" max="13862" width="8" style="194" customWidth="1"/>
    <col min="13863" max="13863" width="8.5703125" style="194" customWidth="1"/>
    <col min="13864" max="13864" width="8" style="194" customWidth="1"/>
    <col min="13865" max="13865" width="9.140625" style="194" customWidth="1"/>
    <col min="13866" max="13871" width="8" style="194" customWidth="1"/>
    <col min="13872" max="13872" width="9.42578125" style="194" customWidth="1"/>
    <col min="13873" max="13873" width="8.28515625" style="194" customWidth="1"/>
    <col min="13874" max="13874" width="8" style="194" customWidth="1"/>
    <col min="13875" max="13875" width="8.5703125" style="194" customWidth="1"/>
    <col min="13876" max="13876" width="8" style="194" customWidth="1"/>
    <col min="13877" max="13877" width="9.140625" style="194" customWidth="1"/>
    <col min="13878" max="13883" width="8" style="194" customWidth="1"/>
    <col min="13884" max="13884" width="9.42578125" style="194" customWidth="1"/>
    <col min="13885" max="13885" width="8.28515625" style="194" customWidth="1"/>
    <col min="13886" max="13886" width="8" style="194" customWidth="1"/>
    <col min="13887" max="13887" width="8.5703125" style="194" customWidth="1"/>
    <col min="13888" max="13888" width="8" style="194" customWidth="1"/>
    <col min="13889" max="13889" width="9.140625" style="194" customWidth="1"/>
    <col min="13890" max="13895" width="8" style="194" customWidth="1"/>
    <col min="13896" max="13896" width="9.42578125" style="194" customWidth="1"/>
    <col min="13897" max="13897" width="8.28515625" style="194" customWidth="1"/>
    <col min="13898" max="13898" width="8" style="194" customWidth="1"/>
    <col min="13899" max="13899" width="8.5703125" style="194" customWidth="1"/>
    <col min="13900" max="13900" width="8" style="194" customWidth="1"/>
    <col min="13901" max="13901" width="9.140625" style="194" customWidth="1"/>
    <col min="13902" max="13907" width="8" style="194" customWidth="1"/>
    <col min="13908" max="13908" width="9.42578125" style="194" customWidth="1"/>
    <col min="13909" max="13909" width="8.28515625" style="194" customWidth="1"/>
    <col min="13910" max="13910" width="8" style="194" customWidth="1"/>
    <col min="13911" max="13911" width="8.5703125" style="194" customWidth="1"/>
    <col min="13912" max="13912" width="8" style="194" customWidth="1"/>
    <col min="13913" max="13913" width="9.140625" style="194" customWidth="1"/>
    <col min="13914" max="13914" width="6.85546875" style="194" customWidth="1"/>
    <col min="13915" max="14093" width="9.140625" style="194"/>
    <col min="14094" max="14094" width="38" style="194" customWidth="1"/>
    <col min="14095" max="14095" width="18.7109375" style="194" customWidth="1"/>
    <col min="14096" max="14096" width="8" style="194" customWidth="1"/>
    <col min="14097" max="14097" width="9.140625" style="194" customWidth="1"/>
    <col min="14098" max="14098" width="6.42578125" style="194" customWidth="1"/>
    <col min="14099" max="14103" width="8" style="194" customWidth="1"/>
    <col min="14104" max="14104" width="9.42578125" style="194" customWidth="1"/>
    <col min="14105" max="14105" width="8.28515625" style="194" customWidth="1"/>
    <col min="14106" max="14106" width="8" style="194" customWidth="1"/>
    <col min="14107" max="14107" width="8.5703125" style="194" customWidth="1"/>
    <col min="14108" max="14108" width="8" style="194" customWidth="1"/>
    <col min="14109" max="14109" width="9.140625" style="194" customWidth="1"/>
    <col min="14110" max="14115" width="8" style="194" customWidth="1"/>
    <col min="14116" max="14116" width="9.42578125" style="194" customWidth="1"/>
    <col min="14117" max="14117" width="8.28515625" style="194" customWidth="1"/>
    <col min="14118" max="14118" width="8" style="194" customWidth="1"/>
    <col min="14119" max="14119" width="8.5703125" style="194" customWidth="1"/>
    <col min="14120" max="14120" width="8" style="194" customWidth="1"/>
    <col min="14121" max="14121" width="9.140625" style="194" customWidth="1"/>
    <col min="14122" max="14127" width="8" style="194" customWidth="1"/>
    <col min="14128" max="14128" width="9.42578125" style="194" customWidth="1"/>
    <col min="14129" max="14129" width="8.28515625" style="194" customWidth="1"/>
    <col min="14130" max="14130" width="8" style="194" customWidth="1"/>
    <col min="14131" max="14131" width="8.5703125" style="194" customWidth="1"/>
    <col min="14132" max="14132" width="8" style="194" customWidth="1"/>
    <col min="14133" max="14133" width="9.140625" style="194" customWidth="1"/>
    <col min="14134" max="14139" width="8" style="194" customWidth="1"/>
    <col min="14140" max="14140" width="9.42578125" style="194" customWidth="1"/>
    <col min="14141" max="14141" width="8.28515625" style="194" customWidth="1"/>
    <col min="14142" max="14142" width="8" style="194" customWidth="1"/>
    <col min="14143" max="14143" width="8.5703125" style="194" customWidth="1"/>
    <col min="14144" max="14144" width="8" style="194" customWidth="1"/>
    <col min="14145" max="14145" width="9.140625" style="194" customWidth="1"/>
    <col min="14146" max="14151" width="8" style="194" customWidth="1"/>
    <col min="14152" max="14152" width="9.42578125" style="194" customWidth="1"/>
    <col min="14153" max="14153" width="8.28515625" style="194" customWidth="1"/>
    <col min="14154" max="14154" width="8" style="194" customWidth="1"/>
    <col min="14155" max="14155" width="8.5703125" style="194" customWidth="1"/>
    <col min="14156" max="14156" width="8" style="194" customWidth="1"/>
    <col min="14157" max="14157" width="9.140625" style="194" customWidth="1"/>
    <col min="14158" max="14163" width="8" style="194" customWidth="1"/>
    <col min="14164" max="14164" width="9.42578125" style="194" customWidth="1"/>
    <col min="14165" max="14165" width="8.28515625" style="194" customWidth="1"/>
    <col min="14166" max="14166" width="8" style="194" customWidth="1"/>
    <col min="14167" max="14167" width="8.5703125" style="194" customWidth="1"/>
    <col min="14168" max="14168" width="8" style="194" customWidth="1"/>
    <col min="14169" max="14169" width="9.140625" style="194" customWidth="1"/>
    <col min="14170" max="14170" width="6.85546875" style="194" customWidth="1"/>
    <col min="14171" max="14349" width="9.140625" style="194"/>
    <col min="14350" max="14350" width="38" style="194" customWidth="1"/>
    <col min="14351" max="14351" width="18.7109375" style="194" customWidth="1"/>
    <col min="14352" max="14352" width="8" style="194" customWidth="1"/>
    <col min="14353" max="14353" width="9.140625" style="194" customWidth="1"/>
    <col min="14354" max="14354" width="6.42578125" style="194" customWidth="1"/>
    <col min="14355" max="14359" width="8" style="194" customWidth="1"/>
    <col min="14360" max="14360" width="9.42578125" style="194" customWidth="1"/>
    <col min="14361" max="14361" width="8.28515625" style="194" customWidth="1"/>
    <col min="14362" max="14362" width="8" style="194" customWidth="1"/>
    <col min="14363" max="14363" width="8.5703125" style="194" customWidth="1"/>
    <col min="14364" max="14364" width="8" style="194" customWidth="1"/>
    <col min="14365" max="14365" width="9.140625" style="194" customWidth="1"/>
    <col min="14366" max="14371" width="8" style="194" customWidth="1"/>
    <col min="14372" max="14372" width="9.42578125" style="194" customWidth="1"/>
    <col min="14373" max="14373" width="8.28515625" style="194" customWidth="1"/>
    <col min="14374" max="14374" width="8" style="194" customWidth="1"/>
    <col min="14375" max="14375" width="8.5703125" style="194" customWidth="1"/>
    <col min="14376" max="14376" width="8" style="194" customWidth="1"/>
    <col min="14377" max="14377" width="9.140625" style="194" customWidth="1"/>
    <col min="14378" max="14383" width="8" style="194" customWidth="1"/>
    <col min="14384" max="14384" width="9.42578125" style="194" customWidth="1"/>
    <col min="14385" max="14385" width="8.28515625" style="194" customWidth="1"/>
    <col min="14386" max="14386" width="8" style="194" customWidth="1"/>
    <col min="14387" max="14387" width="8.5703125" style="194" customWidth="1"/>
    <col min="14388" max="14388" width="8" style="194" customWidth="1"/>
    <col min="14389" max="14389" width="9.140625" style="194" customWidth="1"/>
    <col min="14390" max="14395" width="8" style="194" customWidth="1"/>
    <col min="14396" max="14396" width="9.42578125" style="194" customWidth="1"/>
    <col min="14397" max="14397" width="8.28515625" style="194" customWidth="1"/>
    <col min="14398" max="14398" width="8" style="194" customWidth="1"/>
    <col min="14399" max="14399" width="8.5703125" style="194" customWidth="1"/>
    <col min="14400" max="14400" width="8" style="194" customWidth="1"/>
    <col min="14401" max="14401" width="9.140625" style="194" customWidth="1"/>
    <col min="14402" max="14407" width="8" style="194" customWidth="1"/>
    <col min="14408" max="14408" width="9.42578125" style="194" customWidth="1"/>
    <col min="14409" max="14409" width="8.28515625" style="194" customWidth="1"/>
    <col min="14410" max="14410" width="8" style="194" customWidth="1"/>
    <col min="14411" max="14411" width="8.5703125" style="194" customWidth="1"/>
    <col min="14412" max="14412" width="8" style="194" customWidth="1"/>
    <col min="14413" max="14413" width="9.140625" style="194" customWidth="1"/>
    <col min="14414" max="14419" width="8" style="194" customWidth="1"/>
    <col min="14420" max="14420" width="9.42578125" style="194" customWidth="1"/>
    <col min="14421" max="14421" width="8.28515625" style="194" customWidth="1"/>
    <col min="14422" max="14422" width="8" style="194" customWidth="1"/>
    <col min="14423" max="14423" width="8.5703125" style="194" customWidth="1"/>
    <col min="14424" max="14424" width="8" style="194" customWidth="1"/>
    <col min="14425" max="14425" width="9.140625" style="194" customWidth="1"/>
    <col min="14426" max="14426" width="6.85546875" style="194" customWidth="1"/>
    <col min="14427" max="14605" width="9.140625" style="194"/>
    <col min="14606" max="14606" width="38" style="194" customWidth="1"/>
    <col min="14607" max="14607" width="18.7109375" style="194" customWidth="1"/>
    <col min="14608" max="14608" width="8" style="194" customWidth="1"/>
    <col min="14609" max="14609" width="9.140625" style="194" customWidth="1"/>
    <col min="14610" max="14610" width="6.42578125" style="194" customWidth="1"/>
    <col min="14611" max="14615" width="8" style="194" customWidth="1"/>
    <col min="14616" max="14616" width="9.42578125" style="194" customWidth="1"/>
    <col min="14617" max="14617" width="8.28515625" style="194" customWidth="1"/>
    <col min="14618" max="14618" width="8" style="194" customWidth="1"/>
    <col min="14619" max="14619" width="8.5703125" style="194" customWidth="1"/>
    <col min="14620" max="14620" width="8" style="194" customWidth="1"/>
    <col min="14621" max="14621" width="9.140625" style="194" customWidth="1"/>
    <col min="14622" max="14627" width="8" style="194" customWidth="1"/>
    <col min="14628" max="14628" width="9.42578125" style="194" customWidth="1"/>
    <col min="14629" max="14629" width="8.28515625" style="194" customWidth="1"/>
    <col min="14630" max="14630" width="8" style="194" customWidth="1"/>
    <col min="14631" max="14631" width="8.5703125" style="194" customWidth="1"/>
    <col min="14632" max="14632" width="8" style="194" customWidth="1"/>
    <col min="14633" max="14633" width="9.140625" style="194" customWidth="1"/>
    <col min="14634" max="14639" width="8" style="194" customWidth="1"/>
    <col min="14640" max="14640" width="9.42578125" style="194" customWidth="1"/>
    <col min="14641" max="14641" width="8.28515625" style="194" customWidth="1"/>
    <col min="14642" max="14642" width="8" style="194" customWidth="1"/>
    <col min="14643" max="14643" width="8.5703125" style="194" customWidth="1"/>
    <col min="14644" max="14644" width="8" style="194" customWidth="1"/>
    <col min="14645" max="14645" width="9.140625" style="194" customWidth="1"/>
    <col min="14646" max="14651" width="8" style="194" customWidth="1"/>
    <col min="14652" max="14652" width="9.42578125" style="194" customWidth="1"/>
    <col min="14653" max="14653" width="8.28515625" style="194" customWidth="1"/>
    <col min="14654" max="14654" width="8" style="194" customWidth="1"/>
    <col min="14655" max="14655" width="8.5703125" style="194" customWidth="1"/>
    <col min="14656" max="14656" width="8" style="194" customWidth="1"/>
    <col min="14657" max="14657" width="9.140625" style="194" customWidth="1"/>
    <col min="14658" max="14663" width="8" style="194" customWidth="1"/>
    <col min="14664" max="14664" width="9.42578125" style="194" customWidth="1"/>
    <col min="14665" max="14665" width="8.28515625" style="194" customWidth="1"/>
    <col min="14666" max="14666" width="8" style="194" customWidth="1"/>
    <col min="14667" max="14667" width="8.5703125" style="194" customWidth="1"/>
    <col min="14668" max="14668" width="8" style="194" customWidth="1"/>
    <col min="14669" max="14669" width="9.140625" style="194" customWidth="1"/>
    <col min="14670" max="14675" width="8" style="194" customWidth="1"/>
    <col min="14676" max="14676" width="9.42578125" style="194" customWidth="1"/>
    <col min="14677" max="14677" width="8.28515625" style="194" customWidth="1"/>
    <col min="14678" max="14678" width="8" style="194" customWidth="1"/>
    <col min="14679" max="14679" width="8.5703125" style="194" customWidth="1"/>
    <col min="14680" max="14680" width="8" style="194" customWidth="1"/>
    <col min="14681" max="14681" width="9.140625" style="194" customWidth="1"/>
    <col min="14682" max="14682" width="6.85546875" style="194" customWidth="1"/>
    <col min="14683" max="14861" width="9.140625" style="194"/>
    <col min="14862" max="14862" width="38" style="194" customWidth="1"/>
    <col min="14863" max="14863" width="18.7109375" style="194" customWidth="1"/>
    <col min="14864" max="14864" width="8" style="194" customWidth="1"/>
    <col min="14865" max="14865" width="9.140625" style="194" customWidth="1"/>
    <col min="14866" max="14866" width="6.42578125" style="194" customWidth="1"/>
    <col min="14867" max="14871" width="8" style="194" customWidth="1"/>
    <col min="14872" max="14872" width="9.42578125" style="194" customWidth="1"/>
    <col min="14873" max="14873" width="8.28515625" style="194" customWidth="1"/>
    <col min="14874" max="14874" width="8" style="194" customWidth="1"/>
    <col min="14875" max="14875" width="8.5703125" style="194" customWidth="1"/>
    <col min="14876" max="14876" width="8" style="194" customWidth="1"/>
    <col min="14877" max="14877" width="9.140625" style="194" customWidth="1"/>
    <col min="14878" max="14883" width="8" style="194" customWidth="1"/>
    <col min="14884" max="14884" width="9.42578125" style="194" customWidth="1"/>
    <col min="14885" max="14885" width="8.28515625" style="194" customWidth="1"/>
    <col min="14886" max="14886" width="8" style="194" customWidth="1"/>
    <col min="14887" max="14887" width="8.5703125" style="194" customWidth="1"/>
    <col min="14888" max="14888" width="8" style="194" customWidth="1"/>
    <col min="14889" max="14889" width="9.140625" style="194" customWidth="1"/>
    <col min="14890" max="14895" width="8" style="194" customWidth="1"/>
    <col min="14896" max="14896" width="9.42578125" style="194" customWidth="1"/>
    <col min="14897" max="14897" width="8.28515625" style="194" customWidth="1"/>
    <col min="14898" max="14898" width="8" style="194" customWidth="1"/>
    <col min="14899" max="14899" width="8.5703125" style="194" customWidth="1"/>
    <col min="14900" max="14900" width="8" style="194" customWidth="1"/>
    <col min="14901" max="14901" width="9.140625" style="194" customWidth="1"/>
    <col min="14902" max="14907" width="8" style="194" customWidth="1"/>
    <col min="14908" max="14908" width="9.42578125" style="194" customWidth="1"/>
    <col min="14909" max="14909" width="8.28515625" style="194" customWidth="1"/>
    <col min="14910" max="14910" width="8" style="194" customWidth="1"/>
    <col min="14911" max="14911" width="8.5703125" style="194" customWidth="1"/>
    <col min="14912" max="14912" width="8" style="194" customWidth="1"/>
    <col min="14913" max="14913" width="9.140625" style="194" customWidth="1"/>
    <col min="14914" max="14919" width="8" style="194" customWidth="1"/>
    <col min="14920" max="14920" width="9.42578125" style="194" customWidth="1"/>
    <col min="14921" max="14921" width="8.28515625" style="194" customWidth="1"/>
    <col min="14922" max="14922" width="8" style="194" customWidth="1"/>
    <col min="14923" max="14923" width="8.5703125" style="194" customWidth="1"/>
    <col min="14924" max="14924" width="8" style="194" customWidth="1"/>
    <col min="14925" max="14925" width="9.140625" style="194" customWidth="1"/>
    <col min="14926" max="14931" width="8" style="194" customWidth="1"/>
    <col min="14932" max="14932" width="9.42578125" style="194" customWidth="1"/>
    <col min="14933" max="14933" width="8.28515625" style="194" customWidth="1"/>
    <col min="14934" max="14934" width="8" style="194" customWidth="1"/>
    <col min="14935" max="14935" width="8.5703125" style="194" customWidth="1"/>
    <col min="14936" max="14936" width="8" style="194" customWidth="1"/>
    <col min="14937" max="14937" width="9.140625" style="194" customWidth="1"/>
    <col min="14938" max="14938" width="6.85546875" style="194" customWidth="1"/>
    <col min="14939" max="15117" width="9.140625" style="194"/>
    <col min="15118" max="15118" width="38" style="194" customWidth="1"/>
    <col min="15119" max="15119" width="18.7109375" style="194" customWidth="1"/>
    <col min="15120" max="15120" width="8" style="194" customWidth="1"/>
    <col min="15121" max="15121" width="9.140625" style="194" customWidth="1"/>
    <col min="15122" max="15122" width="6.42578125" style="194" customWidth="1"/>
    <col min="15123" max="15127" width="8" style="194" customWidth="1"/>
    <col min="15128" max="15128" width="9.42578125" style="194" customWidth="1"/>
    <col min="15129" max="15129" width="8.28515625" style="194" customWidth="1"/>
    <col min="15130" max="15130" width="8" style="194" customWidth="1"/>
    <col min="15131" max="15131" width="8.5703125" style="194" customWidth="1"/>
    <col min="15132" max="15132" width="8" style="194" customWidth="1"/>
    <col min="15133" max="15133" width="9.140625" style="194" customWidth="1"/>
    <col min="15134" max="15139" width="8" style="194" customWidth="1"/>
    <col min="15140" max="15140" width="9.42578125" style="194" customWidth="1"/>
    <col min="15141" max="15141" width="8.28515625" style="194" customWidth="1"/>
    <col min="15142" max="15142" width="8" style="194" customWidth="1"/>
    <col min="15143" max="15143" width="8.5703125" style="194" customWidth="1"/>
    <col min="15144" max="15144" width="8" style="194" customWidth="1"/>
    <col min="15145" max="15145" width="9.140625" style="194" customWidth="1"/>
    <col min="15146" max="15151" width="8" style="194" customWidth="1"/>
    <col min="15152" max="15152" width="9.42578125" style="194" customWidth="1"/>
    <col min="15153" max="15153" width="8.28515625" style="194" customWidth="1"/>
    <col min="15154" max="15154" width="8" style="194" customWidth="1"/>
    <col min="15155" max="15155" width="8.5703125" style="194" customWidth="1"/>
    <col min="15156" max="15156" width="8" style="194" customWidth="1"/>
    <col min="15157" max="15157" width="9.140625" style="194" customWidth="1"/>
    <col min="15158" max="15163" width="8" style="194" customWidth="1"/>
    <col min="15164" max="15164" width="9.42578125" style="194" customWidth="1"/>
    <col min="15165" max="15165" width="8.28515625" style="194" customWidth="1"/>
    <col min="15166" max="15166" width="8" style="194" customWidth="1"/>
    <col min="15167" max="15167" width="8.5703125" style="194" customWidth="1"/>
    <col min="15168" max="15168" width="8" style="194" customWidth="1"/>
    <col min="15169" max="15169" width="9.140625" style="194" customWidth="1"/>
    <col min="15170" max="15175" width="8" style="194" customWidth="1"/>
    <col min="15176" max="15176" width="9.42578125" style="194" customWidth="1"/>
    <col min="15177" max="15177" width="8.28515625" style="194" customWidth="1"/>
    <col min="15178" max="15178" width="8" style="194" customWidth="1"/>
    <col min="15179" max="15179" width="8.5703125" style="194" customWidth="1"/>
    <col min="15180" max="15180" width="8" style="194" customWidth="1"/>
    <col min="15181" max="15181" width="9.140625" style="194" customWidth="1"/>
    <col min="15182" max="15187" width="8" style="194" customWidth="1"/>
    <col min="15188" max="15188" width="9.42578125" style="194" customWidth="1"/>
    <col min="15189" max="15189" width="8.28515625" style="194" customWidth="1"/>
    <col min="15190" max="15190" width="8" style="194" customWidth="1"/>
    <col min="15191" max="15191" width="8.5703125" style="194" customWidth="1"/>
    <col min="15192" max="15192" width="8" style="194" customWidth="1"/>
    <col min="15193" max="15193" width="9.140625" style="194" customWidth="1"/>
    <col min="15194" max="15194" width="6.85546875" style="194" customWidth="1"/>
    <col min="15195" max="15373" width="9.140625" style="194"/>
    <col min="15374" max="15374" width="38" style="194" customWidth="1"/>
    <col min="15375" max="15375" width="18.7109375" style="194" customWidth="1"/>
    <col min="15376" max="15376" width="8" style="194" customWidth="1"/>
    <col min="15377" max="15377" width="9.140625" style="194" customWidth="1"/>
    <col min="15378" max="15378" width="6.42578125" style="194" customWidth="1"/>
    <col min="15379" max="15383" width="8" style="194" customWidth="1"/>
    <col min="15384" max="15384" width="9.42578125" style="194" customWidth="1"/>
    <col min="15385" max="15385" width="8.28515625" style="194" customWidth="1"/>
    <col min="15386" max="15386" width="8" style="194" customWidth="1"/>
    <col min="15387" max="15387" width="8.5703125" style="194" customWidth="1"/>
    <col min="15388" max="15388" width="8" style="194" customWidth="1"/>
    <col min="15389" max="15389" width="9.140625" style="194" customWidth="1"/>
    <col min="15390" max="15395" width="8" style="194" customWidth="1"/>
    <col min="15396" max="15396" width="9.42578125" style="194" customWidth="1"/>
    <col min="15397" max="15397" width="8.28515625" style="194" customWidth="1"/>
    <col min="15398" max="15398" width="8" style="194" customWidth="1"/>
    <col min="15399" max="15399" width="8.5703125" style="194" customWidth="1"/>
    <col min="15400" max="15400" width="8" style="194" customWidth="1"/>
    <col min="15401" max="15401" width="9.140625" style="194" customWidth="1"/>
    <col min="15402" max="15407" width="8" style="194" customWidth="1"/>
    <col min="15408" max="15408" width="9.42578125" style="194" customWidth="1"/>
    <col min="15409" max="15409" width="8.28515625" style="194" customWidth="1"/>
    <col min="15410" max="15410" width="8" style="194" customWidth="1"/>
    <col min="15411" max="15411" width="8.5703125" style="194" customWidth="1"/>
    <col min="15412" max="15412" width="8" style="194" customWidth="1"/>
    <col min="15413" max="15413" width="9.140625" style="194" customWidth="1"/>
    <col min="15414" max="15419" width="8" style="194" customWidth="1"/>
    <col min="15420" max="15420" width="9.42578125" style="194" customWidth="1"/>
    <col min="15421" max="15421" width="8.28515625" style="194" customWidth="1"/>
    <col min="15422" max="15422" width="8" style="194" customWidth="1"/>
    <col min="15423" max="15423" width="8.5703125" style="194" customWidth="1"/>
    <col min="15424" max="15424" width="8" style="194" customWidth="1"/>
    <col min="15425" max="15425" width="9.140625" style="194" customWidth="1"/>
    <col min="15426" max="15431" width="8" style="194" customWidth="1"/>
    <col min="15432" max="15432" width="9.42578125" style="194" customWidth="1"/>
    <col min="15433" max="15433" width="8.28515625" style="194" customWidth="1"/>
    <col min="15434" max="15434" width="8" style="194" customWidth="1"/>
    <col min="15435" max="15435" width="8.5703125" style="194" customWidth="1"/>
    <col min="15436" max="15436" width="8" style="194" customWidth="1"/>
    <col min="15437" max="15437" width="9.140625" style="194" customWidth="1"/>
    <col min="15438" max="15443" width="8" style="194" customWidth="1"/>
    <col min="15444" max="15444" width="9.42578125" style="194" customWidth="1"/>
    <col min="15445" max="15445" width="8.28515625" style="194" customWidth="1"/>
    <col min="15446" max="15446" width="8" style="194" customWidth="1"/>
    <col min="15447" max="15447" width="8.5703125" style="194" customWidth="1"/>
    <col min="15448" max="15448" width="8" style="194" customWidth="1"/>
    <col min="15449" max="15449" width="9.140625" style="194" customWidth="1"/>
    <col min="15450" max="15450" width="6.85546875" style="194" customWidth="1"/>
    <col min="15451" max="15629" width="9.140625" style="194"/>
    <col min="15630" max="15630" width="38" style="194" customWidth="1"/>
    <col min="15631" max="15631" width="18.7109375" style="194" customWidth="1"/>
    <col min="15632" max="15632" width="8" style="194" customWidth="1"/>
    <col min="15633" max="15633" width="9.140625" style="194" customWidth="1"/>
    <col min="15634" max="15634" width="6.42578125" style="194" customWidth="1"/>
    <col min="15635" max="15639" width="8" style="194" customWidth="1"/>
    <col min="15640" max="15640" width="9.42578125" style="194" customWidth="1"/>
    <col min="15641" max="15641" width="8.28515625" style="194" customWidth="1"/>
    <col min="15642" max="15642" width="8" style="194" customWidth="1"/>
    <col min="15643" max="15643" width="8.5703125" style="194" customWidth="1"/>
    <col min="15644" max="15644" width="8" style="194" customWidth="1"/>
    <col min="15645" max="15645" width="9.140625" style="194" customWidth="1"/>
    <col min="15646" max="15651" width="8" style="194" customWidth="1"/>
    <col min="15652" max="15652" width="9.42578125" style="194" customWidth="1"/>
    <col min="15653" max="15653" width="8.28515625" style="194" customWidth="1"/>
    <col min="15654" max="15654" width="8" style="194" customWidth="1"/>
    <col min="15655" max="15655" width="8.5703125" style="194" customWidth="1"/>
    <col min="15656" max="15656" width="8" style="194" customWidth="1"/>
    <col min="15657" max="15657" width="9.140625" style="194" customWidth="1"/>
    <col min="15658" max="15663" width="8" style="194" customWidth="1"/>
    <col min="15664" max="15664" width="9.42578125" style="194" customWidth="1"/>
    <col min="15665" max="15665" width="8.28515625" style="194" customWidth="1"/>
    <col min="15666" max="15666" width="8" style="194" customWidth="1"/>
    <col min="15667" max="15667" width="8.5703125" style="194" customWidth="1"/>
    <col min="15668" max="15668" width="8" style="194" customWidth="1"/>
    <col min="15669" max="15669" width="9.140625" style="194" customWidth="1"/>
    <col min="15670" max="15675" width="8" style="194" customWidth="1"/>
    <col min="15676" max="15676" width="9.42578125" style="194" customWidth="1"/>
    <col min="15677" max="15677" width="8.28515625" style="194" customWidth="1"/>
    <col min="15678" max="15678" width="8" style="194" customWidth="1"/>
    <col min="15679" max="15679" width="8.5703125" style="194" customWidth="1"/>
    <col min="15680" max="15680" width="8" style="194" customWidth="1"/>
    <col min="15681" max="15681" width="9.140625" style="194" customWidth="1"/>
    <col min="15682" max="15687" width="8" style="194" customWidth="1"/>
    <col min="15688" max="15688" width="9.42578125" style="194" customWidth="1"/>
    <col min="15689" max="15689" width="8.28515625" style="194" customWidth="1"/>
    <col min="15690" max="15690" width="8" style="194" customWidth="1"/>
    <col min="15691" max="15691" width="8.5703125" style="194" customWidth="1"/>
    <col min="15692" max="15692" width="8" style="194" customWidth="1"/>
    <col min="15693" max="15693" width="9.140625" style="194" customWidth="1"/>
    <col min="15694" max="15699" width="8" style="194" customWidth="1"/>
    <col min="15700" max="15700" width="9.42578125" style="194" customWidth="1"/>
    <col min="15701" max="15701" width="8.28515625" style="194" customWidth="1"/>
    <col min="15702" max="15702" width="8" style="194" customWidth="1"/>
    <col min="15703" max="15703" width="8.5703125" style="194" customWidth="1"/>
    <col min="15704" max="15704" width="8" style="194" customWidth="1"/>
    <col min="15705" max="15705" width="9.140625" style="194" customWidth="1"/>
    <col min="15706" max="15706" width="6.85546875" style="194" customWidth="1"/>
    <col min="15707" max="15885" width="9.140625" style="194"/>
    <col min="15886" max="15886" width="38" style="194" customWidth="1"/>
    <col min="15887" max="15887" width="18.7109375" style="194" customWidth="1"/>
    <col min="15888" max="15888" width="8" style="194" customWidth="1"/>
    <col min="15889" max="15889" width="9.140625" style="194" customWidth="1"/>
    <col min="15890" max="15890" width="6.42578125" style="194" customWidth="1"/>
    <col min="15891" max="15895" width="8" style="194" customWidth="1"/>
    <col min="15896" max="15896" width="9.42578125" style="194" customWidth="1"/>
    <col min="15897" max="15897" width="8.28515625" style="194" customWidth="1"/>
    <col min="15898" max="15898" width="8" style="194" customWidth="1"/>
    <col min="15899" max="15899" width="8.5703125" style="194" customWidth="1"/>
    <col min="15900" max="15900" width="8" style="194" customWidth="1"/>
    <col min="15901" max="15901" width="9.140625" style="194" customWidth="1"/>
    <col min="15902" max="15907" width="8" style="194" customWidth="1"/>
    <col min="15908" max="15908" width="9.42578125" style="194" customWidth="1"/>
    <col min="15909" max="15909" width="8.28515625" style="194" customWidth="1"/>
    <col min="15910" max="15910" width="8" style="194" customWidth="1"/>
    <col min="15911" max="15911" width="8.5703125" style="194" customWidth="1"/>
    <col min="15912" max="15912" width="8" style="194" customWidth="1"/>
    <col min="15913" max="15913" width="9.140625" style="194" customWidth="1"/>
    <col min="15914" max="15919" width="8" style="194" customWidth="1"/>
    <col min="15920" max="15920" width="9.42578125" style="194" customWidth="1"/>
    <col min="15921" max="15921" width="8.28515625" style="194" customWidth="1"/>
    <col min="15922" max="15922" width="8" style="194" customWidth="1"/>
    <col min="15923" max="15923" width="8.5703125" style="194" customWidth="1"/>
    <col min="15924" max="15924" width="8" style="194" customWidth="1"/>
    <col min="15925" max="15925" width="9.140625" style="194" customWidth="1"/>
    <col min="15926" max="15931" width="8" style="194" customWidth="1"/>
    <col min="15932" max="15932" width="9.42578125" style="194" customWidth="1"/>
    <col min="15933" max="15933" width="8.28515625" style="194" customWidth="1"/>
    <col min="15934" max="15934" width="8" style="194" customWidth="1"/>
    <col min="15935" max="15935" width="8.5703125" style="194" customWidth="1"/>
    <col min="15936" max="15936" width="8" style="194" customWidth="1"/>
    <col min="15937" max="15937" width="9.140625" style="194" customWidth="1"/>
    <col min="15938" max="15943" width="8" style="194" customWidth="1"/>
    <col min="15944" max="15944" width="9.42578125" style="194" customWidth="1"/>
    <col min="15945" max="15945" width="8.28515625" style="194" customWidth="1"/>
    <col min="15946" max="15946" width="8" style="194" customWidth="1"/>
    <col min="15947" max="15947" width="8.5703125" style="194" customWidth="1"/>
    <col min="15948" max="15948" width="8" style="194" customWidth="1"/>
    <col min="15949" max="15949" width="9.140625" style="194" customWidth="1"/>
    <col min="15950" max="15955" width="8" style="194" customWidth="1"/>
    <col min="15956" max="15956" width="9.42578125" style="194" customWidth="1"/>
    <col min="15957" max="15957" width="8.28515625" style="194" customWidth="1"/>
    <col min="15958" max="15958" width="8" style="194" customWidth="1"/>
    <col min="15959" max="15959" width="8.5703125" style="194" customWidth="1"/>
    <col min="15960" max="15960" width="8" style="194" customWidth="1"/>
    <col min="15961" max="15961" width="9.140625" style="194" customWidth="1"/>
    <col min="15962" max="15962" width="6.85546875" style="194" customWidth="1"/>
    <col min="15963" max="16141" width="9.140625" style="194"/>
    <col min="16142" max="16142" width="38" style="194" customWidth="1"/>
    <col min="16143" max="16143" width="18.7109375" style="194" customWidth="1"/>
    <col min="16144" max="16144" width="8" style="194" customWidth="1"/>
    <col min="16145" max="16145" width="9.140625" style="194" customWidth="1"/>
    <col min="16146" max="16146" width="6.42578125" style="194" customWidth="1"/>
    <col min="16147" max="16151" width="8" style="194" customWidth="1"/>
    <col min="16152" max="16152" width="9.42578125" style="194" customWidth="1"/>
    <col min="16153" max="16153" width="8.28515625" style="194" customWidth="1"/>
    <col min="16154" max="16154" width="8" style="194" customWidth="1"/>
    <col min="16155" max="16155" width="8.5703125" style="194" customWidth="1"/>
    <col min="16156" max="16156" width="8" style="194" customWidth="1"/>
    <col min="16157" max="16157" width="9.140625" style="194" customWidth="1"/>
    <col min="16158" max="16163" width="8" style="194" customWidth="1"/>
    <col min="16164" max="16164" width="9.42578125" style="194" customWidth="1"/>
    <col min="16165" max="16165" width="8.28515625" style="194" customWidth="1"/>
    <col min="16166" max="16166" width="8" style="194" customWidth="1"/>
    <col min="16167" max="16167" width="8.5703125" style="194" customWidth="1"/>
    <col min="16168" max="16168" width="8" style="194" customWidth="1"/>
    <col min="16169" max="16169" width="9.140625" style="194" customWidth="1"/>
    <col min="16170" max="16175" width="8" style="194" customWidth="1"/>
    <col min="16176" max="16176" width="9.42578125" style="194" customWidth="1"/>
    <col min="16177" max="16177" width="8.28515625" style="194" customWidth="1"/>
    <col min="16178" max="16178" width="8" style="194" customWidth="1"/>
    <col min="16179" max="16179" width="8.5703125" style="194" customWidth="1"/>
    <col min="16180" max="16180" width="8" style="194" customWidth="1"/>
    <col min="16181" max="16181" width="9.140625" style="194" customWidth="1"/>
    <col min="16182" max="16187" width="8" style="194" customWidth="1"/>
    <col min="16188" max="16188" width="9.42578125" style="194" customWidth="1"/>
    <col min="16189" max="16189" width="8.28515625" style="194" customWidth="1"/>
    <col min="16190" max="16190" width="8" style="194" customWidth="1"/>
    <col min="16191" max="16191" width="8.5703125" style="194" customWidth="1"/>
    <col min="16192" max="16192" width="8" style="194" customWidth="1"/>
    <col min="16193" max="16193" width="9.140625" style="194" customWidth="1"/>
    <col min="16194" max="16199" width="8" style="194" customWidth="1"/>
    <col min="16200" max="16200" width="9.42578125" style="194" customWidth="1"/>
    <col min="16201" max="16201" width="8.28515625" style="194" customWidth="1"/>
    <col min="16202" max="16202" width="8" style="194" customWidth="1"/>
    <col min="16203" max="16203" width="8.5703125" style="194" customWidth="1"/>
    <col min="16204" max="16204" width="8" style="194" customWidth="1"/>
    <col min="16205" max="16205" width="9.140625" style="194" customWidth="1"/>
    <col min="16206" max="16211" width="8" style="194" customWidth="1"/>
    <col min="16212" max="16212" width="9.42578125" style="194" customWidth="1"/>
    <col min="16213" max="16213" width="8.28515625" style="194" customWidth="1"/>
    <col min="16214" max="16214" width="8" style="194" customWidth="1"/>
    <col min="16215" max="16215" width="8.5703125" style="194" customWidth="1"/>
    <col min="16216" max="16216" width="8" style="194" customWidth="1"/>
    <col min="16217" max="16217" width="9.140625" style="194" customWidth="1"/>
    <col min="16218" max="16218" width="6.85546875" style="194" customWidth="1"/>
    <col min="16219" max="16384" width="9.140625" style="194"/>
  </cols>
  <sheetData>
    <row r="1" spans="1:90" ht="12.75" customHeight="1" x14ac:dyDescent="0.2">
      <c r="A1" s="871" t="s">
        <v>457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872"/>
      <c r="X1" s="872"/>
      <c r="Y1" s="872"/>
      <c r="Z1" s="872"/>
      <c r="AA1" s="872"/>
      <c r="AB1" s="872"/>
      <c r="AC1" s="872"/>
      <c r="AD1" s="872"/>
      <c r="AE1" s="872"/>
      <c r="AF1" s="872"/>
      <c r="AG1" s="872"/>
      <c r="AH1" s="872"/>
      <c r="AI1" s="872"/>
      <c r="AJ1" s="872"/>
      <c r="AK1" s="872"/>
      <c r="AL1" s="872"/>
      <c r="AM1" s="872"/>
    </row>
    <row r="2" spans="1:90" ht="12.75" customHeight="1" x14ac:dyDescent="0.2">
      <c r="A2" s="194" t="s">
        <v>429</v>
      </c>
    </row>
    <row r="3" spans="1:90" ht="12.75" customHeight="1" x14ac:dyDescent="0.2">
      <c r="A3" s="870" t="s">
        <v>429</v>
      </c>
      <c r="B3" s="870" t="s">
        <v>429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870" t="s">
        <v>430</v>
      </c>
      <c r="Q3" s="870" t="s">
        <v>429</v>
      </c>
      <c r="R3" s="870" t="s">
        <v>429</v>
      </c>
      <c r="S3" s="870" t="s">
        <v>429</v>
      </c>
      <c r="T3" s="870" t="s">
        <v>429</v>
      </c>
      <c r="U3" s="870" t="s">
        <v>429</v>
      </c>
      <c r="V3" s="870" t="s">
        <v>429</v>
      </c>
      <c r="W3" s="870" t="s">
        <v>429</v>
      </c>
      <c r="X3" s="870" t="s">
        <v>429</v>
      </c>
      <c r="Y3" s="870" t="s">
        <v>429</v>
      </c>
      <c r="Z3" s="870" t="s">
        <v>429</v>
      </c>
      <c r="AA3" s="870" t="s">
        <v>429</v>
      </c>
      <c r="AB3" s="870" t="s">
        <v>429</v>
      </c>
      <c r="AC3" s="870" t="s">
        <v>429</v>
      </c>
      <c r="AD3" s="870" t="s">
        <v>429</v>
      </c>
      <c r="AE3" s="870" t="s">
        <v>429</v>
      </c>
      <c r="AF3" s="870" t="s">
        <v>429</v>
      </c>
      <c r="AG3" s="870" t="s">
        <v>429</v>
      </c>
      <c r="AH3" s="870" t="s">
        <v>429</v>
      </c>
      <c r="AI3" s="870" t="s">
        <v>429</v>
      </c>
      <c r="AJ3" s="870" t="s">
        <v>429</v>
      </c>
      <c r="AK3" s="870" t="s">
        <v>429</v>
      </c>
      <c r="AL3" s="870" t="s">
        <v>429</v>
      </c>
      <c r="AM3" s="870" t="s">
        <v>429</v>
      </c>
      <c r="AN3" s="870" t="s">
        <v>429</v>
      </c>
      <c r="AO3" s="870" t="s">
        <v>429</v>
      </c>
      <c r="AP3" s="870" t="s">
        <v>429</v>
      </c>
      <c r="AQ3" s="870" t="s">
        <v>429</v>
      </c>
      <c r="AR3" s="870" t="s">
        <v>429</v>
      </c>
      <c r="AS3" s="870" t="s">
        <v>429</v>
      </c>
      <c r="AT3" s="870" t="s">
        <v>429</v>
      </c>
      <c r="AU3" s="870" t="s">
        <v>429</v>
      </c>
      <c r="AV3" s="870" t="s">
        <v>429</v>
      </c>
      <c r="AW3" s="870" t="s">
        <v>429</v>
      </c>
      <c r="AX3" s="870" t="s">
        <v>429</v>
      </c>
      <c r="AY3" s="870" t="s">
        <v>429</v>
      </c>
      <c r="AZ3" s="870" t="s">
        <v>429</v>
      </c>
      <c r="BA3" s="870" t="s">
        <v>429</v>
      </c>
      <c r="BB3" s="870" t="s">
        <v>429</v>
      </c>
      <c r="BC3" s="870" t="s">
        <v>429</v>
      </c>
      <c r="BD3" s="870" t="s">
        <v>429</v>
      </c>
      <c r="BE3" s="870" t="s">
        <v>429</v>
      </c>
      <c r="BF3" s="870" t="s">
        <v>429</v>
      </c>
      <c r="BG3" s="870" t="s">
        <v>429</v>
      </c>
      <c r="BH3" s="870" t="s">
        <v>429</v>
      </c>
      <c r="BI3" s="870" t="s">
        <v>429</v>
      </c>
      <c r="BJ3" s="870" t="s">
        <v>429</v>
      </c>
      <c r="BK3" s="870" t="s">
        <v>429</v>
      </c>
      <c r="BL3" s="870" t="s">
        <v>429</v>
      </c>
      <c r="BM3" s="870" t="s">
        <v>429</v>
      </c>
      <c r="BN3" s="870" t="s">
        <v>429</v>
      </c>
      <c r="BO3" s="870" t="s">
        <v>429</v>
      </c>
      <c r="BP3" s="870" t="s">
        <v>429</v>
      </c>
      <c r="BQ3" s="870" t="s">
        <v>429</v>
      </c>
      <c r="BR3" s="870" t="s">
        <v>429</v>
      </c>
      <c r="BS3" s="870" t="s">
        <v>429</v>
      </c>
      <c r="BT3" s="870" t="s">
        <v>429</v>
      </c>
      <c r="BU3" s="870" t="s">
        <v>429</v>
      </c>
      <c r="BV3" s="870" t="s">
        <v>429</v>
      </c>
      <c r="BW3" s="870" t="s">
        <v>429</v>
      </c>
      <c r="BX3" s="870" t="s">
        <v>429</v>
      </c>
      <c r="BY3" s="870" t="s">
        <v>429</v>
      </c>
      <c r="BZ3" s="870" t="s">
        <v>429</v>
      </c>
      <c r="CA3" s="870" t="s">
        <v>429</v>
      </c>
      <c r="CB3" s="870" t="s">
        <v>429</v>
      </c>
      <c r="CC3" s="870" t="s">
        <v>429</v>
      </c>
      <c r="CD3" s="870" t="s">
        <v>429</v>
      </c>
      <c r="CE3" s="870" t="s">
        <v>429</v>
      </c>
      <c r="CF3" s="870" t="s">
        <v>429</v>
      </c>
      <c r="CG3" s="870" t="s">
        <v>429</v>
      </c>
      <c r="CH3" s="870" t="s">
        <v>429</v>
      </c>
      <c r="CI3" s="870" t="s">
        <v>429</v>
      </c>
      <c r="CJ3" s="870" t="s">
        <v>429</v>
      </c>
      <c r="CK3" s="870" t="s">
        <v>429</v>
      </c>
      <c r="CL3" s="870" t="s">
        <v>429</v>
      </c>
    </row>
    <row r="4" spans="1:90" ht="12.75" customHeight="1" x14ac:dyDescent="0.2">
      <c r="A4" s="870" t="s">
        <v>429</v>
      </c>
      <c r="B4" s="870" t="s">
        <v>429</v>
      </c>
      <c r="C4" s="870">
        <v>2016</v>
      </c>
      <c r="D4" s="870" t="s">
        <v>429</v>
      </c>
      <c r="E4" s="870" t="s">
        <v>429</v>
      </c>
      <c r="F4" s="870" t="s">
        <v>429</v>
      </c>
      <c r="G4" s="870" t="s">
        <v>429</v>
      </c>
      <c r="H4" s="870" t="s">
        <v>429</v>
      </c>
      <c r="I4" s="870" t="s">
        <v>429</v>
      </c>
      <c r="J4" s="870" t="s">
        <v>429</v>
      </c>
      <c r="K4" s="870" t="s">
        <v>429</v>
      </c>
      <c r="L4" s="870" t="s">
        <v>429</v>
      </c>
      <c r="M4" s="870" t="s">
        <v>429</v>
      </c>
      <c r="N4" s="870" t="s">
        <v>429</v>
      </c>
      <c r="O4" s="195"/>
      <c r="P4" s="870" t="s">
        <v>431</v>
      </c>
      <c r="Q4" s="870" t="s">
        <v>429</v>
      </c>
      <c r="R4" s="870" t="s">
        <v>429</v>
      </c>
      <c r="S4" s="870" t="s">
        <v>429</v>
      </c>
      <c r="T4" s="870" t="s">
        <v>429</v>
      </c>
      <c r="U4" s="870" t="s">
        <v>429</v>
      </c>
      <c r="V4" s="870" t="s">
        <v>429</v>
      </c>
      <c r="W4" s="870" t="s">
        <v>429</v>
      </c>
      <c r="X4" s="870" t="s">
        <v>429</v>
      </c>
      <c r="Y4" s="870" t="s">
        <v>429</v>
      </c>
      <c r="Z4" s="870" t="s">
        <v>429</v>
      </c>
      <c r="AA4" s="870" t="s">
        <v>429</v>
      </c>
      <c r="AB4" s="870" t="s">
        <v>432</v>
      </c>
      <c r="AC4" s="870" t="s">
        <v>429</v>
      </c>
      <c r="AD4" s="870" t="s">
        <v>429</v>
      </c>
      <c r="AE4" s="870" t="s">
        <v>429</v>
      </c>
      <c r="AF4" s="870" t="s">
        <v>429</v>
      </c>
      <c r="AG4" s="870" t="s">
        <v>429</v>
      </c>
      <c r="AH4" s="870" t="s">
        <v>429</v>
      </c>
      <c r="AI4" s="870" t="s">
        <v>429</v>
      </c>
      <c r="AJ4" s="870" t="s">
        <v>429</v>
      </c>
      <c r="AK4" s="870" t="s">
        <v>429</v>
      </c>
      <c r="AL4" s="870" t="s">
        <v>429</v>
      </c>
      <c r="AM4" s="870" t="s">
        <v>429</v>
      </c>
      <c r="AN4" s="870" t="s">
        <v>433</v>
      </c>
      <c r="AO4" s="870" t="s">
        <v>429</v>
      </c>
      <c r="AP4" s="870" t="s">
        <v>429</v>
      </c>
      <c r="AQ4" s="870" t="s">
        <v>429</v>
      </c>
      <c r="AR4" s="870" t="s">
        <v>429</v>
      </c>
      <c r="AS4" s="870" t="s">
        <v>429</v>
      </c>
      <c r="AT4" s="870" t="s">
        <v>429</v>
      </c>
      <c r="AU4" s="870" t="s">
        <v>429</v>
      </c>
      <c r="AV4" s="870" t="s">
        <v>429</v>
      </c>
      <c r="AW4" s="870" t="s">
        <v>429</v>
      </c>
      <c r="AX4" s="870" t="s">
        <v>429</v>
      </c>
      <c r="AY4" s="870" t="s">
        <v>429</v>
      </c>
      <c r="AZ4" s="870" t="s">
        <v>434</v>
      </c>
      <c r="BA4" s="870" t="s">
        <v>429</v>
      </c>
      <c r="BB4" s="870" t="s">
        <v>429</v>
      </c>
      <c r="BC4" s="870" t="s">
        <v>429</v>
      </c>
      <c r="BD4" s="870" t="s">
        <v>429</v>
      </c>
      <c r="BE4" s="870" t="s">
        <v>429</v>
      </c>
      <c r="BF4" s="870" t="s">
        <v>429</v>
      </c>
      <c r="BG4" s="870" t="s">
        <v>429</v>
      </c>
      <c r="BH4" s="870" t="s">
        <v>429</v>
      </c>
      <c r="BI4" s="870" t="s">
        <v>429</v>
      </c>
      <c r="BJ4" s="870" t="s">
        <v>429</v>
      </c>
      <c r="BK4" s="870" t="s">
        <v>429</v>
      </c>
      <c r="BL4" s="870" t="s">
        <v>435</v>
      </c>
      <c r="BM4" s="870" t="s">
        <v>429</v>
      </c>
      <c r="BN4" s="870" t="s">
        <v>429</v>
      </c>
      <c r="BO4" s="870" t="s">
        <v>429</v>
      </c>
      <c r="BP4" s="870" t="s">
        <v>429</v>
      </c>
      <c r="BQ4" s="870" t="s">
        <v>429</v>
      </c>
      <c r="BR4" s="870" t="s">
        <v>429</v>
      </c>
      <c r="BS4" s="870" t="s">
        <v>429</v>
      </c>
      <c r="BT4" s="870" t="s">
        <v>429</v>
      </c>
      <c r="BU4" s="870" t="s">
        <v>429</v>
      </c>
      <c r="BV4" s="870" t="s">
        <v>429</v>
      </c>
      <c r="BW4" s="870" t="s">
        <v>429</v>
      </c>
      <c r="BX4" s="870" t="s">
        <v>436</v>
      </c>
      <c r="BY4" s="870" t="s">
        <v>429</v>
      </c>
      <c r="BZ4" s="870" t="s">
        <v>429</v>
      </c>
      <c r="CA4" s="870" t="s">
        <v>429</v>
      </c>
      <c r="CB4" s="870" t="s">
        <v>429</v>
      </c>
      <c r="CC4" s="870" t="s">
        <v>429</v>
      </c>
      <c r="CD4" s="870" t="s">
        <v>429</v>
      </c>
      <c r="CE4" s="870" t="s">
        <v>429</v>
      </c>
      <c r="CF4" s="870" t="s">
        <v>429</v>
      </c>
      <c r="CG4" s="870" t="s">
        <v>429</v>
      </c>
      <c r="CH4" s="870" t="s">
        <v>429</v>
      </c>
      <c r="CI4" s="870" t="s">
        <v>429</v>
      </c>
      <c r="CJ4" s="870" t="s">
        <v>437</v>
      </c>
      <c r="CK4" s="870" t="s">
        <v>429</v>
      </c>
      <c r="CL4" s="870" t="s">
        <v>429</v>
      </c>
    </row>
    <row r="5" spans="1:90" ht="12.75" customHeight="1" x14ac:dyDescent="0.2">
      <c r="A5" s="870" t="s">
        <v>429</v>
      </c>
      <c r="B5" s="870" t="s">
        <v>429</v>
      </c>
      <c r="C5" s="195" t="s">
        <v>438</v>
      </c>
      <c r="D5" s="195" t="s">
        <v>439</v>
      </c>
      <c r="E5" s="195" t="s">
        <v>440</v>
      </c>
      <c r="F5" s="195" t="s">
        <v>441</v>
      </c>
      <c r="G5" s="195" t="s">
        <v>442</v>
      </c>
      <c r="H5" s="195" t="s">
        <v>443</v>
      </c>
      <c r="I5" s="195" t="s">
        <v>444</v>
      </c>
      <c r="J5" s="195" t="s">
        <v>445</v>
      </c>
      <c r="K5" s="195" t="s">
        <v>446</v>
      </c>
      <c r="L5" s="195" t="s">
        <v>447</v>
      </c>
      <c r="M5" s="195" t="s">
        <v>448</v>
      </c>
      <c r="N5" s="195" t="s">
        <v>449</v>
      </c>
      <c r="O5" s="195" t="s">
        <v>438</v>
      </c>
      <c r="P5" s="195" t="s">
        <v>438</v>
      </c>
      <c r="Q5" s="195" t="s">
        <v>439</v>
      </c>
      <c r="R5" s="195" t="s">
        <v>440</v>
      </c>
      <c r="S5" s="195" t="s">
        <v>441</v>
      </c>
      <c r="T5" s="195" t="s">
        <v>442</v>
      </c>
      <c r="U5" s="195" t="s">
        <v>443</v>
      </c>
      <c r="V5" s="195" t="s">
        <v>444</v>
      </c>
      <c r="W5" s="195" t="s">
        <v>445</v>
      </c>
      <c r="X5" s="195" t="s">
        <v>446</v>
      </c>
      <c r="Y5" s="195" t="s">
        <v>447</v>
      </c>
      <c r="Z5" s="195" t="s">
        <v>448</v>
      </c>
      <c r="AA5" s="195" t="s">
        <v>449</v>
      </c>
      <c r="AB5" s="195" t="s">
        <v>438</v>
      </c>
      <c r="AC5" s="195" t="s">
        <v>439</v>
      </c>
      <c r="AD5" s="195" t="s">
        <v>440</v>
      </c>
      <c r="AE5" s="195" t="s">
        <v>441</v>
      </c>
      <c r="AF5" s="195" t="s">
        <v>442</v>
      </c>
      <c r="AG5" s="195" t="s">
        <v>443</v>
      </c>
      <c r="AH5" s="195" t="s">
        <v>444</v>
      </c>
      <c r="AI5" s="195" t="s">
        <v>445</v>
      </c>
      <c r="AJ5" s="195" t="s">
        <v>446</v>
      </c>
      <c r="AK5" s="195" t="s">
        <v>447</v>
      </c>
      <c r="AL5" s="195" t="s">
        <v>448</v>
      </c>
      <c r="AM5" s="195" t="s">
        <v>449</v>
      </c>
      <c r="AN5" s="195" t="s">
        <v>438</v>
      </c>
      <c r="AO5" s="195" t="s">
        <v>439</v>
      </c>
      <c r="AP5" s="195" t="s">
        <v>440</v>
      </c>
      <c r="AQ5" s="195" t="s">
        <v>441</v>
      </c>
      <c r="AR5" s="195" t="s">
        <v>442</v>
      </c>
      <c r="AS5" s="195" t="s">
        <v>443</v>
      </c>
      <c r="AT5" s="195" t="s">
        <v>444</v>
      </c>
      <c r="AU5" s="195" t="s">
        <v>445</v>
      </c>
      <c r="AV5" s="195" t="s">
        <v>446</v>
      </c>
      <c r="AW5" s="195" t="s">
        <v>447</v>
      </c>
      <c r="AX5" s="195" t="s">
        <v>448</v>
      </c>
      <c r="AY5" s="195" t="s">
        <v>449</v>
      </c>
      <c r="AZ5" s="195" t="s">
        <v>438</v>
      </c>
      <c r="BA5" s="195" t="s">
        <v>439</v>
      </c>
      <c r="BB5" s="195" t="s">
        <v>440</v>
      </c>
      <c r="BC5" s="195" t="s">
        <v>441</v>
      </c>
      <c r="BD5" s="195" t="s">
        <v>442</v>
      </c>
      <c r="BE5" s="195" t="s">
        <v>443</v>
      </c>
      <c r="BF5" s="195" t="s">
        <v>444</v>
      </c>
      <c r="BG5" s="195" t="s">
        <v>445</v>
      </c>
      <c r="BH5" s="195" t="s">
        <v>446</v>
      </c>
      <c r="BI5" s="195" t="s">
        <v>447</v>
      </c>
      <c r="BJ5" s="195" t="s">
        <v>448</v>
      </c>
      <c r="BK5" s="195" t="s">
        <v>449</v>
      </c>
      <c r="BL5" s="195" t="s">
        <v>438</v>
      </c>
      <c r="BM5" s="195" t="s">
        <v>439</v>
      </c>
      <c r="BN5" s="195" t="s">
        <v>440</v>
      </c>
      <c r="BO5" s="195" t="s">
        <v>441</v>
      </c>
      <c r="BP5" s="195" t="s">
        <v>442</v>
      </c>
      <c r="BQ5" s="195" t="s">
        <v>443</v>
      </c>
      <c r="BR5" s="195" t="s">
        <v>444</v>
      </c>
      <c r="BS5" s="195" t="s">
        <v>445</v>
      </c>
      <c r="BT5" s="195" t="s">
        <v>446</v>
      </c>
      <c r="BU5" s="195" t="s">
        <v>447</v>
      </c>
      <c r="BV5" s="195" t="s">
        <v>448</v>
      </c>
      <c r="BW5" s="195" t="s">
        <v>449</v>
      </c>
      <c r="BX5" s="195" t="s">
        <v>438</v>
      </c>
      <c r="BY5" s="195" t="s">
        <v>439</v>
      </c>
      <c r="BZ5" s="195" t="s">
        <v>440</v>
      </c>
      <c r="CA5" s="195" t="s">
        <v>441</v>
      </c>
      <c r="CB5" s="195" t="s">
        <v>442</v>
      </c>
      <c r="CC5" s="195" t="s">
        <v>443</v>
      </c>
      <c r="CD5" s="195" t="s">
        <v>444</v>
      </c>
      <c r="CE5" s="195" t="s">
        <v>445</v>
      </c>
      <c r="CF5" s="195" t="s">
        <v>446</v>
      </c>
      <c r="CG5" s="195" t="s">
        <v>447</v>
      </c>
      <c r="CH5" s="195" t="s">
        <v>448</v>
      </c>
      <c r="CI5" s="195" t="s">
        <v>449</v>
      </c>
      <c r="CJ5" s="195" t="s">
        <v>438</v>
      </c>
      <c r="CK5" s="195" t="s">
        <v>439</v>
      </c>
      <c r="CL5" s="195" t="s">
        <v>440</v>
      </c>
    </row>
    <row r="6" spans="1:90" ht="12.75" customHeight="1" x14ac:dyDescent="0.2">
      <c r="A6" s="195" t="s">
        <v>450</v>
      </c>
      <c r="B6" s="195" t="s">
        <v>451</v>
      </c>
      <c r="C6" s="196">
        <v>101.9</v>
      </c>
      <c r="D6" s="196">
        <v>101.6</v>
      </c>
      <c r="E6" s="196">
        <v>97.3</v>
      </c>
      <c r="F6" s="196">
        <v>99.8</v>
      </c>
      <c r="G6" s="196">
        <v>97.5</v>
      </c>
      <c r="H6" s="196">
        <v>100.9</v>
      </c>
      <c r="I6" s="196">
        <v>98.1</v>
      </c>
      <c r="J6" s="196">
        <v>102</v>
      </c>
      <c r="K6" s="196">
        <v>99.7</v>
      </c>
      <c r="L6" s="196">
        <v>101</v>
      </c>
      <c r="M6" s="196">
        <v>101.8</v>
      </c>
      <c r="N6" s="196">
        <v>99.3</v>
      </c>
      <c r="O6" s="196">
        <v>99.85</v>
      </c>
      <c r="P6" s="196">
        <v>100.19</v>
      </c>
      <c r="Q6" s="196">
        <v>101.71</v>
      </c>
      <c r="R6" s="196">
        <v>97.46</v>
      </c>
      <c r="S6" s="196">
        <v>100.75</v>
      </c>
      <c r="T6" s="196">
        <v>101.23</v>
      </c>
      <c r="U6" s="196">
        <v>100.13</v>
      </c>
      <c r="V6" s="196">
        <v>100.84</v>
      </c>
      <c r="W6" s="196">
        <v>100.89</v>
      </c>
      <c r="X6" s="196">
        <v>100.08</v>
      </c>
      <c r="Y6" s="196">
        <v>100.25</v>
      </c>
      <c r="Z6" s="196">
        <v>99.6</v>
      </c>
      <c r="AA6" s="196">
        <v>100.32</v>
      </c>
      <c r="AB6" s="196">
        <v>99.85</v>
      </c>
      <c r="AC6" s="196">
        <v>100.1</v>
      </c>
      <c r="AD6" s="196">
        <v>100.51</v>
      </c>
      <c r="AE6" s="196">
        <v>100.71</v>
      </c>
      <c r="AF6" s="196">
        <v>100.46</v>
      </c>
      <c r="AG6" s="196">
        <v>100.44</v>
      </c>
      <c r="AH6" s="196">
        <v>100.5</v>
      </c>
      <c r="AI6" s="196">
        <v>100.77</v>
      </c>
      <c r="AJ6" s="196">
        <v>100.62</v>
      </c>
      <c r="AK6" s="196">
        <v>100.28</v>
      </c>
      <c r="AL6" s="196">
        <v>100.59</v>
      </c>
      <c r="AM6" s="196">
        <v>100.65</v>
      </c>
      <c r="AN6" s="196">
        <v>100.81</v>
      </c>
      <c r="AO6" s="196">
        <v>100.27</v>
      </c>
      <c r="AP6" s="196">
        <v>100.31</v>
      </c>
      <c r="AQ6" s="196">
        <v>100.32</v>
      </c>
      <c r="AR6" s="196">
        <v>100.39</v>
      </c>
      <c r="AS6" s="196">
        <v>100.33</v>
      </c>
      <c r="AT6" s="196">
        <v>100.34</v>
      </c>
      <c r="AU6" s="196">
        <v>100.64</v>
      </c>
      <c r="AV6" s="196">
        <v>100.3</v>
      </c>
      <c r="AW6" s="196">
        <v>100.22</v>
      </c>
      <c r="AX6" s="196">
        <v>100.25</v>
      </c>
      <c r="AY6" s="196">
        <v>100.08</v>
      </c>
      <c r="AZ6" s="197">
        <v>100</v>
      </c>
      <c r="BA6" s="196">
        <v>100.52</v>
      </c>
      <c r="BB6" s="196">
        <v>101.68</v>
      </c>
      <c r="BC6" s="196">
        <v>100.42</v>
      </c>
      <c r="BD6" s="196">
        <v>99.97</v>
      </c>
      <c r="BE6" s="196">
        <v>99.64</v>
      </c>
      <c r="BF6" s="196">
        <v>100.47</v>
      </c>
      <c r="BG6" s="196">
        <v>100.63</v>
      </c>
      <c r="BH6" s="196">
        <v>100.52</v>
      </c>
      <c r="BI6" s="196">
        <v>100.41</v>
      </c>
      <c r="BJ6" s="196">
        <v>100.09</v>
      </c>
      <c r="BK6" s="196">
        <v>99.88</v>
      </c>
      <c r="BL6" s="196">
        <v>100.43</v>
      </c>
      <c r="BM6" s="196">
        <v>100.08</v>
      </c>
      <c r="BN6" s="196">
        <v>101.06</v>
      </c>
      <c r="BO6" s="196">
        <v>100.85</v>
      </c>
      <c r="BP6" s="196">
        <v>101.61</v>
      </c>
      <c r="BQ6" s="196">
        <v>101.18</v>
      </c>
      <c r="BR6" s="196">
        <v>101.23</v>
      </c>
      <c r="BS6" s="196">
        <v>100.85</v>
      </c>
      <c r="BT6" s="196">
        <v>100.58</v>
      </c>
      <c r="BU6" s="196">
        <v>100.48</v>
      </c>
      <c r="BV6" s="196">
        <v>100.65</v>
      </c>
      <c r="BW6" s="196">
        <v>100.71</v>
      </c>
      <c r="BX6" s="196">
        <v>100.73</v>
      </c>
      <c r="BY6" s="196">
        <v>100.74</v>
      </c>
      <c r="BZ6" s="196">
        <v>104.44</v>
      </c>
      <c r="CA6" s="196">
        <v>101.05</v>
      </c>
      <c r="CB6" s="196">
        <v>100.71</v>
      </c>
      <c r="CC6" s="196">
        <v>100.51</v>
      </c>
      <c r="CD6" s="197">
        <v>100</v>
      </c>
      <c r="CE6" s="196">
        <v>100.37</v>
      </c>
      <c r="CF6" s="196">
        <v>100.17</v>
      </c>
      <c r="CG6" s="196">
        <v>100.32</v>
      </c>
      <c r="CH6" s="196">
        <v>100.74</v>
      </c>
      <c r="CI6" s="196">
        <v>100.13</v>
      </c>
      <c r="CJ6" s="196">
        <v>100.26</v>
      </c>
      <c r="CK6" s="196">
        <v>99.08</v>
      </c>
      <c r="CL6" s="196">
        <v>99.77</v>
      </c>
    </row>
    <row r="7" spans="1:90" x14ac:dyDescent="0.2">
      <c r="B7" s="198" t="s">
        <v>452</v>
      </c>
      <c r="C7" s="194">
        <f>C6/100</f>
        <v>1.0189999999999999</v>
      </c>
      <c r="D7" s="194">
        <f t="shared" ref="D7" si="0">D6/100</f>
        <v>1.016</v>
      </c>
      <c r="E7" s="194">
        <f t="shared" ref="E7" si="1">E6/100</f>
        <v>0.97299999999999998</v>
      </c>
      <c r="F7" s="194">
        <f t="shared" ref="F7" si="2">F6/100</f>
        <v>0.998</v>
      </c>
      <c r="G7" s="194">
        <f t="shared" ref="G7" si="3">G6/100</f>
        <v>0.97499999999999998</v>
      </c>
      <c r="H7" s="194">
        <f t="shared" ref="H7" si="4">H6/100</f>
        <v>1.0089999999999999</v>
      </c>
      <c r="I7" s="194">
        <f t="shared" ref="I7" si="5">I6/100</f>
        <v>0.98099999999999998</v>
      </c>
      <c r="J7" s="194">
        <f t="shared" ref="J7" si="6">J6/100</f>
        <v>1.02</v>
      </c>
      <c r="K7" s="194">
        <f t="shared" ref="K7" si="7">K6/100</f>
        <v>0.997</v>
      </c>
      <c r="L7" s="194">
        <f t="shared" ref="L7" si="8">L6/100</f>
        <v>1.01</v>
      </c>
      <c r="M7" s="194">
        <f t="shared" ref="M7" si="9">M6/100</f>
        <v>1.018</v>
      </c>
      <c r="N7" s="194">
        <f t="shared" ref="N7" si="10">N6/100</f>
        <v>0.99299999999999999</v>
      </c>
      <c r="O7" s="194">
        <f t="shared" ref="O7" si="11">O6/100</f>
        <v>0.99850000000000005</v>
      </c>
      <c r="P7" s="194">
        <f>P6/100</f>
        <v>1.0019</v>
      </c>
      <c r="Q7" s="194">
        <f t="shared" ref="Q7:CB7" si="12">Q6/100</f>
        <v>1.0170999999999999</v>
      </c>
      <c r="R7" s="194">
        <f t="shared" si="12"/>
        <v>0.97460000000000002</v>
      </c>
      <c r="S7" s="194">
        <f t="shared" si="12"/>
        <v>1.0075000000000001</v>
      </c>
      <c r="T7" s="194">
        <f t="shared" si="12"/>
        <v>1.0123</v>
      </c>
      <c r="U7" s="194">
        <f t="shared" si="12"/>
        <v>1.0013000000000001</v>
      </c>
      <c r="V7" s="194">
        <f t="shared" si="12"/>
        <v>1.0084</v>
      </c>
      <c r="W7" s="194">
        <f t="shared" si="12"/>
        <v>1.0088999999999999</v>
      </c>
      <c r="X7" s="194">
        <f t="shared" si="12"/>
        <v>1.0007999999999999</v>
      </c>
      <c r="Y7" s="194">
        <f t="shared" si="12"/>
        <v>1.0024999999999999</v>
      </c>
      <c r="Z7" s="194">
        <f t="shared" si="12"/>
        <v>0.996</v>
      </c>
      <c r="AA7" s="194">
        <f t="shared" si="12"/>
        <v>1.0032000000000001</v>
      </c>
      <c r="AB7" s="194">
        <f t="shared" si="12"/>
        <v>0.99850000000000005</v>
      </c>
      <c r="AC7" s="194">
        <f t="shared" si="12"/>
        <v>1.0009999999999999</v>
      </c>
      <c r="AD7" s="194">
        <f t="shared" si="12"/>
        <v>1.0051000000000001</v>
      </c>
      <c r="AE7" s="194">
        <f t="shared" si="12"/>
        <v>1.0071000000000001</v>
      </c>
      <c r="AF7" s="194">
        <f t="shared" si="12"/>
        <v>1.0045999999999999</v>
      </c>
      <c r="AG7" s="194">
        <f t="shared" si="12"/>
        <v>1.0044</v>
      </c>
      <c r="AH7" s="194">
        <f t="shared" si="12"/>
        <v>1.0049999999999999</v>
      </c>
      <c r="AI7" s="194">
        <f t="shared" si="12"/>
        <v>1.0077</v>
      </c>
      <c r="AJ7" s="194">
        <f t="shared" si="12"/>
        <v>1.0062</v>
      </c>
      <c r="AK7" s="194">
        <f t="shared" si="12"/>
        <v>1.0027999999999999</v>
      </c>
      <c r="AL7" s="194">
        <f t="shared" si="12"/>
        <v>1.0059</v>
      </c>
      <c r="AM7" s="194">
        <f t="shared" si="12"/>
        <v>1.0065</v>
      </c>
      <c r="AN7" s="194">
        <f t="shared" si="12"/>
        <v>1.0081</v>
      </c>
      <c r="AO7" s="194">
        <f t="shared" si="12"/>
        <v>1.0026999999999999</v>
      </c>
      <c r="AP7" s="194">
        <f t="shared" si="12"/>
        <v>1.0031000000000001</v>
      </c>
      <c r="AQ7" s="194">
        <f t="shared" si="12"/>
        <v>1.0032000000000001</v>
      </c>
      <c r="AR7" s="194">
        <f t="shared" si="12"/>
        <v>1.0039</v>
      </c>
      <c r="AS7" s="194">
        <f t="shared" si="12"/>
        <v>1.0033000000000001</v>
      </c>
      <c r="AT7" s="194">
        <f t="shared" si="12"/>
        <v>1.0034000000000001</v>
      </c>
      <c r="AU7" s="194">
        <f t="shared" si="12"/>
        <v>1.0064</v>
      </c>
      <c r="AV7" s="194">
        <f t="shared" si="12"/>
        <v>1.0029999999999999</v>
      </c>
      <c r="AW7" s="194">
        <f t="shared" si="12"/>
        <v>1.0022</v>
      </c>
      <c r="AX7" s="194">
        <f t="shared" si="12"/>
        <v>1.0024999999999999</v>
      </c>
      <c r="AY7" s="194">
        <f t="shared" si="12"/>
        <v>1.0007999999999999</v>
      </c>
      <c r="AZ7" s="194">
        <f t="shared" si="12"/>
        <v>1</v>
      </c>
      <c r="BA7" s="194">
        <f t="shared" si="12"/>
        <v>1.0052000000000001</v>
      </c>
      <c r="BB7" s="194">
        <f t="shared" si="12"/>
        <v>1.0167999999999999</v>
      </c>
      <c r="BC7" s="194">
        <f t="shared" si="12"/>
        <v>1.0042</v>
      </c>
      <c r="BD7" s="194">
        <f t="shared" si="12"/>
        <v>0.99970000000000003</v>
      </c>
      <c r="BE7" s="194">
        <f t="shared" si="12"/>
        <v>0.99639999999999995</v>
      </c>
      <c r="BF7" s="194">
        <f t="shared" si="12"/>
        <v>1.0046999999999999</v>
      </c>
      <c r="BG7" s="194">
        <f t="shared" si="12"/>
        <v>1.0063</v>
      </c>
      <c r="BH7" s="194">
        <f t="shared" si="12"/>
        <v>1.0052000000000001</v>
      </c>
      <c r="BI7" s="194">
        <f t="shared" si="12"/>
        <v>1.0041</v>
      </c>
      <c r="BJ7" s="194">
        <f t="shared" si="12"/>
        <v>1.0008999999999999</v>
      </c>
      <c r="BK7" s="194">
        <f t="shared" si="12"/>
        <v>0.99880000000000002</v>
      </c>
      <c r="BL7" s="194">
        <f t="shared" si="12"/>
        <v>1.0043</v>
      </c>
      <c r="BM7" s="194">
        <f t="shared" si="12"/>
        <v>1.0007999999999999</v>
      </c>
      <c r="BN7" s="194">
        <f t="shared" si="12"/>
        <v>1.0105999999999999</v>
      </c>
      <c r="BO7" s="194">
        <f t="shared" si="12"/>
        <v>1.0085</v>
      </c>
      <c r="BP7" s="194">
        <f t="shared" si="12"/>
        <v>1.0161</v>
      </c>
      <c r="BQ7" s="194">
        <f t="shared" si="12"/>
        <v>1.0118</v>
      </c>
      <c r="BR7" s="194">
        <f t="shared" si="12"/>
        <v>1.0123</v>
      </c>
      <c r="BS7" s="194">
        <f t="shared" si="12"/>
        <v>1.0085</v>
      </c>
      <c r="BT7" s="194">
        <f t="shared" si="12"/>
        <v>1.0058</v>
      </c>
      <c r="BU7" s="194">
        <f t="shared" si="12"/>
        <v>1.0047999999999999</v>
      </c>
      <c r="BV7" s="194">
        <f t="shared" si="12"/>
        <v>1.0065</v>
      </c>
      <c r="BW7" s="194">
        <f t="shared" si="12"/>
        <v>1.0071000000000001</v>
      </c>
      <c r="BX7" s="194">
        <f t="shared" si="12"/>
        <v>1.0073000000000001</v>
      </c>
      <c r="BY7" s="194">
        <f t="shared" si="12"/>
        <v>1.0074000000000001</v>
      </c>
      <c r="BZ7" s="194">
        <f t="shared" si="12"/>
        <v>1.0444</v>
      </c>
      <c r="CA7" s="194">
        <f t="shared" si="12"/>
        <v>1.0105</v>
      </c>
      <c r="CB7" s="194">
        <f t="shared" si="12"/>
        <v>1.0071000000000001</v>
      </c>
      <c r="CC7" s="194">
        <f t="shared" ref="CC7:CL7" si="13">CC6/100</f>
        <v>1.0051000000000001</v>
      </c>
      <c r="CD7" s="194">
        <f t="shared" si="13"/>
        <v>1</v>
      </c>
      <c r="CE7" s="194">
        <f t="shared" si="13"/>
        <v>1.0037</v>
      </c>
      <c r="CF7" s="194">
        <f t="shared" si="13"/>
        <v>1.0017</v>
      </c>
      <c r="CG7" s="194">
        <f t="shared" si="13"/>
        <v>1.0032000000000001</v>
      </c>
      <c r="CH7" s="194">
        <f t="shared" si="13"/>
        <v>1.0074000000000001</v>
      </c>
      <c r="CI7" s="194">
        <f t="shared" si="13"/>
        <v>1.0013000000000001</v>
      </c>
      <c r="CJ7" s="194">
        <f t="shared" si="13"/>
        <v>1.0025999999999999</v>
      </c>
      <c r="CK7" s="194">
        <f t="shared" si="13"/>
        <v>0.99080000000000001</v>
      </c>
      <c r="CL7" s="194">
        <f t="shared" si="13"/>
        <v>0.99770000000000003</v>
      </c>
    </row>
    <row r="9" spans="1:90" ht="25.5" x14ac:dyDescent="0.2">
      <c r="A9" s="199" t="s">
        <v>455</v>
      </c>
      <c r="B9" s="200">
        <f>PRODUCT($I$7:$CL$7)</f>
        <v>1.4558</v>
      </c>
    </row>
    <row r="10" spans="1:90" ht="25.5" x14ac:dyDescent="0.2">
      <c r="A10" s="199" t="s">
        <v>453</v>
      </c>
      <c r="B10" s="201">
        <f>PRODUCT($CJ$7:$CL$7)*$CL$7*$CL$7*$CL$7</f>
        <v>0.98429999999999995</v>
      </c>
    </row>
    <row r="11" spans="1:90" ht="25.5" x14ac:dyDescent="0.2">
      <c r="A11" s="199" t="s">
        <v>454</v>
      </c>
      <c r="B11" s="201">
        <f>$CL$7*$CL$7*$CL$7</f>
        <v>0.99309999999999998</v>
      </c>
    </row>
    <row r="12" spans="1:90" ht="25.5" x14ac:dyDescent="0.2">
      <c r="A12" s="199" t="s">
        <v>456</v>
      </c>
      <c r="B12" s="201">
        <f>$CL$7</f>
        <v>0.99770000000000003</v>
      </c>
    </row>
  </sheetData>
  <mergeCells count="11">
    <mergeCell ref="C4:N4"/>
    <mergeCell ref="A1:AM1"/>
    <mergeCell ref="A3:B5"/>
    <mergeCell ref="P3:CL3"/>
    <mergeCell ref="P4:AA4"/>
    <mergeCell ref="AB4:AM4"/>
    <mergeCell ref="AN4:AY4"/>
    <mergeCell ref="AZ4:BK4"/>
    <mergeCell ref="BL4:BW4"/>
    <mergeCell ref="BX4:CI4"/>
    <mergeCell ref="CJ4:CL4"/>
  </mergeCells>
  <pageMargins left="0.75" right="0.75" top="1" bottom="1" header="0.5" footer="0.5"/>
  <pageSetup scale="1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10" workbookViewId="0">
      <selection activeCell="F51" sqref="F51"/>
    </sheetView>
  </sheetViews>
  <sheetFormatPr defaultRowHeight="15" x14ac:dyDescent="0.25"/>
  <cols>
    <col min="1" max="1" width="14.5703125" customWidth="1"/>
    <col min="2" max="2" width="17.5703125" customWidth="1"/>
    <col min="3" max="3" width="15.140625" customWidth="1"/>
    <col min="4" max="4" width="14.85546875" customWidth="1"/>
    <col min="5" max="5" width="15.28515625" customWidth="1"/>
    <col min="6" max="6" width="13.140625" customWidth="1"/>
    <col min="7" max="7" width="11.28515625" customWidth="1"/>
  </cols>
  <sheetData>
    <row r="1" spans="1:35" ht="15.75" x14ac:dyDescent="0.25">
      <c r="A1" s="502" t="s">
        <v>1408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15.75" x14ac:dyDescent="0.25">
      <c r="A3" s="503" t="s">
        <v>1410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15.75" x14ac:dyDescent="0.25">
      <c r="A4" s="50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x14ac:dyDescent="0.25">
      <c r="A5" s="879" t="s">
        <v>1298</v>
      </c>
      <c r="B5" s="879"/>
      <c r="C5" s="879"/>
      <c r="D5" s="879"/>
      <c r="E5" s="879"/>
      <c r="F5" s="454">
        <v>45108</v>
      </c>
    </row>
    <row r="6" spans="1:35" ht="15.75" x14ac:dyDescent="0.25">
      <c r="A6" s="880" t="s">
        <v>1299</v>
      </c>
      <c r="B6" s="881"/>
      <c r="C6" s="881"/>
      <c r="D6" s="881"/>
      <c r="E6" s="882"/>
      <c r="F6" s="454">
        <f>График!$C$19</f>
        <v>45184</v>
      </c>
      <c r="G6" s="455"/>
    </row>
    <row r="7" spans="1:35" ht="15.75" x14ac:dyDescent="0.25">
      <c r="A7" s="880" t="s">
        <v>1300</v>
      </c>
      <c r="B7" s="881"/>
      <c r="C7" s="881"/>
      <c r="D7" s="881"/>
      <c r="E7" s="882"/>
      <c r="F7" s="454">
        <f>График!$D$19</f>
        <v>45260</v>
      </c>
      <c r="G7" s="456"/>
    </row>
    <row r="8" spans="1:35" ht="15.75" x14ac:dyDescent="0.25">
      <c r="A8" s="880" t="s">
        <v>1301</v>
      </c>
      <c r="B8" s="881"/>
      <c r="C8" s="881"/>
      <c r="D8" s="881"/>
      <c r="E8" s="882"/>
      <c r="F8" s="457">
        <f>ROUNDUP((F7-F5)/30.5,1)</f>
        <v>5</v>
      </c>
    </row>
    <row r="9" spans="1:35" ht="35.25" customHeight="1" x14ac:dyDescent="0.25">
      <c r="A9" s="884" t="s">
        <v>1302</v>
      </c>
      <c r="B9" s="884"/>
      <c r="C9" s="884"/>
      <c r="D9" s="884"/>
      <c r="E9" s="884"/>
      <c r="F9" s="458">
        <v>1.0589999999999999</v>
      </c>
      <c r="I9" s="456"/>
    </row>
    <row r="10" spans="1:35" ht="15.75" x14ac:dyDescent="0.25">
      <c r="A10" s="873" t="s">
        <v>1303</v>
      </c>
      <c r="B10" s="873"/>
      <c r="C10" s="873"/>
      <c r="D10" s="459">
        <f>F9</f>
        <v>1.0589999999999999</v>
      </c>
      <c r="E10" s="460" t="s">
        <v>1304</v>
      </c>
      <c r="F10" s="461">
        <f>F9^(1/12)</f>
        <v>1.0047885000000001</v>
      </c>
    </row>
    <row r="11" spans="1:35" ht="34.5" customHeight="1" x14ac:dyDescent="0.25">
      <c r="A11" s="885" t="s">
        <v>1305</v>
      </c>
      <c r="B11" s="885"/>
      <c r="C11" s="886" t="str">
        <f>CONCATENATE(F10,"^",ROUNDUP(((F6-F5)/30.5),1),"*((",F10,"^",ROUNDUP((F7-F6)/30.5,1),"-1)/2+1)")</f>
        <v>1,0047885^2,5*((1,0047885^2,5-1)/2+1)</v>
      </c>
      <c r="D11" s="886"/>
      <c r="E11" s="886"/>
      <c r="F11" s="462">
        <f>F10^ROUNDUP(((F6-F5)/30.5),1)*(ROUND(((F10^ROUNDUP((F7-F6)/30.5,1)-1)/2)+1,4))</f>
        <v>1.0181</v>
      </c>
      <c r="H11" s="463"/>
    </row>
    <row r="12" spans="1:35" ht="15.75" x14ac:dyDescent="0.25">
      <c r="A12" s="499"/>
      <c r="B12" s="499"/>
      <c r="C12" s="500"/>
      <c r="D12" s="500"/>
      <c r="E12" s="500"/>
      <c r="F12" s="501"/>
      <c r="H12" s="463"/>
    </row>
    <row r="13" spans="1:35" ht="15.75" x14ac:dyDescent="0.25">
      <c r="A13" s="504" t="s">
        <v>1409</v>
      </c>
      <c r="B13" s="499"/>
      <c r="C13" s="500"/>
      <c r="D13" s="500"/>
      <c r="E13" s="500"/>
      <c r="F13" s="501"/>
      <c r="H13" s="463"/>
    </row>
    <row r="14" spans="1:35" ht="15.75" x14ac:dyDescent="0.25">
      <c r="A14" s="499"/>
      <c r="B14" s="499"/>
      <c r="C14" s="500"/>
      <c r="D14" s="500"/>
      <c r="E14" s="500"/>
      <c r="F14" s="501"/>
      <c r="H14" s="463"/>
    </row>
    <row r="15" spans="1:35" x14ac:dyDescent="0.25">
      <c r="A15" s="879" t="s">
        <v>1298</v>
      </c>
      <c r="B15" s="879"/>
      <c r="C15" s="879"/>
      <c r="D15" s="879"/>
      <c r="E15" s="879"/>
      <c r="F15" s="454">
        <v>45108</v>
      </c>
    </row>
    <row r="16" spans="1:35" ht="15.75" x14ac:dyDescent="0.25">
      <c r="A16" s="880" t="s">
        <v>1299</v>
      </c>
      <c r="B16" s="881"/>
      <c r="C16" s="881"/>
      <c r="D16" s="881"/>
      <c r="E16" s="882"/>
      <c r="F16" s="454">
        <f>График!C13</f>
        <v>45158</v>
      </c>
      <c r="G16" s="454">
        <v>45291</v>
      </c>
      <c r="H16" t="s">
        <v>1345</v>
      </c>
    </row>
    <row r="17" spans="1:8" ht="15.75" x14ac:dyDescent="0.25">
      <c r="A17" s="880" t="s">
        <v>1300</v>
      </c>
      <c r="B17" s="881"/>
      <c r="C17" s="881"/>
      <c r="D17" s="881"/>
      <c r="E17" s="882"/>
      <c r="F17" s="454">
        <f>График!D25</f>
        <v>45412</v>
      </c>
      <c r="G17" s="454">
        <v>45292</v>
      </c>
      <c r="H17" t="s">
        <v>1346</v>
      </c>
    </row>
    <row r="18" spans="1:8" ht="15.75" x14ac:dyDescent="0.25">
      <c r="A18" s="880" t="s">
        <v>1347</v>
      </c>
      <c r="B18" s="881"/>
      <c r="C18" s="881"/>
      <c r="D18" s="881"/>
      <c r="E18" s="882"/>
      <c r="F18" s="457">
        <f>ROUND((F17-F16)/30.5,1)</f>
        <v>8.3000000000000007</v>
      </c>
    </row>
    <row r="19" spans="1:8" ht="15.75" x14ac:dyDescent="0.25">
      <c r="A19" s="883" t="s">
        <v>1348</v>
      </c>
      <c r="B19" s="883"/>
      <c r="C19" s="883"/>
      <c r="D19" s="883"/>
      <c r="E19" s="883"/>
      <c r="F19" s="485">
        <f>(G16-F16)/30.5/F18</f>
        <v>0.53</v>
      </c>
    </row>
    <row r="20" spans="1:8" ht="15.75" x14ac:dyDescent="0.25">
      <c r="A20" s="883" t="s">
        <v>1411</v>
      </c>
      <c r="B20" s="883"/>
      <c r="C20" s="883"/>
      <c r="D20" s="883"/>
      <c r="E20" s="883"/>
      <c r="F20" s="485">
        <f>1-F19</f>
        <v>0.47</v>
      </c>
    </row>
    <row r="21" spans="1:8" ht="35.25" customHeight="1" x14ac:dyDescent="0.25">
      <c r="A21" s="884" t="s">
        <v>1302</v>
      </c>
      <c r="B21" s="884"/>
      <c r="C21" s="884"/>
      <c r="D21" s="884"/>
      <c r="E21" s="884"/>
      <c r="F21" s="486">
        <v>1.0589999999999999</v>
      </c>
    </row>
    <row r="22" spans="1:8" ht="15.75" x14ac:dyDescent="0.25">
      <c r="A22" s="873" t="s">
        <v>1303</v>
      </c>
      <c r="B22" s="873"/>
      <c r="C22" s="873"/>
      <c r="D22" s="459">
        <f>F21</f>
        <v>1.0589999999999999</v>
      </c>
      <c r="E22" s="460" t="s">
        <v>1304</v>
      </c>
      <c r="F22" s="461">
        <f>F21^(1/12)</f>
        <v>1.0047885000000001</v>
      </c>
    </row>
    <row r="23" spans="1:8" ht="33" customHeight="1" x14ac:dyDescent="0.25">
      <c r="A23" s="884" t="s">
        <v>1349</v>
      </c>
      <c r="B23" s="884"/>
      <c r="C23" s="884"/>
      <c r="D23" s="884"/>
      <c r="E23" s="884"/>
      <c r="F23" s="458">
        <v>1.0529999999999999</v>
      </c>
    </row>
    <row r="24" spans="1:8" ht="15.75" x14ac:dyDescent="0.25">
      <c r="A24" s="873" t="s">
        <v>1350</v>
      </c>
      <c r="B24" s="873"/>
      <c r="C24" s="873"/>
      <c r="D24" s="459">
        <f>F23</f>
        <v>1.0529999999999999</v>
      </c>
      <c r="E24" s="460" t="s">
        <v>1304</v>
      </c>
      <c r="F24" s="461">
        <f>F23^(1/12)</f>
        <v>1.0043129</v>
      </c>
    </row>
    <row r="25" spans="1:8" ht="15.75" customHeight="1" x14ac:dyDescent="0.25">
      <c r="A25" s="487" t="s">
        <v>1351</v>
      </c>
      <c r="B25" s="487"/>
      <c r="C25" s="874" t="str">
        <f>CONCATENATE("(",F22,"^",ROUNDUP((G16-F15)/30.5,1),"-1)/2+1")</f>
        <v>(1,0047885^6-1)/2+1</v>
      </c>
      <c r="D25" s="875"/>
      <c r="E25" s="876"/>
      <c r="F25" s="488">
        <f>(F22^ROUNDUP((G16-F15)/30.5,1)-1)/2+1</f>
        <v>1.0145386000000001</v>
      </c>
      <c r="H25" s="489"/>
    </row>
    <row r="26" spans="1:8" ht="40.5" customHeight="1" x14ac:dyDescent="0.25">
      <c r="A26" s="487" t="s">
        <v>1352</v>
      </c>
      <c r="B26" s="487"/>
      <c r="C26" s="874" t="str">
        <f>CONCATENATE(F22,"^",ROUNDUP((G16-F15)/30.5,1),"*((",F24,"^",ROUNDUP((F17-G17)/30.5,1),"-1)/2+1)")</f>
        <v>1,0047885^6*((1,0043129^4-1)/2+1)</v>
      </c>
      <c r="D26" s="875"/>
      <c r="E26" s="876"/>
      <c r="F26" s="488">
        <f>F22^ROUNDUP((G16-F15)/30.5,1)*((F24^ROUNDUP((F17-G17)/30.5,1)-1)/2+1)</f>
        <v>1.0380114</v>
      </c>
      <c r="H26" s="489"/>
    </row>
    <row r="27" spans="1:8" ht="34.5" customHeight="1" x14ac:dyDescent="0.25">
      <c r="A27" s="877" t="s">
        <v>1305</v>
      </c>
      <c r="B27" s="878"/>
      <c r="C27" s="874" t="str">
        <f>CONCATENATE(F19,"*",F25,"+",F20,"*",F26)</f>
        <v>0,53*1,0145386+0,47*1,0380114</v>
      </c>
      <c r="D27" s="875"/>
      <c r="E27" s="876"/>
      <c r="F27" s="506">
        <f>F19*F25+F20*F26</f>
        <v>1.0256000000000001</v>
      </c>
      <c r="H27" s="463"/>
    </row>
    <row r="29" spans="1:8" ht="15.75" x14ac:dyDescent="0.25">
      <c r="A29" s="504" t="s">
        <v>1412</v>
      </c>
      <c r="B29" s="499"/>
      <c r="C29" s="500"/>
      <c r="D29" s="500"/>
      <c r="E29" s="500"/>
      <c r="F29" s="501"/>
      <c r="H29" s="463"/>
    </row>
    <row r="30" spans="1:8" ht="15.75" x14ac:dyDescent="0.25">
      <c r="A30" s="499"/>
      <c r="B30" s="499"/>
      <c r="C30" s="500"/>
      <c r="D30" s="500"/>
      <c r="E30" s="500"/>
      <c r="F30" s="501"/>
      <c r="H30" s="463"/>
    </row>
    <row r="31" spans="1:8" x14ac:dyDescent="0.25">
      <c r="A31" s="879" t="s">
        <v>1298</v>
      </c>
      <c r="B31" s="879"/>
      <c r="C31" s="879"/>
      <c r="D31" s="879"/>
      <c r="E31" s="879"/>
      <c r="F31" s="454">
        <v>45108</v>
      </c>
      <c r="G31" s="454">
        <v>45291</v>
      </c>
      <c r="H31" t="s">
        <v>1345</v>
      </c>
    </row>
    <row r="32" spans="1:8" ht="15.75" x14ac:dyDescent="0.25">
      <c r="A32" s="880" t="s">
        <v>1299</v>
      </c>
      <c r="B32" s="881"/>
      <c r="C32" s="881"/>
      <c r="D32" s="881"/>
      <c r="E32" s="882"/>
      <c r="F32" s="454">
        <f>График!C26</f>
        <v>45413</v>
      </c>
      <c r="G32" s="454">
        <v>45292</v>
      </c>
      <c r="H32" t="s">
        <v>1346</v>
      </c>
    </row>
    <row r="33" spans="1:8" ht="15.75" x14ac:dyDescent="0.25">
      <c r="A33" s="880" t="s">
        <v>1300</v>
      </c>
      <c r="B33" s="881"/>
      <c r="C33" s="881"/>
      <c r="D33" s="881"/>
      <c r="E33" s="882"/>
      <c r="F33" s="454">
        <f>График!D26</f>
        <v>45474</v>
      </c>
    </row>
    <row r="34" spans="1:8" ht="15.75" x14ac:dyDescent="0.25">
      <c r="A34" s="880" t="s">
        <v>1347</v>
      </c>
      <c r="B34" s="881"/>
      <c r="C34" s="881"/>
      <c r="D34" s="881"/>
      <c r="E34" s="882"/>
      <c r="F34" s="457">
        <f>ROUND((F33-F32)/30.5,1)</f>
        <v>2</v>
      </c>
    </row>
    <row r="35" spans="1:8" ht="35.25" customHeight="1" x14ac:dyDescent="0.25">
      <c r="A35" s="884" t="s">
        <v>1302</v>
      </c>
      <c r="B35" s="884"/>
      <c r="C35" s="884"/>
      <c r="D35" s="884"/>
      <c r="E35" s="884"/>
      <c r="F35" s="486">
        <v>1.0589999999999999</v>
      </c>
    </row>
    <row r="36" spans="1:8" ht="15.75" x14ac:dyDescent="0.25">
      <c r="A36" s="873" t="s">
        <v>1303</v>
      </c>
      <c r="B36" s="873"/>
      <c r="C36" s="873"/>
      <c r="D36" s="459">
        <f>F35</f>
        <v>1.0589999999999999</v>
      </c>
      <c r="E36" s="460" t="s">
        <v>1304</v>
      </c>
      <c r="F36" s="461">
        <f>F35^(1/12)</f>
        <v>1.0047885000000001</v>
      </c>
    </row>
    <row r="37" spans="1:8" ht="33" customHeight="1" x14ac:dyDescent="0.25">
      <c r="A37" s="884" t="s">
        <v>1349</v>
      </c>
      <c r="B37" s="884"/>
      <c r="C37" s="884"/>
      <c r="D37" s="884"/>
      <c r="E37" s="884"/>
      <c r="F37" s="458">
        <v>1.0529999999999999</v>
      </c>
    </row>
    <row r="38" spans="1:8" ht="15.75" x14ac:dyDescent="0.25">
      <c r="A38" s="873" t="s">
        <v>1350</v>
      </c>
      <c r="B38" s="873"/>
      <c r="C38" s="873"/>
      <c r="D38" s="459">
        <f>F37</f>
        <v>1.0529999999999999</v>
      </c>
      <c r="E38" s="460" t="s">
        <v>1304</v>
      </c>
      <c r="F38" s="461">
        <f>F37^(1/12)</f>
        <v>1.0043129</v>
      </c>
    </row>
    <row r="39" spans="1:8" ht="34.5" customHeight="1" x14ac:dyDescent="0.25">
      <c r="A39" s="877" t="s">
        <v>1305</v>
      </c>
      <c r="B39" s="878"/>
      <c r="C39" s="874" t="str">
        <f>CONCATENATE(F36,"^",ROUNDUP((G31-F31)/30.5,1),"*",F38,"^",ROUNDUP((F32-G32)/30.5,1),"*((",F38,"^",ROUNDUP((F33-F32)/30.5,1),"-1)/2+1)")</f>
        <v>1,0047885^6*1,0043129^4*((1,0043129^2-1)/2+1)</v>
      </c>
      <c r="D39" s="875"/>
      <c r="E39" s="876"/>
      <c r="F39" s="507">
        <f>F36^ROUNDUP((G31-F31)/30.5,1)*F38^ROUNDUP((F32-G32)/30.5,1)*((F38^ROUNDUP((F33-F32)/30.5,1)-1)/2+1)</f>
        <v>1.0515000000000001</v>
      </c>
      <c r="H39" s="463"/>
    </row>
    <row r="41" spans="1:8" ht="15.75" x14ac:dyDescent="0.25">
      <c r="A41" s="504" t="s">
        <v>1413</v>
      </c>
      <c r="B41" s="499"/>
      <c r="C41" s="500"/>
      <c r="D41" s="500"/>
      <c r="E41" s="500"/>
      <c r="F41" s="501"/>
      <c r="H41" s="463"/>
    </row>
    <row r="42" spans="1:8" ht="15.75" x14ac:dyDescent="0.25">
      <c r="A42" s="499"/>
      <c r="B42" s="499"/>
      <c r="C42" s="500"/>
      <c r="D42" s="500"/>
      <c r="E42" s="500"/>
      <c r="F42" s="501"/>
      <c r="H42" s="463"/>
    </row>
    <row r="43" spans="1:8" x14ac:dyDescent="0.25">
      <c r="A43" s="879" t="s">
        <v>1298</v>
      </c>
      <c r="B43" s="879"/>
      <c r="C43" s="879"/>
      <c r="D43" s="879"/>
      <c r="E43" s="879"/>
      <c r="F43" s="454">
        <v>45108</v>
      </c>
      <c r="G43" s="454">
        <v>45291</v>
      </c>
      <c r="H43" t="s">
        <v>1345</v>
      </c>
    </row>
    <row r="44" spans="1:8" ht="15.75" x14ac:dyDescent="0.25">
      <c r="A44" s="880" t="s">
        <v>1299</v>
      </c>
      <c r="B44" s="881"/>
      <c r="C44" s="881"/>
      <c r="D44" s="881"/>
      <c r="E44" s="882"/>
      <c r="F44" s="454">
        <f>График!C27</f>
        <v>45458</v>
      </c>
      <c r="G44" s="454">
        <v>45292</v>
      </c>
      <c r="H44" t="s">
        <v>1346</v>
      </c>
    </row>
    <row r="45" spans="1:8" ht="15.75" x14ac:dyDescent="0.25">
      <c r="A45" s="880" t="s">
        <v>1300</v>
      </c>
      <c r="B45" s="881"/>
      <c r="C45" s="881"/>
      <c r="D45" s="881"/>
      <c r="E45" s="882"/>
      <c r="F45" s="454">
        <f>График!D28</f>
        <v>45503</v>
      </c>
    </row>
    <row r="46" spans="1:8" ht="15.75" x14ac:dyDescent="0.25">
      <c r="A46" s="880" t="s">
        <v>1347</v>
      </c>
      <c r="B46" s="881"/>
      <c r="C46" s="881"/>
      <c r="D46" s="881"/>
      <c r="E46" s="882"/>
      <c r="F46" s="457">
        <f>ROUND((F45-F44)/30.5,1)</f>
        <v>1.5</v>
      </c>
    </row>
    <row r="47" spans="1:8" ht="35.25" customHeight="1" x14ac:dyDescent="0.25">
      <c r="A47" s="884" t="s">
        <v>1302</v>
      </c>
      <c r="B47" s="884"/>
      <c r="C47" s="884"/>
      <c r="D47" s="884"/>
      <c r="E47" s="884"/>
      <c r="F47" s="486">
        <v>1.0589999999999999</v>
      </c>
    </row>
    <row r="48" spans="1:8" ht="15.75" x14ac:dyDescent="0.25">
      <c r="A48" s="873" t="s">
        <v>1303</v>
      </c>
      <c r="B48" s="873"/>
      <c r="C48" s="873"/>
      <c r="D48" s="459">
        <f>F47</f>
        <v>1.0589999999999999</v>
      </c>
      <c r="E48" s="460" t="s">
        <v>1304</v>
      </c>
      <c r="F48" s="461">
        <f>F47^(1/12)</f>
        <v>1.0047885000000001</v>
      </c>
    </row>
    <row r="49" spans="1:8" ht="33" customHeight="1" x14ac:dyDescent="0.25">
      <c r="A49" s="884" t="s">
        <v>1349</v>
      </c>
      <c r="B49" s="884"/>
      <c r="C49" s="884"/>
      <c r="D49" s="884"/>
      <c r="E49" s="884"/>
      <c r="F49" s="458">
        <v>1.0529999999999999</v>
      </c>
    </row>
    <row r="50" spans="1:8" ht="15.75" x14ac:dyDescent="0.25">
      <c r="A50" s="873" t="s">
        <v>1350</v>
      </c>
      <c r="B50" s="873"/>
      <c r="C50" s="873"/>
      <c r="D50" s="459">
        <f>F49</f>
        <v>1.0529999999999999</v>
      </c>
      <c r="E50" s="460" t="s">
        <v>1304</v>
      </c>
      <c r="F50" s="461">
        <f>F49^(1/12)</f>
        <v>1.0043129</v>
      </c>
    </row>
    <row r="51" spans="1:8" ht="34.5" customHeight="1" x14ac:dyDescent="0.25">
      <c r="A51" s="877" t="s">
        <v>1305</v>
      </c>
      <c r="B51" s="878"/>
      <c r="C51" s="874" t="str">
        <f>CONCATENATE(F48,"^",ROUNDUP((G43-F43)/30.5,1),"*",F50,"^",ROUNDUP((F44-G44)/30.5,1),"*((",F50,"^",ROUNDUP((F45-F44)/30.5,1),"-1)/2+1)")</f>
        <v>1,0047885^6*1,0043129^5,5*((1,0043129^1,5-1)/2+1)</v>
      </c>
      <c r="D51" s="875"/>
      <c r="E51" s="876"/>
      <c r="F51" s="505">
        <f>F48^ROUNDUP((G43-F43)/30.5,1)*F50^ROUNDUP((F44-G44)/30.5,1)*((F50^ROUNDUP((F45-F44)/30.5,1)-1)/2+1)</f>
        <v>1.0570999999999999</v>
      </c>
      <c r="H51" s="463"/>
    </row>
  </sheetData>
  <mergeCells count="42">
    <mergeCell ref="A50:C50"/>
    <mergeCell ref="A51:B51"/>
    <mergeCell ref="C51:E51"/>
    <mergeCell ref="A44:E44"/>
    <mergeCell ref="A45:E45"/>
    <mergeCell ref="A46:E46"/>
    <mergeCell ref="A47:E47"/>
    <mergeCell ref="A48:C48"/>
    <mergeCell ref="A49:E49"/>
    <mergeCell ref="A39:B39"/>
    <mergeCell ref="C39:E39"/>
    <mergeCell ref="A43:E43"/>
    <mergeCell ref="A35:E35"/>
    <mergeCell ref="A36:C36"/>
    <mergeCell ref="A37:E37"/>
    <mergeCell ref="A38:C38"/>
    <mergeCell ref="A34:E34"/>
    <mergeCell ref="A22:C22"/>
    <mergeCell ref="A23:E23"/>
    <mergeCell ref="A24:C24"/>
    <mergeCell ref="C25:E25"/>
    <mergeCell ref="A31:E31"/>
    <mergeCell ref="A32:E32"/>
    <mergeCell ref="A33:E33"/>
    <mergeCell ref="A5:E5"/>
    <mergeCell ref="A6:E6"/>
    <mergeCell ref="A7:E7"/>
    <mergeCell ref="A8:E8"/>
    <mergeCell ref="A9:E9"/>
    <mergeCell ref="A10:C10"/>
    <mergeCell ref="C26:E26"/>
    <mergeCell ref="A27:B27"/>
    <mergeCell ref="C27:E27"/>
    <mergeCell ref="A15:E15"/>
    <mergeCell ref="A16:E16"/>
    <mergeCell ref="A17:E17"/>
    <mergeCell ref="A18:E18"/>
    <mergeCell ref="A19:E19"/>
    <mergeCell ref="A20:E20"/>
    <mergeCell ref="A21:E21"/>
    <mergeCell ref="A11:B11"/>
    <mergeCell ref="C11:E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3"/>
  <sheetViews>
    <sheetView topLeftCell="B27" zoomScaleNormal="100" workbookViewId="0">
      <selection activeCell="B53" sqref="B53:H53"/>
    </sheetView>
  </sheetViews>
  <sheetFormatPr defaultRowHeight="15" outlineLevelRow="3" outlineLevelCol="1" x14ac:dyDescent="0.25"/>
  <cols>
    <col min="1" max="1" width="0" hidden="1" customWidth="1" outlineLevel="1"/>
    <col min="2" max="2" width="8.140625" customWidth="1" collapsed="1"/>
    <col min="3" max="3" width="64.7109375" customWidth="1"/>
    <col min="4" max="4" width="10.28515625" customWidth="1"/>
    <col min="5" max="5" width="11" customWidth="1"/>
    <col min="6" max="7" width="16.85546875" customWidth="1"/>
    <col min="8" max="9" width="15.85546875" customWidth="1"/>
  </cols>
  <sheetData>
    <row r="1" spans="1:9" ht="33" customHeight="1" x14ac:dyDescent="0.25">
      <c r="B1" s="888" t="s">
        <v>491</v>
      </c>
      <c r="C1" s="888"/>
      <c r="D1" s="888"/>
      <c r="E1" s="888"/>
      <c r="F1" s="888"/>
      <c r="G1" s="888"/>
      <c r="H1" s="888"/>
      <c r="I1" s="888"/>
    </row>
    <row r="2" spans="1:9" ht="28.5" customHeight="1" x14ac:dyDescent="0.25">
      <c r="B2" s="889" t="s">
        <v>260</v>
      </c>
      <c r="C2" s="889"/>
      <c r="D2" s="889"/>
      <c r="E2" s="889"/>
      <c r="F2" s="889"/>
      <c r="G2" s="889"/>
      <c r="H2" s="889"/>
      <c r="I2" s="889"/>
    </row>
    <row r="3" spans="1:9" ht="15.75" x14ac:dyDescent="0.25">
      <c r="B3" s="469"/>
      <c r="C3" s="469"/>
      <c r="D3" s="469"/>
      <c r="E3" s="469"/>
    </row>
    <row r="4" spans="1:9" x14ac:dyDescent="0.25">
      <c r="A4" s="890" t="s">
        <v>1421</v>
      </c>
      <c r="B4" s="891" t="s">
        <v>143</v>
      </c>
      <c r="C4" s="893" t="s">
        <v>492</v>
      </c>
      <c r="D4" s="893" t="s">
        <v>147</v>
      </c>
      <c r="E4" s="891" t="s">
        <v>148</v>
      </c>
      <c r="F4" s="887" t="s">
        <v>493</v>
      </c>
      <c r="G4" s="887"/>
      <c r="H4" s="887" t="s">
        <v>397</v>
      </c>
      <c r="I4" s="887"/>
    </row>
    <row r="5" spans="1:9" ht="25.5" x14ac:dyDescent="0.25">
      <c r="A5" s="890"/>
      <c r="B5" s="892"/>
      <c r="C5" s="894"/>
      <c r="D5" s="894"/>
      <c r="E5" s="892"/>
      <c r="F5" s="249" t="s">
        <v>494</v>
      </c>
      <c r="G5" s="468" t="s">
        <v>153</v>
      </c>
      <c r="H5" s="249" t="s">
        <v>494</v>
      </c>
      <c r="I5" s="468" t="s">
        <v>153</v>
      </c>
    </row>
    <row r="6" spans="1:9" x14ac:dyDescent="0.25">
      <c r="A6" s="613"/>
      <c r="B6" s="471">
        <v>1</v>
      </c>
      <c r="C6" s="30">
        <v>2</v>
      </c>
      <c r="D6" s="471">
        <v>3</v>
      </c>
      <c r="E6" s="30">
        <v>4</v>
      </c>
      <c r="F6" s="471">
        <v>5</v>
      </c>
      <c r="G6" s="30">
        <v>6</v>
      </c>
      <c r="H6" s="471">
        <v>7</v>
      </c>
      <c r="I6" s="30">
        <v>8</v>
      </c>
    </row>
    <row r="7" spans="1:9" s="136" customFormat="1" ht="15.75" x14ac:dyDescent="0.25">
      <c r="A7" s="502">
        <v>1</v>
      </c>
      <c r="B7" s="615" t="s">
        <v>21</v>
      </c>
      <c r="C7" s="167" t="s">
        <v>388</v>
      </c>
      <c r="D7" s="168" t="s">
        <v>399</v>
      </c>
      <c r="E7" s="162">
        <v>1</v>
      </c>
      <c r="F7" s="250">
        <f>G7/E7</f>
        <v>11823970.529999999</v>
      </c>
      <c r="G7" s="183">
        <f>G8+G9+G10+G11</f>
        <v>11823970.529999999</v>
      </c>
      <c r="H7" s="250">
        <f>I7/E7</f>
        <v>0</v>
      </c>
      <c r="I7" s="183">
        <f>I8+I9+I10+I11</f>
        <v>0</v>
      </c>
    </row>
    <row r="8" spans="1:9" s="171" customFormat="1" ht="15.75" outlineLevel="1" x14ac:dyDescent="0.25">
      <c r="A8" s="508">
        <v>2</v>
      </c>
      <c r="B8" s="616" t="str">
        <f ca="1">IF(A8&gt;OFFSET(A8,-1,0),OFFSET(B8,-1,0)&amp;"."&amp;1,LEFT(OFFSET(B8,-1,0),SEARCH("^^",SUBSTITUTE("."&amp;OFFSET(B8,-1,0),".","^^",A8))-1)&amp;1--MID(OFFSET(B8,-1,0),SEARCH("^^",SUBSTITUTE("."&amp;OFFSET(B8,-1,0),".","^^",A8)),SEARCH("^^",SUBSTITUTE(OFFSET(B8,-1,0)&amp;".",".","^^",A8))-SEARCH("^^",SUBSTITUTE("."&amp;OFFSET(B8,-1,0),".","^^",A8))))</f>
        <v>1.1</v>
      </c>
      <c r="C8" s="586" t="s">
        <v>385</v>
      </c>
      <c r="D8" s="587" t="s">
        <v>399</v>
      </c>
      <c r="E8" s="592">
        <v>1</v>
      </c>
      <c r="F8" s="639">
        <f t="shared" ref="F8:F47" si="0">G8/E8</f>
        <v>1604868.58</v>
      </c>
      <c r="G8" s="639">
        <f>НМЦК!Z9</f>
        <v>1604868.58</v>
      </c>
      <c r="H8" s="639">
        <f t="shared" ref="H8:H47" si="1">I8/E8</f>
        <v>0</v>
      </c>
      <c r="I8" s="639">
        <f>НМЦК!AB9</f>
        <v>0</v>
      </c>
    </row>
    <row r="9" spans="1:9" s="171" customFormat="1" ht="15.75" outlineLevel="1" x14ac:dyDescent="0.25">
      <c r="A9" s="508">
        <v>2</v>
      </c>
      <c r="B9" s="616" t="str">
        <f t="shared" ref="B9:B47" ca="1" si="2">IF(A9&gt;OFFSET(A9,-1,0),OFFSET(B9,-1,0)&amp;"."&amp;1,LEFT(OFFSET(B9,-1,0),SEARCH("^^",SUBSTITUTE("."&amp;OFFSET(B9,-1,0),".","^^",A9))-1)&amp;1--MID(OFFSET(B9,-1,0),SEARCH("^^",SUBSTITUTE("."&amp;OFFSET(B9,-1,0),".","^^",A9)),SEARCH("^^",SUBSTITUTE(OFFSET(B9,-1,0)&amp;".",".","^^",A9))-SEARCH("^^",SUBSTITUTE("."&amp;OFFSET(B9,-1,0),".","^^",A9))))</f>
        <v>1.2</v>
      </c>
      <c r="C9" s="601" t="s">
        <v>386</v>
      </c>
      <c r="D9" s="551" t="s">
        <v>399</v>
      </c>
      <c r="E9" s="617">
        <v>1</v>
      </c>
      <c r="F9" s="640">
        <f t="shared" si="0"/>
        <v>9861387.3399999999</v>
      </c>
      <c r="G9" s="640">
        <f>НМЦК!Z10</f>
        <v>9861387.3399999999</v>
      </c>
      <c r="H9" s="640">
        <f t="shared" si="1"/>
        <v>0</v>
      </c>
      <c r="I9" s="640">
        <f>НМЦК!AB10</f>
        <v>0</v>
      </c>
    </row>
    <row r="10" spans="1:9" s="171" customFormat="1" ht="15.75" outlineLevel="1" x14ac:dyDescent="0.25">
      <c r="A10" s="508">
        <v>2</v>
      </c>
      <c r="B10" s="616" t="str">
        <f t="shared" ca="1" si="2"/>
        <v>1.3</v>
      </c>
      <c r="C10" s="601" t="s">
        <v>414</v>
      </c>
      <c r="D10" s="551" t="s">
        <v>399</v>
      </c>
      <c r="E10" s="617">
        <v>1</v>
      </c>
      <c r="F10" s="640">
        <f t="shared" si="0"/>
        <v>160486.85999999999</v>
      </c>
      <c r="G10" s="640">
        <f>G8*10%</f>
        <v>160486.85999999999</v>
      </c>
      <c r="H10" s="640">
        <f t="shared" si="1"/>
        <v>0</v>
      </c>
      <c r="I10" s="640">
        <f>НМЦК!AB11</f>
        <v>0</v>
      </c>
    </row>
    <row r="11" spans="1:9" s="171" customFormat="1" ht="15.75" outlineLevel="1" x14ac:dyDescent="0.25">
      <c r="A11" s="508">
        <v>2</v>
      </c>
      <c r="B11" s="616" t="str">
        <f t="shared" ca="1" si="2"/>
        <v>1.4</v>
      </c>
      <c r="C11" s="593" t="s">
        <v>415</v>
      </c>
      <c r="D11" s="554" t="s">
        <v>399</v>
      </c>
      <c r="E11" s="596">
        <v>1</v>
      </c>
      <c r="F11" s="641">
        <f t="shared" si="0"/>
        <v>197227.75</v>
      </c>
      <c r="G11" s="641">
        <f>G9*2%</f>
        <v>197227.75</v>
      </c>
      <c r="H11" s="641">
        <f t="shared" si="1"/>
        <v>0</v>
      </c>
      <c r="I11" s="641">
        <f>НМЦК!AB12</f>
        <v>0</v>
      </c>
    </row>
    <row r="12" spans="1:9" s="171" customFormat="1" ht="15.75" x14ac:dyDescent="0.25">
      <c r="A12" s="508">
        <v>1</v>
      </c>
      <c r="B12" s="615" t="str">
        <f t="shared" ca="1" si="2"/>
        <v>2</v>
      </c>
      <c r="C12" s="167" t="s">
        <v>387</v>
      </c>
      <c r="D12" s="168" t="s">
        <v>399</v>
      </c>
      <c r="E12" s="162">
        <v>1</v>
      </c>
      <c r="F12" s="250">
        <f t="shared" si="0"/>
        <v>11151556.58</v>
      </c>
      <c r="G12" s="183">
        <f>G13+G14</f>
        <v>11151556.58</v>
      </c>
      <c r="H12" s="250">
        <f t="shared" si="1"/>
        <v>0</v>
      </c>
      <c r="I12" s="183">
        <f>I13+I14</f>
        <v>0</v>
      </c>
    </row>
    <row r="13" spans="1:9" s="173" customFormat="1" ht="15.75" outlineLevel="1" x14ac:dyDescent="0.25">
      <c r="A13" s="508">
        <v>2</v>
      </c>
      <c r="B13" s="616" t="str">
        <f t="shared" ca="1" si="2"/>
        <v>2.1</v>
      </c>
      <c r="C13" s="586" t="s">
        <v>387</v>
      </c>
      <c r="D13" s="587" t="s">
        <v>399</v>
      </c>
      <c r="E13" s="592">
        <v>1</v>
      </c>
      <c r="F13" s="639">
        <f t="shared" si="0"/>
        <v>10932898.609999999</v>
      </c>
      <c r="G13" s="642">
        <f>НМЦК!Z14</f>
        <v>10932898.609999999</v>
      </c>
      <c r="H13" s="639">
        <f t="shared" si="1"/>
        <v>0</v>
      </c>
      <c r="I13" s="642">
        <f>НМЦК!AB14</f>
        <v>0</v>
      </c>
    </row>
    <row r="14" spans="1:9" s="173" customFormat="1" ht="15.75" outlineLevel="1" x14ac:dyDescent="0.25">
      <c r="A14" s="508">
        <v>2</v>
      </c>
      <c r="B14" s="616" t="str">
        <f t="shared" ca="1" si="2"/>
        <v>2.2</v>
      </c>
      <c r="C14" s="593" t="s">
        <v>389</v>
      </c>
      <c r="D14" s="554" t="s">
        <v>399</v>
      </c>
      <c r="E14" s="596">
        <v>1</v>
      </c>
      <c r="F14" s="641">
        <f t="shared" si="0"/>
        <v>218657.97</v>
      </c>
      <c r="G14" s="643">
        <f>G13*2%</f>
        <v>218657.97</v>
      </c>
      <c r="H14" s="641">
        <f t="shared" si="1"/>
        <v>0</v>
      </c>
      <c r="I14" s="643">
        <f>НМЦК!AB15</f>
        <v>0</v>
      </c>
    </row>
    <row r="15" spans="1:9" s="171" customFormat="1" ht="25.5" x14ac:dyDescent="0.25">
      <c r="A15" s="508">
        <v>1</v>
      </c>
      <c r="B15" s="615" t="str">
        <f t="shared" ca="1" si="2"/>
        <v>3</v>
      </c>
      <c r="C15" s="172" t="s">
        <v>398</v>
      </c>
      <c r="D15" s="168" t="s">
        <v>399</v>
      </c>
      <c r="E15" s="166">
        <v>1</v>
      </c>
      <c r="F15" s="183">
        <f t="shared" si="0"/>
        <v>132004263.02</v>
      </c>
      <c r="G15" s="174">
        <f>SUM(G16:G47)</f>
        <v>132004263.02</v>
      </c>
      <c r="H15" s="183">
        <f t="shared" si="1"/>
        <v>873096.99</v>
      </c>
      <c r="I15" s="174">
        <f>SUM(I16:I47)</f>
        <v>873096.99</v>
      </c>
    </row>
    <row r="16" spans="1:9" ht="25.5" outlineLevel="1" x14ac:dyDescent="0.25">
      <c r="A16" s="508">
        <v>2</v>
      </c>
      <c r="B16" s="618" t="str">
        <f t="shared" ca="1" si="2"/>
        <v>3.1</v>
      </c>
      <c r="C16" s="578" t="s">
        <v>258</v>
      </c>
      <c r="D16" s="579" t="s">
        <v>259</v>
      </c>
      <c r="E16" s="619">
        <f>((60-32)*23+(100*40))/100-E18</f>
        <v>39.08</v>
      </c>
      <c r="F16" s="646">
        <f t="shared" si="0"/>
        <v>198740.59</v>
      </c>
      <c r="G16" s="641">
        <f>НМЦК!Z17</f>
        <v>7766782.1600000001</v>
      </c>
      <c r="H16" s="646">
        <f t="shared" si="1"/>
        <v>0</v>
      </c>
      <c r="I16" s="641">
        <f>НМЦК!AB17</f>
        <v>0</v>
      </c>
    </row>
    <row r="17" spans="1:9" ht="15.75" outlineLevel="1" x14ac:dyDescent="0.25">
      <c r="A17" s="508">
        <v>2</v>
      </c>
      <c r="B17" s="511" t="str">
        <f t="shared" ca="1" si="2"/>
        <v>3.2</v>
      </c>
      <c r="C17" s="109" t="s">
        <v>292</v>
      </c>
      <c r="D17" s="110"/>
      <c r="E17" s="111"/>
      <c r="F17" s="113"/>
      <c r="G17" s="113"/>
      <c r="H17" s="113"/>
      <c r="I17" s="113"/>
    </row>
    <row r="18" spans="1:9" s="136" customFormat="1" ht="25.5" outlineLevel="1" x14ac:dyDescent="0.25">
      <c r="A18" s="508">
        <v>3</v>
      </c>
      <c r="B18" s="620" t="str">
        <f t="shared" ca="1" si="2"/>
        <v>3.2.1</v>
      </c>
      <c r="C18" s="571" t="s">
        <v>421</v>
      </c>
      <c r="D18" s="546" t="s">
        <v>259</v>
      </c>
      <c r="E18" s="621">
        <f>8*4*23/100</f>
        <v>7.36</v>
      </c>
      <c r="F18" s="647">
        <f t="shared" si="0"/>
        <v>210974.47</v>
      </c>
      <c r="G18" s="642">
        <f>НМЦК!Z19</f>
        <v>1552772.13</v>
      </c>
      <c r="H18" s="647">
        <f t="shared" si="1"/>
        <v>0</v>
      </c>
      <c r="I18" s="642">
        <f>НМЦК!AB19</f>
        <v>0</v>
      </c>
    </row>
    <row r="19" spans="1:9" s="136" customFormat="1" ht="15.75" outlineLevel="1" x14ac:dyDescent="0.25">
      <c r="A19" s="508">
        <v>3</v>
      </c>
      <c r="B19" s="616" t="str">
        <f t="shared" ca="1" si="2"/>
        <v>3.2.2</v>
      </c>
      <c r="C19" s="573" t="s">
        <v>1312</v>
      </c>
      <c r="D19" s="525" t="s">
        <v>261</v>
      </c>
      <c r="E19" s="622">
        <f>11*3.5*17</f>
        <v>654.5</v>
      </c>
      <c r="F19" s="648">
        <f t="shared" si="0"/>
        <v>118746.65</v>
      </c>
      <c r="G19" s="644">
        <f>НМЦК!Z20</f>
        <v>77719685.060000002</v>
      </c>
      <c r="H19" s="648">
        <f t="shared" si="1"/>
        <v>0</v>
      </c>
      <c r="I19" s="644">
        <f>НМЦК!AB20</f>
        <v>0</v>
      </c>
    </row>
    <row r="20" spans="1:9" s="136" customFormat="1" ht="15.75" outlineLevel="1" x14ac:dyDescent="0.25">
      <c r="A20" s="508">
        <v>3</v>
      </c>
      <c r="B20" s="616" t="str">
        <f t="shared" ca="1" si="2"/>
        <v>3.2.3</v>
      </c>
      <c r="C20" s="573" t="s">
        <v>1313</v>
      </c>
      <c r="D20" s="525" t="s">
        <v>261</v>
      </c>
      <c r="E20" s="622">
        <f>11*3.5*2</f>
        <v>77</v>
      </c>
      <c r="F20" s="648">
        <f t="shared" si="0"/>
        <v>131116.1</v>
      </c>
      <c r="G20" s="644">
        <f>НМЦК!Z21</f>
        <v>10095939.57</v>
      </c>
      <c r="H20" s="648">
        <f t="shared" si="1"/>
        <v>0</v>
      </c>
      <c r="I20" s="644">
        <f>НМЦК!AB21</f>
        <v>0</v>
      </c>
    </row>
    <row r="21" spans="1:9" s="136" customFormat="1" ht="15.75" outlineLevel="1" x14ac:dyDescent="0.25">
      <c r="A21" s="508">
        <v>3</v>
      </c>
      <c r="B21" s="618" t="str">
        <f t="shared" ca="1" si="2"/>
        <v>3.2.4</v>
      </c>
      <c r="C21" s="575" t="s">
        <v>1314</v>
      </c>
      <c r="D21" s="555" t="s">
        <v>261</v>
      </c>
      <c r="E21" s="623">
        <f>11*3.5*3</f>
        <v>115.5</v>
      </c>
      <c r="F21" s="649">
        <f t="shared" si="0"/>
        <v>123694.43</v>
      </c>
      <c r="G21" s="643">
        <f>НМЦК!Z22</f>
        <v>14286706.869999999</v>
      </c>
      <c r="H21" s="649">
        <f t="shared" si="1"/>
        <v>0</v>
      </c>
      <c r="I21" s="643">
        <f>НМЦК!AB22</f>
        <v>0</v>
      </c>
    </row>
    <row r="22" spans="1:9" ht="15.75" outlineLevel="1" x14ac:dyDescent="0.25">
      <c r="A22" s="508">
        <v>2</v>
      </c>
      <c r="B22" s="511" t="str">
        <f t="shared" ca="1" si="2"/>
        <v>3.3</v>
      </c>
      <c r="C22" s="115" t="s">
        <v>299</v>
      </c>
      <c r="D22" s="111"/>
      <c r="E22" s="111"/>
      <c r="F22" s="113"/>
      <c r="G22" s="113"/>
      <c r="H22" s="113"/>
      <c r="I22" s="113"/>
    </row>
    <row r="23" spans="1:9" ht="15.75" outlineLevel="2" x14ac:dyDescent="0.25">
      <c r="A23" s="508">
        <v>3</v>
      </c>
      <c r="B23" s="511" t="str">
        <f t="shared" ca="1" si="2"/>
        <v>3.3.1</v>
      </c>
      <c r="C23" s="115" t="s">
        <v>300</v>
      </c>
      <c r="D23" s="111"/>
      <c r="E23" s="111"/>
      <c r="F23" s="113"/>
      <c r="G23" s="113"/>
      <c r="H23" s="113"/>
      <c r="I23" s="113"/>
    </row>
    <row r="24" spans="1:9" ht="51.75" outlineLevel="3" x14ac:dyDescent="0.25">
      <c r="A24" s="508">
        <v>4</v>
      </c>
      <c r="B24" s="620" t="str">
        <f t="shared" ca="1" si="2"/>
        <v>3.3.1.1</v>
      </c>
      <c r="C24" s="564" t="s">
        <v>265</v>
      </c>
      <c r="D24" s="545" t="s">
        <v>166</v>
      </c>
      <c r="E24" s="621">
        <f>300/1000</f>
        <v>0.3</v>
      </c>
      <c r="F24" s="647">
        <f t="shared" si="0"/>
        <v>2473273.4</v>
      </c>
      <c r="G24" s="642">
        <f>НМЦК!Z25</f>
        <v>741982.02</v>
      </c>
      <c r="H24" s="647">
        <f t="shared" si="1"/>
        <v>0</v>
      </c>
      <c r="I24" s="642">
        <f>НМЦК!AB25</f>
        <v>0</v>
      </c>
    </row>
    <row r="25" spans="1:9" ht="51.75" outlineLevel="3" x14ac:dyDescent="0.25">
      <c r="A25" s="508">
        <v>4</v>
      </c>
      <c r="B25" s="616" t="str">
        <f t="shared" ca="1" si="2"/>
        <v>3.3.1.2</v>
      </c>
      <c r="C25" s="566" t="s">
        <v>264</v>
      </c>
      <c r="D25" s="551" t="s">
        <v>166</v>
      </c>
      <c r="E25" s="624">
        <f>(200+100+400)/1000</f>
        <v>0.7</v>
      </c>
      <c r="F25" s="650">
        <f t="shared" si="0"/>
        <v>1364764.51</v>
      </c>
      <c r="G25" s="644">
        <f>НМЦК!Z26</f>
        <v>955335.16</v>
      </c>
      <c r="H25" s="650">
        <f t="shared" si="1"/>
        <v>0</v>
      </c>
      <c r="I25" s="644">
        <f>НМЦК!AB26</f>
        <v>0</v>
      </c>
    </row>
    <row r="26" spans="1:9" ht="64.5" outlineLevel="3" x14ac:dyDescent="0.25">
      <c r="A26" s="508">
        <v>4</v>
      </c>
      <c r="B26" s="616" t="str">
        <f t="shared" ca="1" si="2"/>
        <v>3.3.1.3</v>
      </c>
      <c r="C26" s="566" t="s">
        <v>269</v>
      </c>
      <c r="D26" s="551" t="s">
        <v>166</v>
      </c>
      <c r="E26" s="624">
        <v>1</v>
      </c>
      <c r="F26" s="650">
        <f t="shared" si="0"/>
        <v>789480.75</v>
      </c>
      <c r="G26" s="644">
        <f>НМЦК!Z27</f>
        <v>789480.75</v>
      </c>
      <c r="H26" s="650">
        <f t="shared" si="1"/>
        <v>0</v>
      </c>
      <c r="I26" s="644">
        <f>НМЦК!AB27</f>
        <v>0</v>
      </c>
    </row>
    <row r="27" spans="1:9" ht="15.75" outlineLevel="3" x14ac:dyDescent="0.25">
      <c r="A27" s="508">
        <v>4</v>
      </c>
      <c r="B27" s="618" t="str">
        <f t="shared" ca="1" si="2"/>
        <v>3.3.1.4</v>
      </c>
      <c r="C27" s="568" t="s">
        <v>270</v>
      </c>
      <c r="D27" s="569" t="s">
        <v>205</v>
      </c>
      <c r="E27" s="625">
        <v>5</v>
      </c>
      <c r="F27" s="651">
        <f t="shared" si="0"/>
        <v>225038.9</v>
      </c>
      <c r="G27" s="643">
        <f>НМЦК!Z28</f>
        <v>1125194.49</v>
      </c>
      <c r="H27" s="651">
        <f t="shared" si="1"/>
        <v>171195.49</v>
      </c>
      <c r="I27" s="643">
        <f>НМЦК!AB28</f>
        <v>855977.44</v>
      </c>
    </row>
    <row r="28" spans="1:9" ht="15.75" outlineLevel="2" x14ac:dyDescent="0.25">
      <c r="A28" s="508">
        <v>3</v>
      </c>
      <c r="B28" s="511" t="str">
        <f t="shared" ca="1" si="2"/>
        <v>3.3.2</v>
      </c>
      <c r="C28" s="118" t="s">
        <v>317</v>
      </c>
      <c r="D28" s="117"/>
      <c r="E28" s="117"/>
      <c r="F28" s="120"/>
      <c r="G28" s="113"/>
      <c r="H28" s="120"/>
      <c r="I28" s="113"/>
    </row>
    <row r="29" spans="1:9" ht="38.25" outlineLevel="3" x14ac:dyDescent="0.25">
      <c r="A29" s="508">
        <v>4</v>
      </c>
      <c r="B29" s="620" t="str">
        <f t="shared" ca="1" si="2"/>
        <v>3.3.2.1</v>
      </c>
      <c r="C29" s="563" t="s">
        <v>353</v>
      </c>
      <c r="D29" s="545" t="s">
        <v>166</v>
      </c>
      <c r="E29" s="626">
        <f>230/1000</f>
        <v>0.23</v>
      </c>
      <c r="F29" s="652">
        <f t="shared" si="0"/>
        <v>4121569.78</v>
      </c>
      <c r="G29" s="642">
        <f>НМЦК!Z30</f>
        <v>947961.05</v>
      </c>
      <c r="H29" s="652">
        <f t="shared" si="1"/>
        <v>0</v>
      </c>
      <c r="I29" s="642">
        <f>НМЦК!AB30</f>
        <v>0</v>
      </c>
    </row>
    <row r="30" spans="1:9" ht="25.5" outlineLevel="3" x14ac:dyDescent="0.25">
      <c r="A30" s="508">
        <v>4</v>
      </c>
      <c r="B30" s="616" t="str">
        <f t="shared" ca="1" si="2"/>
        <v>3.3.2.2</v>
      </c>
      <c r="C30" s="559" t="s">
        <v>424</v>
      </c>
      <c r="D30" s="560" t="s">
        <v>259</v>
      </c>
      <c r="E30" s="624">
        <f>20/100</f>
        <v>0.2</v>
      </c>
      <c r="F30" s="650">
        <f t="shared" si="0"/>
        <v>210974.5</v>
      </c>
      <c r="G30" s="644">
        <f>НМЦК!Z31</f>
        <v>42194.9</v>
      </c>
      <c r="H30" s="650">
        <f t="shared" si="1"/>
        <v>0</v>
      </c>
      <c r="I30" s="644">
        <f>НМЦК!AB31</f>
        <v>0</v>
      </c>
    </row>
    <row r="31" spans="1:9" ht="15.75" outlineLevel="3" x14ac:dyDescent="0.25">
      <c r="A31" s="508">
        <v>4</v>
      </c>
      <c r="B31" s="618" t="str">
        <f t="shared" ca="1" si="2"/>
        <v>3.3.2.3</v>
      </c>
      <c r="C31" s="553" t="s">
        <v>368</v>
      </c>
      <c r="D31" s="554" t="s">
        <v>205</v>
      </c>
      <c r="E31" s="627">
        <v>1</v>
      </c>
      <c r="F31" s="653">
        <f t="shared" si="0"/>
        <v>419369.67</v>
      </c>
      <c r="G31" s="643">
        <f>НМЦК!Z32</f>
        <v>419369.67</v>
      </c>
      <c r="H31" s="653">
        <f t="shared" si="1"/>
        <v>0</v>
      </c>
      <c r="I31" s="643">
        <f>НМЦК!AB32</f>
        <v>0</v>
      </c>
    </row>
    <row r="32" spans="1:9" ht="15.75" outlineLevel="2" x14ac:dyDescent="0.25">
      <c r="A32" s="508">
        <v>3</v>
      </c>
      <c r="B32" s="511" t="str">
        <f t="shared" ca="1" si="2"/>
        <v>3.3.3</v>
      </c>
      <c r="C32" s="121" t="s">
        <v>360</v>
      </c>
      <c r="D32" s="111"/>
      <c r="E32" s="111"/>
      <c r="F32" s="113"/>
      <c r="G32" s="113"/>
      <c r="H32" s="113"/>
      <c r="I32" s="113"/>
    </row>
    <row r="33" spans="1:9" ht="38.25" outlineLevel="3" x14ac:dyDescent="0.25">
      <c r="A33" s="508">
        <v>4</v>
      </c>
      <c r="B33" s="620" t="str">
        <f t="shared" ca="1" si="2"/>
        <v>3.3.3.1</v>
      </c>
      <c r="C33" s="544" t="s">
        <v>356</v>
      </c>
      <c r="D33" s="545" t="s">
        <v>166</v>
      </c>
      <c r="E33" s="621">
        <f>180/1000</f>
        <v>0.18</v>
      </c>
      <c r="F33" s="647">
        <f t="shared" si="0"/>
        <v>4773582.22</v>
      </c>
      <c r="G33" s="642">
        <f>НМЦК!Z34</f>
        <v>859244.8</v>
      </c>
      <c r="H33" s="647">
        <f t="shared" si="1"/>
        <v>0</v>
      </c>
      <c r="I33" s="642">
        <f>НМЦК!AB34</f>
        <v>0</v>
      </c>
    </row>
    <row r="34" spans="1:9" ht="25.5" outlineLevel="3" x14ac:dyDescent="0.25">
      <c r="A34" s="508">
        <v>4</v>
      </c>
      <c r="B34" s="616" t="str">
        <f t="shared" ca="1" si="2"/>
        <v>3.3.3.2</v>
      </c>
      <c r="C34" s="559" t="s">
        <v>425</v>
      </c>
      <c r="D34" s="560" t="s">
        <v>259</v>
      </c>
      <c r="E34" s="624">
        <f>20/100</f>
        <v>0.2</v>
      </c>
      <c r="F34" s="650">
        <f t="shared" si="0"/>
        <v>210974.5</v>
      </c>
      <c r="G34" s="644">
        <f>НМЦК!Z35</f>
        <v>42194.9</v>
      </c>
      <c r="H34" s="650">
        <f t="shared" si="1"/>
        <v>0</v>
      </c>
      <c r="I34" s="644">
        <f>НМЦК!AB35</f>
        <v>0</v>
      </c>
    </row>
    <row r="35" spans="1:9" ht="15.75" outlineLevel="3" x14ac:dyDescent="0.25">
      <c r="A35" s="508">
        <v>4</v>
      </c>
      <c r="B35" s="618" t="str">
        <f t="shared" ca="1" si="2"/>
        <v>3.3.3.3</v>
      </c>
      <c r="C35" s="553" t="s">
        <v>368</v>
      </c>
      <c r="D35" s="554" t="s">
        <v>205</v>
      </c>
      <c r="E35" s="627">
        <v>1</v>
      </c>
      <c r="F35" s="653">
        <f t="shared" si="0"/>
        <v>419369.67</v>
      </c>
      <c r="G35" s="643">
        <f>НМЦК!Z36</f>
        <v>419369.67</v>
      </c>
      <c r="H35" s="653">
        <f t="shared" si="1"/>
        <v>0</v>
      </c>
      <c r="I35" s="643">
        <f>НМЦК!AB36</f>
        <v>0</v>
      </c>
    </row>
    <row r="36" spans="1:9" ht="15.75" outlineLevel="2" x14ac:dyDescent="0.25">
      <c r="A36" s="508">
        <v>3</v>
      </c>
      <c r="B36" s="511" t="str">
        <f t="shared" ca="1" si="2"/>
        <v>3.3.4</v>
      </c>
      <c r="C36" s="121" t="s">
        <v>359</v>
      </c>
      <c r="D36" s="122"/>
      <c r="E36" s="123"/>
      <c r="F36" s="125"/>
      <c r="G36" s="113"/>
      <c r="H36" s="125"/>
      <c r="I36" s="113"/>
    </row>
    <row r="37" spans="1:9" ht="38.25" outlineLevel="3" x14ac:dyDescent="0.25">
      <c r="A37" s="508">
        <v>4</v>
      </c>
      <c r="B37" s="620" t="str">
        <f t="shared" ca="1" si="2"/>
        <v>3.3.4.1</v>
      </c>
      <c r="C37" s="544" t="s">
        <v>362</v>
      </c>
      <c r="D37" s="545" t="s">
        <v>166</v>
      </c>
      <c r="E37" s="621">
        <f>900/1000</f>
        <v>0.9</v>
      </c>
      <c r="F37" s="647">
        <f t="shared" si="0"/>
        <v>4486008.1900000004</v>
      </c>
      <c r="G37" s="642">
        <f>НМЦК!Z38</f>
        <v>4037407.37</v>
      </c>
      <c r="H37" s="647">
        <f t="shared" si="1"/>
        <v>0</v>
      </c>
      <c r="I37" s="642">
        <f>НМЦК!AB38</f>
        <v>0</v>
      </c>
    </row>
    <row r="38" spans="1:9" ht="15.75" outlineLevel="3" x14ac:dyDescent="0.25">
      <c r="A38" s="508">
        <v>4</v>
      </c>
      <c r="B38" s="616" t="str">
        <f t="shared" ca="1" si="2"/>
        <v>3.3.4.2</v>
      </c>
      <c r="C38" s="550" t="s">
        <v>500</v>
      </c>
      <c r="D38" s="551" t="s">
        <v>205</v>
      </c>
      <c r="E38" s="624">
        <v>1</v>
      </c>
      <c r="F38" s="650">
        <f t="shared" si="0"/>
        <v>1599386.05</v>
      </c>
      <c r="G38" s="644">
        <f>НМЦК!Z39</f>
        <v>1599386.05</v>
      </c>
      <c r="H38" s="650">
        <f t="shared" si="1"/>
        <v>0</v>
      </c>
      <c r="I38" s="644">
        <f>НМЦК!AB39</f>
        <v>0</v>
      </c>
    </row>
    <row r="39" spans="1:9" ht="25.5" outlineLevel="3" x14ac:dyDescent="0.25">
      <c r="A39" s="508">
        <v>4</v>
      </c>
      <c r="B39" s="616" t="str">
        <f t="shared" ca="1" si="2"/>
        <v>3.3.4.3</v>
      </c>
      <c r="C39" s="550" t="s">
        <v>367</v>
      </c>
      <c r="D39" s="551" t="s">
        <v>205</v>
      </c>
      <c r="E39" s="624">
        <v>1</v>
      </c>
      <c r="F39" s="650">
        <f t="shared" si="0"/>
        <v>399357.33</v>
      </c>
      <c r="G39" s="644">
        <f>НМЦК!Z40</f>
        <v>399357.33</v>
      </c>
      <c r="H39" s="650">
        <f t="shared" si="1"/>
        <v>0</v>
      </c>
      <c r="I39" s="644">
        <f>НМЦК!AB40</f>
        <v>0</v>
      </c>
    </row>
    <row r="40" spans="1:9" ht="15.75" outlineLevel="3" x14ac:dyDescent="0.25">
      <c r="A40" s="508">
        <v>4</v>
      </c>
      <c r="B40" s="616" t="str">
        <f t="shared" ca="1" si="2"/>
        <v>3.3.4.4</v>
      </c>
      <c r="C40" s="550" t="s">
        <v>498</v>
      </c>
      <c r="D40" s="551" t="s">
        <v>205</v>
      </c>
      <c r="E40" s="624">
        <v>1</v>
      </c>
      <c r="F40" s="650">
        <f t="shared" si="0"/>
        <v>2623839.87</v>
      </c>
      <c r="G40" s="644">
        <f>НМЦК!Z41</f>
        <v>2623839.87</v>
      </c>
      <c r="H40" s="650">
        <f t="shared" si="1"/>
        <v>0</v>
      </c>
      <c r="I40" s="644">
        <f>НМЦК!AB41</f>
        <v>0</v>
      </c>
    </row>
    <row r="41" spans="1:9" ht="15.75" outlineLevel="3" x14ac:dyDescent="0.25">
      <c r="A41" s="508">
        <v>4</v>
      </c>
      <c r="B41" s="616" t="str">
        <f t="shared" ca="1" si="2"/>
        <v>3.3.4.5</v>
      </c>
      <c r="C41" s="550" t="s">
        <v>369</v>
      </c>
      <c r="D41" s="551" t="s">
        <v>205</v>
      </c>
      <c r="E41" s="624">
        <v>1</v>
      </c>
      <c r="F41" s="650">
        <f t="shared" si="0"/>
        <v>1289061.3999999999</v>
      </c>
      <c r="G41" s="644">
        <f>НМЦК!Z42</f>
        <v>1289061.3999999999</v>
      </c>
      <c r="H41" s="650">
        <f t="shared" si="1"/>
        <v>0</v>
      </c>
      <c r="I41" s="644">
        <f>НМЦК!AB42</f>
        <v>0</v>
      </c>
    </row>
    <row r="42" spans="1:9" ht="15.75" outlineLevel="3" x14ac:dyDescent="0.25">
      <c r="A42" s="508">
        <v>4</v>
      </c>
      <c r="B42" s="618" t="str">
        <f t="shared" ca="1" si="2"/>
        <v>3.3.4.6</v>
      </c>
      <c r="C42" s="553" t="s">
        <v>499</v>
      </c>
      <c r="D42" s="554" t="s">
        <v>205</v>
      </c>
      <c r="E42" s="627">
        <v>2</v>
      </c>
      <c r="F42" s="653">
        <f t="shared" si="0"/>
        <v>444718.63</v>
      </c>
      <c r="G42" s="643">
        <f>НМЦК!Z43</f>
        <v>889437.25</v>
      </c>
      <c r="H42" s="653">
        <f t="shared" si="1"/>
        <v>0</v>
      </c>
      <c r="I42" s="643">
        <f>НМЦК!AB43</f>
        <v>0</v>
      </c>
    </row>
    <row r="43" spans="1:9" ht="15.75" outlineLevel="1" x14ac:dyDescent="0.25">
      <c r="A43" s="508">
        <v>3</v>
      </c>
      <c r="B43" s="511" t="str">
        <f t="shared" ca="1" si="2"/>
        <v>3.3.5</v>
      </c>
      <c r="C43" s="121" t="s">
        <v>346</v>
      </c>
      <c r="D43" s="122"/>
      <c r="E43" s="123"/>
      <c r="F43" s="125"/>
      <c r="G43" s="113"/>
      <c r="H43" s="125"/>
      <c r="I43" s="113"/>
    </row>
    <row r="44" spans="1:9" s="136" customFormat="1" ht="25.5" outlineLevel="2" x14ac:dyDescent="0.25">
      <c r="A44" s="508">
        <v>4</v>
      </c>
      <c r="B44" s="620" t="str">
        <f t="shared" ca="1" si="2"/>
        <v>3.3.5.1</v>
      </c>
      <c r="C44" s="514" t="s">
        <v>364</v>
      </c>
      <c r="D44" s="515" t="s">
        <v>205</v>
      </c>
      <c r="E44" s="628">
        <v>6</v>
      </c>
      <c r="F44" s="654">
        <f t="shared" si="0"/>
        <v>14073.35</v>
      </c>
      <c r="G44" s="642">
        <f>НМЦК!Z45</f>
        <v>84440.11</v>
      </c>
      <c r="H44" s="654">
        <f t="shared" si="1"/>
        <v>0</v>
      </c>
      <c r="I44" s="642">
        <f>НМЦК!AB45</f>
        <v>0</v>
      </c>
    </row>
    <row r="45" spans="1:9" s="136" customFormat="1" ht="38.25" outlineLevel="2" x14ac:dyDescent="0.25">
      <c r="A45" s="508">
        <v>4</v>
      </c>
      <c r="B45" s="616" t="str">
        <f t="shared" ca="1" si="2"/>
        <v>3.3.5.2</v>
      </c>
      <c r="C45" s="524" t="s">
        <v>365</v>
      </c>
      <c r="D45" s="525" t="s">
        <v>373</v>
      </c>
      <c r="E45" s="629">
        <f>3*5</f>
        <v>15</v>
      </c>
      <c r="F45" s="648">
        <f t="shared" si="0"/>
        <v>33498.639999999999</v>
      </c>
      <c r="G45" s="644">
        <f>НМЦК!Z46</f>
        <v>502479.57</v>
      </c>
      <c r="H45" s="648">
        <f t="shared" si="1"/>
        <v>0</v>
      </c>
      <c r="I45" s="644">
        <f>НМЦК!AB46</f>
        <v>0</v>
      </c>
    </row>
    <row r="46" spans="1:9" s="136" customFormat="1" ht="25.5" outlineLevel="2" x14ac:dyDescent="0.25">
      <c r="A46" s="508">
        <v>4</v>
      </c>
      <c r="B46" s="616" t="str">
        <f t="shared" ca="1" si="2"/>
        <v>3.3.5.3</v>
      </c>
      <c r="C46" s="524" t="s">
        <v>366</v>
      </c>
      <c r="D46" s="532" t="s">
        <v>205</v>
      </c>
      <c r="E46" s="629">
        <v>5</v>
      </c>
      <c r="F46" s="648">
        <f t="shared" si="0"/>
        <v>45264.4</v>
      </c>
      <c r="G46" s="644">
        <f>НМЦК!Z47</f>
        <v>226321.99</v>
      </c>
      <c r="H46" s="648">
        <f t="shared" si="1"/>
        <v>0</v>
      </c>
      <c r="I46" s="644">
        <f>НМЦК!AB47</f>
        <v>0</v>
      </c>
    </row>
    <row r="47" spans="1:9" s="136" customFormat="1" ht="15.75" outlineLevel="1" x14ac:dyDescent="0.25">
      <c r="A47" s="508">
        <v>2</v>
      </c>
      <c r="B47" s="618" t="str">
        <f t="shared" ca="1" si="2"/>
        <v>3.4</v>
      </c>
      <c r="C47" s="536" t="s">
        <v>392</v>
      </c>
      <c r="D47" s="537" t="s">
        <v>399</v>
      </c>
      <c r="E47" s="630">
        <v>1</v>
      </c>
      <c r="F47" s="649">
        <f t="shared" si="0"/>
        <v>2588318.88</v>
      </c>
      <c r="G47" s="645">
        <f>SUM(G16:G46)*2%</f>
        <v>2588318.88</v>
      </c>
      <c r="H47" s="649">
        <f t="shared" si="1"/>
        <v>17119.55</v>
      </c>
      <c r="I47" s="645">
        <f>SUM(I16:I46)*2%</f>
        <v>17119.55</v>
      </c>
    </row>
    <row r="48" spans="1:9" ht="15.75" x14ac:dyDescent="0.25">
      <c r="B48" s="251"/>
      <c r="C48" s="252" t="s">
        <v>159</v>
      </c>
      <c r="D48" s="251"/>
      <c r="E48" s="251"/>
      <c r="F48" s="256">
        <f>F7+F12+F15</f>
        <v>154979790.13</v>
      </c>
      <c r="G48" s="256">
        <f>G7+G12+G15</f>
        <v>154979790.13</v>
      </c>
      <c r="H48" s="256">
        <f>H2+H7+H10</f>
        <v>0</v>
      </c>
      <c r="I48" s="256">
        <f>I2+I7+I10</f>
        <v>0</v>
      </c>
    </row>
    <row r="49" spans="2:9" ht="15.75" x14ac:dyDescent="0.25">
      <c r="B49" s="253"/>
      <c r="C49" s="254" t="s">
        <v>495</v>
      </c>
      <c r="D49" s="253"/>
      <c r="E49" s="253"/>
      <c r="F49" s="257">
        <f>F48*20%</f>
        <v>30995958.030000001</v>
      </c>
      <c r="G49" s="257">
        <f>G48*20%</f>
        <v>30995958.030000001</v>
      </c>
      <c r="H49" s="257">
        <f>H48*20%</f>
        <v>0</v>
      </c>
      <c r="I49" s="257">
        <f>I48*20%</f>
        <v>0</v>
      </c>
    </row>
    <row r="50" spans="2:9" ht="15.75" x14ac:dyDescent="0.25">
      <c r="B50" s="255"/>
      <c r="C50" s="252" t="s">
        <v>161</v>
      </c>
      <c r="D50" s="255"/>
      <c r="E50" s="255"/>
      <c r="F50" s="256">
        <f>F48+F49</f>
        <v>185975748.16</v>
      </c>
      <c r="G50" s="256">
        <f>G48+G49</f>
        <v>185975748.16</v>
      </c>
      <c r="H50" s="256">
        <f>H48+H49</f>
        <v>0</v>
      </c>
      <c r="I50" s="256">
        <f>I48+I49</f>
        <v>0</v>
      </c>
    </row>
    <row r="53" spans="2:9" ht="64.5" customHeight="1" x14ac:dyDescent="0.25">
      <c r="B53" s="859" t="s">
        <v>1620</v>
      </c>
      <c r="C53" s="859"/>
      <c r="D53" s="859"/>
      <c r="E53" s="813"/>
      <c r="H53" s="814" t="s">
        <v>1621</v>
      </c>
    </row>
  </sheetData>
  <mergeCells count="10">
    <mergeCell ref="A4:A5"/>
    <mergeCell ref="B4:B5"/>
    <mergeCell ref="C4:C5"/>
    <mergeCell ref="D4:D5"/>
    <mergeCell ref="E4:E5"/>
    <mergeCell ref="B53:D53"/>
    <mergeCell ref="F4:G4"/>
    <mergeCell ref="H4:I4"/>
    <mergeCell ref="B1:I1"/>
    <mergeCell ref="B2:I2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50"/>
  <sheetViews>
    <sheetView topLeftCell="B26" zoomScaleNormal="100" workbookViewId="0">
      <selection activeCell="E50" sqref="E50:F50"/>
    </sheetView>
  </sheetViews>
  <sheetFormatPr defaultRowHeight="15" outlineLevelRow="3" outlineLevelCol="1" x14ac:dyDescent="0.25"/>
  <cols>
    <col min="1" max="1" width="0" hidden="1" customWidth="1" outlineLevel="1"/>
    <col min="2" max="2" width="8.140625" customWidth="1" collapsed="1"/>
    <col min="3" max="3" width="24.140625" hidden="1" customWidth="1"/>
    <col min="4" max="4" width="81.7109375" customWidth="1"/>
    <col min="5" max="5" width="14.85546875" customWidth="1"/>
    <col min="6" max="6" width="21" customWidth="1"/>
    <col min="7" max="7" width="10.7109375" customWidth="1"/>
  </cols>
  <sheetData>
    <row r="1" spans="1:6" ht="33" customHeight="1" x14ac:dyDescent="0.25">
      <c r="B1" s="888" t="s">
        <v>490</v>
      </c>
      <c r="C1" s="888"/>
      <c r="D1" s="888"/>
      <c r="E1" s="888"/>
      <c r="F1" s="888"/>
    </row>
    <row r="2" spans="1:6" ht="15.75" x14ac:dyDescent="0.25">
      <c r="B2" s="889" t="s">
        <v>260</v>
      </c>
      <c r="C2" s="889"/>
      <c r="D2" s="889"/>
      <c r="E2" s="889"/>
      <c r="F2" s="889"/>
    </row>
    <row r="3" spans="1:6" ht="15.75" x14ac:dyDescent="0.25">
      <c r="B3" s="469"/>
      <c r="C3" s="469"/>
      <c r="D3" s="469"/>
      <c r="E3" s="469"/>
      <c r="F3" s="469"/>
    </row>
    <row r="4" spans="1:6" ht="57" customHeight="1" x14ac:dyDescent="0.25">
      <c r="A4" s="890" t="s">
        <v>1421</v>
      </c>
      <c r="B4" s="891" t="s">
        <v>143</v>
      </c>
      <c r="C4" s="891" t="s">
        <v>489</v>
      </c>
      <c r="D4" s="893" t="s">
        <v>146</v>
      </c>
      <c r="E4" s="893" t="s">
        <v>147</v>
      </c>
      <c r="F4" s="891" t="s">
        <v>148</v>
      </c>
    </row>
    <row r="5" spans="1:6" ht="57" customHeight="1" x14ac:dyDescent="0.25">
      <c r="A5" s="890"/>
      <c r="B5" s="892"/>
      <c r="C5" s="892"/>
      <c r="D5" s="894"/>
      <c r="E5" s="894"/>
      <c r="F5" s="892"/>
    </row>
    <row r="6" spans="1:6" x14ac:dyDescent="0.25">
      <c r="A6" s="613"/>
      <c r="B6" s="471">
        <v>1</v>
      </c>
      <c r="C6" s="471"/>
      <c r="D6" s="30">
        <v>2</v>
      </c>
      <c r="E6" s="471">
        <v>3</v>
      </c>
      <c r="F6" s="30">
        <v>4</v>
      </c>
    </row>
    <row r="7" spans="1:6" s="136" customFormat="1" ht="15.75" x14ac:dyDescent="0.25">
      <c r="A7" s="502">
        <v>1</v>
      </c>
      <c r="B7" s="615" t="s">
        <v>21</v>
      </c>
      <c r="C7" s="631"/>
      <c r="D7" s="167" t="s">
        <v>388</v>
      </c>
      <c r="E7" s="168"/>
      <c r="F7" s="162"/>
    </row>
    <row r="8" spans="1:6" s="171" customFormat="1" ht="15.75" outlineLevel="1" x14ac:dyDescent="0.25">
      <c r="A8" s="508">
        <v>2</v>
      </c>
      <c r="B8" s="616" t="str">
        <f ca="1">IF(A8&gt;OFFSET(A8,-1,0),OFFSET(B8,-1,0)&amp;"."&amp;1,LEFT(OFFSET(B8,-1,0),SEARCH("^^",SUBSTITUTE("."&amp;OFFSET(B8,-1,0),".","^^",A8))-1)&amp;1--MID(OFFSET(B8,-1,0),SEARCH("^^",SUBSTITUTE("."&amp;OFFSET(B8,-1,0),".","^^",A8)),SEARCH("^^",SUBSTITUTE(OFFSET(B8,-1,0)&amp;".",".","^^",A8))-SEARCH("^^",SUBSTITUTE("."&amp;OFFSET(B8,-1,0),".","^^",A8))))</f>
        <v>1.1</v>
      </c>
      <c r="C8" s="632"/>
      <c r="D8" s="586" t="s">
        <v>385</v>
      </c>
      <c r="E8" s="587" t="s">
        <v>399</v>
      </c>
      <c r="F8" s="592">
        <v>1</v>
      </c>
    </row>
    <row r="9" spans="1:6" s="171" customFormat="1" ht="15.75" outlineLevel="1" x14ac:dyDescent="0.25">
      <c r="A9" s="508">
        <v>2</v>
      </c>
      <c r="B9" s="616" t="str">
        <f t="shared" ref="B9:B47" ca="1" si="0">IF(A9&gt;OFFSET(A9,-1,0),OFFSET(B9,-1,0)&amp;"."&amp;1,LEFT(OFFSET(B9,-1,0),SEARCH("^^",SUBSTITUTE("."&amp;OFFSET(B9,-1,0),".","^^",A9))-1)&amp;1--MID(OFFSET(B9,-1,0),SEARCH("^^",SUBSTITUTE("."&amp;OFFSET(B9,-1,0),".","^^",A9)),SEARCH("^^",SUBSTITUTE(OFFSET(B9,-1,0)&amp;".",".","^^",A9))-SEARCH("^^",SUBSTITUTE("."&amp;OFFSET(B9,-1,0),".","^^",A9))))</f>
        <v>1.2</v>
      </c>
      <c r="C9" s="633"/>
      <c r="D9" s="601" t="s">
        <v>386</v>
      </c>
      <c r="E9" s="551" t="s">
        <v>399</v>
      </c>
      <c r="F9" s="617">
        <v>1</v>
      </c>
    </row>
    <row r="10" spans="1:6" s="171" customFormat="1" ht="15.75" outlineLevel="1" x14ac:dyDescent="0.25">
      <c r="A10" s="508">
        <v>2</v>
      </c>
      <c r="B10" s="616" t="str">
        <f t="shared" ca="1" si="0"/>
        <v>1.3</v>
      </c>
      <c r="C10" s="633"/>
      <c r="D10" s="601" t="s">
        <v>414</v>
      </c>
      <c r="E10" s="551" t="s">
        <v>399</v>
      </c>
      <c r="F10" s="617">
        <v>1</v>
      </c>
    </row>
    <row r="11" spans="1:6" s="171" customFormat="1" ht="15.75" outlineLevel="1" x14ac:dyDescent="0.25">
      <c r="A11" s="508">
        <v>2</v>
      </c>
      <c r="B11" s="616" t="str">
        <f t="shared" ca="1" si="0"/>
        <v>1.4</v>
      </c>
      <c r="C11" s="634"/>
      <c r="D11" s="593" t="s">
        <v>415</v>
      </c>
      <c r="E11" s="554" t="s">
        <v>399</v>
      </c>
      <c r="F11" s="596">
        <v>1</v>
      </c>
    </row>
    <row r="12" spans="1:6" s="171" customFormat="1" ht="15.75" x14ac:dyDescent="0.25">
      <c r="A12" s="508">
        <v>1</v>
      </c>
      <c r="B12" s="615" t="str">
        <f t="shared" ca="1" si="0"/>
        <v>2</v>
      </c>
      <c r="C12" s="631"/>
      <c r="D12" s="167" t="s">
        <v>387</v>
      </c>
      <c r="E12" s="168"/>
      <c r="F12" s="162"/>
    </row>
    <row r="13" spans="1:6" s="173" customFormat="1" ht="15.75" outlineLevel="1" x14ac:dyDescent="0.25">
      <c r="A13" s="508">
        <v>2</v>
      </c>
      <c r="B13" s="616" t="str">
        <f t="shared" ca="1" si="0"/>
        <v>2.1</v>
      </c>
      <c r="C13" s="632"/>
      <c r="D13" s="586" t="s">
        <v>387</v>
      </c>
      <c r="E13" s="587" t="s">
        <v>399</v>
      </c>
      <c r="F13" s="592">
        <v>1</v>
      </c>
    </row>
    <row r="14" spans="1:6" s="173" customFormat="1" ht="15.75" outlineLevel="1" x14ac:dyDescent="0.25">
      <c r="A14" s="508">
        <v>2</v>
      </c>
      <c r="B14" s="616" t="str">
        <f t="shared" ca="1" si="0"/>
        <v>2.2</v>
      </c>
      <c r="C14" s="634"/>
      <c r="D14" s="593" t="s">
        <v>389</v>
      </c>
      <c r="E14" s="554" t="s">
        <v>399</v>
      </c>
      <c r="F14" s="596">
        <v>1</v>
      </c>
    </row>
    <row r="15" spans="1:6" s="171" customFormat="1" ht="25.5" x14ac:dyDescent="0.25">
      <c r="A15" s="508">
        <v>1</v>
      </c>
      <c r="B15" s="615" t="str">
        <f t="shared" ca="1" si="0"/>
        <v>3</v>
      </c>
      <c r="C15" s="631"/>
      <c r="D15" s="172" t="s">
        <v>398</v>
      </c>
      <c r="E15" s="168"/>
      <c r="F15" s="166"/>
    </row>
    <row r="16" spans="1:6" ht="15.75" outlineLevel="1" x14ac:dyDescent="0.25">
      <c r="A16" s="508">
        <v>2</v>
      </c>
      <c r="B16" s="618" t="str">
        <f t="shared" ca="1" si="0"/>
        <v>3.1</v>
      </c>
      <c r="C16" s="635"/>
      <c r="D16" s="578" t="s">
        <v>258</v>
      </c>
      <c r="E16" s="579" t="s">
        <v>259</v>
      </c>
      <c r="F16" s="619">
        <f>((60-32)*23+(100*40))/100-F18</f>
        <v>39.08</v>
      </c>
    </row>
    <row r="17" spans="1:6" ht="15.75" outlineLevel="1" x14ac:dyDescent="0.25">
      <c r="A17" s="508">
        <v>2</v>
      </c>
      <c r="B17" s="511" t="str">
        <f t="shared" ca="1" si="0"/>
        <v>3.2</v>
      </c>
      <c r="C17" s="511"/>
      <c r="D17" s="109" t="s">
        <v>292</v>
      </c>
      <c r="E17" s="110"/>
      <c r="F17" s="111"/>
    </row>
    <row r="18" spans="1:6" s="136" customFormat="1" ht="15.75" outlineLevel="1" x14ac:dyDescent="0.25">
      <c r="A18" s="508">
        <v>3</v>
      </c>
      <c r="B18" s="620" t="str">
        <f t="shared" ca="1" si="0"/>
        <v>3.2.1</v>
      </c>
      <c r="C18" s="636"/>
      <c r="D18" s="571" t="s">
        <v>421</v>
      </c>
      <c r="E18" s="546" t="s">
        <v>259</v>
      </c>
      <c r="F18" s="621">
        <f>8*4*23/100</f>
        <v>7.36</v>
      </c>
    </row>
    <row r="19" spans="1:6" s="136" customFormat="1" ht="15.75" outlineLevel="1" x14ac:dyDescent="0.25">
      <c r="A19" s="508">
        <v>3</v>
      </c>
      <c r="B19" s="616" t="str">
        <f t="shared" ca="1" si="0"/>
        <v>3.2.2</v>
      </c>
      <c r="C19" s="633"/>
      <c r="D19" s="573" t="s">
        <v>1312</v>
      </c>
      <c r="E19" s="525" t="s">
        <v>261</v>
      </c>
      <c r="F19" s="622">
        <f>11*3.5*17</f>
        <v>654.5</v>
      </c>
    </row>
    <row r="20" spans="1:6" s="136" customFormat="1" ht="15.75" outlineLevel="1" x14ac:dyDescent="0.25">
      <c r="A20" s="508">
        <v>3</v>
      </c>
      <c r="B20" s="616" t="str">
        <f t="shared" ca="1" si="0"/>
        <v>3.2.3</v>
      </c>
      <c r="C20" s="633"/>
      <c r="D20" s="573" t="s">
        <v>1313</v>
      </c>
      <c r="E20" s="525" t="s">
        <v>261</v>
      </c>
      <c r="F20" s="622">
        <f>11*3.5*2</f>
        <v>77</v>
      </c>
    </row>
    <row r="21" spans="1:6" s="136" customFormat="1" ht="15.75" outlineLevel="1" x14ac:dyDescent="0.25">
      <c r="A21" s="508">
        <v>3</v>
      </c>
      <c r="B21" s="618" t="str">
        <f t="shared" ca="1" si="0"/>
        <v>3.2.4</v>
      </c>
      <c r="C21" s="637"/>
      <c r="D21" s="575" t="s">
        <v>1314</v>
      </c>
      <c r="E21" s="555" t="s">
        <v>261</v>
      </c>
      <c r="F21" s="623">
        <f>11*3.5*3</f>
        <v>115.5</v>
      </c>
    </row>
    <row r="22" spans="1:6" ht="15.75" outlineLevel="1" x14ac:dyDescent="0.25">
      <c r="A22" s="508">
        <v>2</v>
      </c>
      <c r="B22" s="511" t="str">
        <f t="shared" ca="1" si="0"/>
        <v>3.3</v>
      </c>
      <c r="C22" s="511"/>
      <c r="D22" s="115" t="s">
        <v>299</v>
      </c>
      <c r="E22" s="111"/>
      <c r="F22" s="111"/>
    </row>
    <row r="23" spans="1:6" ht="15.75" outlineLevel="2" x14ac:dyDescent="0.25">
      <c r="A23" s="508">
        <v>3</v>
      </c>
      <c r="B23" s="511" t="str">
        <f t="shared" ca="1" si="0"/>
        <v>3.3.1</v>
      </c>
      <c r="C23" s="511"/>
      <c r="D23" s="115" t="s">
        <v>300</v>
      </c>
      <c r="E23" s="111"/>
      <c r="F23" s="111"/>
    </row>
    <row r="24" spans="1:6" ht="39" outlineLevel="3" x14ac:dyDescent="0.25">
      <c r="A24" s="508">
        <v>4</v>
      </c>
      <c r="B24" s="620" t="str">
        <f t="shared" ca="1" si="0"/>
        <v>3.3.1.1</v>
      </c>
      <c r="C24" s="636"/>
      <c r="D24" s="564" t="s">
        <v>265</v>
      </c>
      <c r="E24" s="545" t="s">
        <v>166</v>
      </c>
      <c r="F24" s="621">
        <f>300/1000</f>
        <v>0.3</v>
      </c>
    </row>
    <row r="25" spans="1:6" ht="39" outlineLevel="3" x14ac:dyDescent="0.25">
      <c r="A25" s="508">
        <v>4</v>
      </c>
      <c r="B25" s="616" t="str">
        <f t="shared" ca="1" si="0"/>
        <v>3.3.1.2</v>
      </c>
      <c r="C25" s="633"/>
      <c r="D25" s="566" t="s">
        <v>264</v>
      </c>
      <c r="E25" s="551" t="s">
        <v>166</v>
      </c>
      <c r="F25" s="624">
        <f>(200+100+400)/1000</f>
        <v>0.7</v>
      </c>
    </row>
    <row r="26" spans="1:6" ht="51.75" outlineLevel="3" x14ac:dyDescent="0.25">
      <c r="A26" s="508">
        <v>4</v>
      </c>
      <c r="B26" s="616" t="str">
        <f t="shared" ca="1" si="0"/>
        <v>3.3.1.3</v>
      </c>
      <c r="C26" s="633"/>
      <c r="D26" s="566" t="s">
        <v>269</v>
      </c>
      <c r="E26" s="551" t="s">
        <v>166</v>
      </c>
      <c r="F26" s="624">
        <v>1</v>
      </c>
    </row>
    <row r="27" spans="1:6" ht="15.75" outlineLevel="3" x14ac:dyDescent="0.25">
      <c r="A27" s="508">
        <v>4</v>
      </c>
      <c r="B27" s="618" t="str">
        <f t="shared" ca="1" si="0"/>
        <v>3.3.1.4</v>
      </c>
      <c r="C27" s="637"/>
      <c r="D27" s="568" t="s">
        <v>270</v>
      </c>
      <c r="E27" s="569" t="s">
        <v>205</v>
      </c>
      <c r="F27" s="625">
        <v>5</v>
      </c>
    </row>
    <row r="28" spans="1:6" ht="15.75" outlineLevel="2" x14ac:dyDescent="0.25">
      <c r="A28" s="508">
        <v>3</v>
      </c>
      <c r="B28" s="511" t="str">
        <f t="shared" ca="1" si="0"/>
        <v>3.3.2</v>
      </c>
      <c r="C28" s="638"/>
      <c r="D28" s="118" t="s">
        <v>317</v>
      </c>
      <c r="E28" s="117"/>
      <c r="F28" s="117"/>
    </row>
    <row r="29" spans="1:6" ht="25.5" outlineLevel="3" x14ac:dyDescent="0.25">
      <c r="A29" s="508">
        <v>4</v>
      </c>
      <c r="B29" s="620" t="str">
        <f t="shared" ca="1" si="0"/>
        <v>3.3.2.1</v>
      </c>
      <c r="C29" s="636"/>
      <c r="D29" s="563" t="s">
        <v>353</v>
      </c>
      <c r="E29" s="545" t="s">
        <v>166</v>
      </c>
      <c r="F29" s="626">
        <f>230/1000</f>
        <v>0.23</v>
      </c>
    </row>
    <row r="30" spans="1:6" ht="15.75" outlineLevel="3" x14ac:dyDescent="0.25">
      <c r="A30" s="508">
        <v>4</v>
      </c>
      <c r="B30" s="616" t="str">
        <f t="shared" ca="1" si="0"/>
        <v>3.3.2.2</v>
      </c>
      <c r="C30" s="633"/>
      <c r="D30" s="559" t="s">
        <v>424</v>
      </c>
      <c r="E30" s="560" t="s">
        <v>259</v>
      </c>
      <c r="F30" s="624">
        <f>20/100</f>
        <v>0.2</v>
      </c>
    </row>
    <row r="31" spans="1:6" ht="15.75" outlineLevel="3" x14ac:dyDescent="0.25">
      <c r="A31" s="508">
        <v>4</v>
      </c>
      <c r="B31" s="618" t="str">
        <f t="shared" ca="1" si="0"/>
        <v>3.3.2.3</v>
      </c>
      <c r="C31" s="637"/>
      <c r="D31" s="553" t="s">
        <v>368</v>
      </c>
      <c r="E31" s="554" t="s">
        <v>205</v>
      </c>
      <c r="F31" s="627">
        <v>1</v>
      </c>
    </row>
    <row r="32" spans="1:6" ht="15.75" outlineLevel="2" x14ac:dyDescent="0.25">
      <c r="A32" s="508">
        <v>3</v>
      </c>
      <c r="B32" s="511" t="str">
        <f t="shared" ca="1" si="0"/>
        <v>3.3.3</v>
      </c>
      <c r="C32" s="511"/>
      <c r="D32" s="121" t="s">
        <v>360</v>
      </c>
      <c r="E32" s="111"/>
      <c r="F32" s="111"/>
    </row>
    <row r="33" spans="1:6" ht="25.5" outlineLevel="3" x14ac:dyDescent="0.25">
      <c r="A33" s="508">
        <v>4</v>
      </c>
      <c r="B33" s="620" t="str">
        <f t="shared" ca="1" si="0"/>
        <v>3.3.3.1</v>
      </c>
      <c r="C33" s="636"/>
      <c r="D33" s="544" t="s">
        <v>356</v>
      </c>
      <c r="E33" s="545" t="s">
        <v>166</v>
      </c>
      <c r="F33" s="621">
        <f>180/1000</f>
        <v>0.18</v>
      </c>
    </row>
    <row r="34" spans="1:6" ht="15.75" outlineLevel="3" x14ac:dyDescent="0.25">
      <c r="A34" s="508">
        <v>4</v>
      </c>
      <c r="B34" s="616" t="str">
        <f t="shared" ca="1" si="0"/>
        <v>3.3.3.2</v>
      </c>
      <c r="C34" s="633"/>
      <c r="D34" s="559" t="s">
        <v>425</v>
      </c>
      <c r="E34" s="560" t="s">
        <v>259</v>
      </c>
      <c r="F34" s="624">
        <f>20/100</f>
        <v>0.2</v>
      </c>
    </row>
    <row r="35" spans="1:6" ht="15.75" outlineLevel="3" x14ac:dyDescent="0.25">
      <c r="A35" s="508">
        <v>4</v>
      </c>
      <c r="B35" s="618" t="str">
        <f t="shared" ca="1" si="0"/>
        <v>3.3.3.3</v>
      </c>
      <c r="C35" s="637"/>
      <c r="D35" s="553" t="s">
        <v>368</v>
      </c>
      <c r="E35" s="554" t="s">
        <v>205</v>
      </c>
      <c r="F35" s="627">
        <v>1</v>
      </c>
    </row>
    <row r="36" spans="1:6" ht="15.75" outlineLevel="2" x14ac:dyDescent="0.25">
      <c r="A36" s="508">
        <v>3</v>
      </c>
      <c r="B36" s="511" t="str">
        <f t="shared" ca="1" si="0"/>
        <v>3.3.4</v>
      </c>
      <c r="C36" s="511"/>
      <c r="D36" s="121" t="s">
        <v>359</v>
      </c>
      <c r="E36" s="122"/>
      <c r="F36" s="123"/>
    </row>
    <row r="37" spans="1:6" ht="25.5" outlineLevel="3" x14ac:dyDescent="0.25">
      <c r="A37" s="508">
        <v>4</v>
      </c>
      <c r="B37" s="620" t="str">
        <f t="shared" ca="1" si="0"/>
        <v>3.3.4.1</v>
      </c>
      <c r="C37" s="636"/>
      <c r="D37" s="544" t="s">
        <v>362</v>
      </c>
      <c r="E37" s="545" t="s">
        <v>166</v>
      </c>
      <c r="F37" s="621">
        <f>900/1000</f>
        <v>0.9</v>
      </c>
    </row>
    <row r="38" spans="1:6" ht="15.75" outlineLevel="3" x14ac:dyDescent="0.25">
      <c r="A38" s="508">
        <v>4</v>
      </c>
      <c r="B38" s="616" t="str">
        <f t="shared" ca="1" si="0"/>
        <v>3.3.4.2</v>
      </c>
      <c r="C38" s="633"/>
      <c r="D38" s="550" t="s">
        <v>500</v>
      </c>
      <c r="E38" s="551" t="s">
        <v>205</v>
      </c>
      <c r="F38" s="624">
        <v>1</v>
      </c>
    </row>
    <row r="39" spans="1:6" ht="15.75" outlineLevel="3" x14ac:dyDescent="0.25">
      <c r="A39" s="508">
        <v>4</v>
      </c>
      <c r="B39" s="616" t="str">
        <f t="shared" ca="1" si="0"/>
        <v>3.3.4.3</v>
      </c>
      <c r="C39" s="633"/>
      <c r="D39" s="550" t="s">
        <v>367</v>
      </c>
      <c r="E39" s="551" t="s">
        <v>205</v>
      </c>
      <c r="F39" s="624">
        <v>1</v>
      </c>
    </row>
    <row r="40" spans="1:6" ht="15.75" outlineLevel="3" x14ac:dyDescent="0.25">
      <c r="A40" s="508">
        <v>4</v>
      </c>
      <c r="B40" s="616" t="str">
        <f t="shared" ca="1" si="0"/>
        <v>3.3.4.4</v>
      </c>
      <c r="C40" s="633"/>
      <c r="D40" s="550" t="s">
        <v>498</v>
      </c>
      <c r="E40" s="551" t="s">
        <v>205</v>
      </c>
      <c r="F40" s="624">
        <v>1</v>
      </c>
    </row>
    <row r="41" spans="1:6" ht="15.75" outlineLevel="3" x14ac:dyDescent="0.25">
      <c r="A41" s="508">
        <v>4</v>
      </c>
      <c r="B41" s="616" t="str">
        <f t="shared" ca="1" si="0"/>
        <v>3.3.4.5</v>
      </c>
      <c r="C41" s="633"/>
      <c r="D41" s="550" t="s">
        <v>369</v>
      </c>
      <c r="E41" s="551" t="s">
        <v>205</v>
      </c>
      <c r="F41" s="624">
        <v>1</v>
      </c>
    </row>
    <row r="42" spans="1:6" ht="15.75" outlineLevel="3" x14ac:dyDescent="0.25">
      <c r="A42" s="508">
        <v>4</v>
      </c>
      <c r="B42" s="618" t="str">
        <f t="shared" ca="1" si="0"/>
        <v>3.3.4.6</v>
      </c>
      <c r="C42" s="637"/>
      <c r="D42" s="553" t="s">
        <v>499</v>
      </c>
      <c r="E42" s="554" t="s">
        <v>205</v>
      </c>
      <c r="F42" s="627">
        <v>2</v>
      </c>
    </row>
    <row r="43" spans="1:6" ht="15.75" outlineLevel="1" x14ac:dyDescent="0.25">
      <c r="A43" s="508">
        <v>3</v>
      </c>
      <c r="B43" s="511" t="str">
        <f t="shared" ca="1" si="0"/>
        <v>3.3.5</v>
      </c>
      <c r="C43" s="511"/>
      <c r="D43" s="121" t="s">
        <v>346</v>
      </c>
      <c r="E43" s="122"/>
      <c r="F43" s="123"/>
    </row>
    <row r="44" spans="1:6" s="136" customFormat="1" ht="15.75" outlineLevel="2" x14ac:dyDescent="0.25">
      <c r="A44" s="508">
        <v>4</v>
      </c>
      <c r="B44" s="620" t="str">
        <f t="shared" ca="1" si="0"/>
        <v>3.3.5.1</v>
      </c>
      <c r="C44" s="636"/>
      <c r="D44" s="514" t="s">
        <v>364</v>
      </c>
      <c r="E44" s="515" t="s">
        <v>205</v>
      </c>
      <c r="F44" s="628">
        <v>6</v>
      </c>
    </row>
    <row r="45" spans="1:6" s="136" customFormat="1" ht="25.5" outlineLevel="2" x14ac:dyDescent="0.25">
      <c r="A45" s="508">
        <v>4</v>
      </c>
      <c r="B45" s="616" t="str">
        <f t="shared" ca="1" si="0"/>
        <v>3.3.5.2</v>
      </c>
      <c r="C45" s="633"/>
      <c r="D45" s="524" t="s">
        <v>365</v>
      </c>
      <c r="E45" s="525" t="s">
        <v>373</v>
      </c>
      <c r="F45" s="629">
        <f>3*5</f>
        <v>15</v>
      </c>
    </row>
    <row r="46" spans="1:6" s="136" customFormat="1" ht="15.75" outlineLevel="2" x14ac:dyDescent="0.25">
      <c r="A46" s="508">
        <v>4</v>
      </c>
      <c r="B46" s="616" t="str">
        <f t="shared" ca="1" si="0"/>
        <v>3.3.5.3</v>
      </c>
      <c r="C46" s="633"/>
      <c r="D46" s="524" t="s">
        <v>366</v>
      </c>
      <c r="E46" s="532" t="s">
        <v>205</v>
      </c>
      <c r="F46" s="629">
        <v>5</v>
      </c>
    </row>
    <row r="47" spans="1:6" s="136" customFormat="1" ht="15.75" outlineLevel="1" x14ac:dyDescent="0.25">
      <c r="A47" s="508">
        <v>2</v>
      </c>
      <c r="B47" s="618" t="str">
        <f t="shared" ca="1" si="0"/>
        <v>3.4</v>
      </c>
      <c r="C47" s="637"/>
      <c r="D47" s="536" t="s">
        <v>392</v>
      </c>
      <c r="E47" s="537" t="s">
        <v>399</v>
      </c>
      <c r="F47" s="630">
        <v>1</v>
      </c>
    </row>
    <row r="50" spans="2:6" ht="57" customHeight="1" x14ac:dyDescent="0.25">
      <c r="B50" s="895" t="s">
        <v>1620</v>
      </c>
      <c r="C50" s="895"/>
      <c r="D50" s="895"/>
      <c r="E50" s="896" t="s">
        <v>1621</v>
      </c>
      <c r="F50" s="896"/>
    </row>
  </sheetData>
  <mergeCells count="10">
    <mergeCell ref="A4:A5"/>
    <mergeCell ref="B4:B5"/>
    <mergeCell ref="D4:D5"/>
    <mergeCell ref="E4:E5"/>
    <mergeCell ref="F4:F5"/>
    <mergeCell ref="B50:D50"/>
    <mergeCell ref="E50:F50"/>
    <mergeCell ref="C4:C5"/>
    <mergeCell ref="B1:F1"/>
    <mergeCell ref="B2:F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83"/>
  <sheetViews>
    <sheetView topLeftCell="B1" zoomScaleNormal="100" workbookViewId="0">
      <selection activeCell="F57" sqref="F57"/>
    </sheetView>
  </sheetViews>
  <sheetFormatPr defaultRowHeight="15" outlineLevelRow="3" outlineLevelCol="1" x14ac:dyDescent="0.25"/>
  <cols>
    <col min="1" max="1" width="0" hidden="1" customWidth="1" outlineLevel="1"/>
    <col min="2" max="2" width="8.140625" customWidth="1" collapsed="1"/>
    <col min="3" max="3" width="54.140625" customWidth="1"/>
    <col min="4" max="4" width="10.28515625" customWidth="1"/>
    <col min="5" max="5" width="11" customWidth="1"/>
    <col min="6" max="6" width="34.28515625" customWidth="1"/>
    <col min="7" max="7" width="15.42578125" customWidth="1"/>
    <col min="8" max="8" width="12" customWidth="1"/>
    <col min="9" max="10" width="14.5703125" customWidth="1"/>
    <col min="11" max="11" width="18.5703125" customWidth="1"/>
    <col min="12" max="12" width="13.28515625" customWidth="1"/>
    <col min="13" max="13" width="16.7109375" customWidth="1"/>
    <col min="14" max="14" width="14" customWidth="1"/>
    <col min="15" max="15" width="8.42578125" hidden="1" customWidth="1" outlineLevel="1"/>
    <col min="16" max="16" width="9" hidden="1" customWidth="1" outlineLevel="1"/>
    <col min="17" max="17" width="14.42578125" hidden="1" customWidth="1" outlineLevel="1"/>
    <col min="18" max="18" width="13.28515625" hidden="1" customWidth="1" outlineLevel="1"/>
    <col min="19" max="19" width="14.28515625" hidden="1" customWidth="1" outlineLevel="1"/>
    <col min="20" max="20" width="11.42578125" hidden="1" customWidth="1" outlineLevel="1"/>
    <col min="21" max="21" width="21" customWidth="1" collapsed="1"/>
    <col min="22" max="26" width="21" customWidth="1"/>
    <col min="27" max="27" width="21" hidden="1" customWidth="1"/>
    <col min="28" max="28" width="21" customWidth="1"/>
    <col min="29" max="29" width="29.5703125" customWidth="1"/>
    <col min="30" max="30" width="10.7109375" customWidth="1"/>
  </cols>
  <sheetData>
    <row r="1" spans="1:29" ht="15.75" x14ac:dyDescent="0.25">
      <c r="B1" s="889" t="s">
        <v>418</v>
      </c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</row>
    <row r="2" spans="1:29" ht="15.75" x14ac:dyDescent="0.25">
      <c r="B2" s="889" t="s">
        <v>260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</row>
    <row r="3" spans="1:29" ht="15.75" x14ac:dyDescent="0.25">
      <c r="B3" s="76"/>
      <c r="C3" s="76"/>
      <c r="D3" s="76"/>
      <c r="E3" s="76"/>
      <c r="F3" s="76"/>
      <c r="G3" s="92"/>
      <c r="H3" s="76"/>
      <c r="I3" s="76"/>
      <c r="J3" s="92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92"/>
      <c r="W3" s="92"/>
      <c r="X3" s="92"/>
      <c r="Y3" s="92"/>
      <c r="Z3" s="92"/>
      <c r="AA3" s="92"/>
      <c r="AB3" s="92"/>
    </row>
    <row r="4" spans="1:29" ht="44.25" customHeight="1" x14ac:dyDescent="0.25">
      <c r="A4" s="897" t="s">
        <v>1421</v>
      </c>
      <c r="B4" s="891" t="s">
        <v>143</v>
      </c>
      <c r="C4" s="893" t="s">
        <v>146</v>
      </c>
      <c r="D4" s="893" t="s">
        <v>147</v>
      </c>
      <c r="E4" s="891" t="s">
        <v>148</v>
      </c>
      <c r="F4" s="893" t="s">
        <v>13</v>
      </c>
      <c r="G4" s="891" t="s">
        <v>378</v>
      </c>
      <c r="H4" s="903" t="s">
        <v>1422</v>
      </c>
      <c r="I4" s="904"/>
      <c r="J4" s="904"/>
      <c r="K4" s="904"/>
      <c r="L4" s="905"/>
      <c r="M4" s="891" t="s">
        <v>417</v>
      </c>
      <c r="N4" s="891" t="s">
        <v>416</v>
      </c>
      <c r="O4" s="891" t="s">
        <v>164</v>
      </c>
      <c r="P4" s="891" t="s">
        <v>165</v>
      </c>
      <c r="Q4" s="891" t="s">
        <v>170</v>
      </c>
      <c r="R4" s="891" t="s">
        <v>152</v>
      </c>
      <c r="S4" s="891" t="s">
        <v>157</v>
      </c>
      <c r="T4" s="891" t="s">
        <v>158</v>
      </c>
      <c r="U4" s="899" t="s">
        <v>428</v>
      </c>
      <c r="V4" s="899" t="s">
        <v>458</v>
      </c>
      <c r="W4" s="891" t="s">
        <v>1306</v>
      </c>
      <c r="X4" s="891" t="s">
        <v>393</v>
      </c>
      <c r="Y4" s="891" t="s">
        <v>394</v>
      </c>
      <c r="Z4" s="891" t="s">
        <v>395</v>
      </c>
      <c r="AA4" s="891" t="s">
        <v>396</v>
      </c>
      <c r="AB4" s="891" t="s">
        <v>397</v>
      </c>
      <c r="AC4" s="891" t="s">
        <v>276</v>
      </c>
    </row>
    <row r="5" spans="1:29" ht="59.25" customHeight="1" x14ac:dyDescent="0.25">
      <c r="A5" s="897"/>
      <c r="B5" s="892"/>
      <c r="C5" s="894"/>
      <c r="D5" s="894"/>
      <c r="E5" s="892"/>
      <c r="F5" s="894"/>
      <c r="G5" s="892"/>
      <c r="H5" s="906" t="s">
        <v>153</v>
      </c>
      <c r="I5" s="908" t="s">
        <v>154</v>
      </c>
      <c r="J5" s="908"/>
      <c r="K5" s="908"/>
      <c r="L5" s="908"/>
      <c r="M5" s="892"/>
      <c r="N5" s="892"/>
      <c r="O5" s="892"/>
      <c r="P5" s="892"/>
      <c r="Q5" s="892"/>
      <c r="R5" s="892"/>
      <c r="S5" s="892"/>
      <c r="T5" s="892"/>
      <c r="U5" s="900"/>
      <c r="V5" s="900"/>
      <c r="W5" s="892"/>
      <c r="X5" s="892"/>
      <c r="Y5" s="892"/>
      <c r="Z5" s="892"/>
      <c r="AA5" s="892"/>
      <c r="AB5" s="892"/>
      <c r="AC5" s="892"/>
    </row>
    <row r="6" spans="1:29" ht="102.75" customHeight="1" x14ac:dyDescent="0.25">
      <c r="A6" s="897"/>
      <c r="B6" s="898"/>
      <c r="C6" s="902"/>
      <c r="D6" s="902"/>
      <c r="E6" s="898"/>
      <c r="F6" s="902"/>
      <c r="G6" s="898"/>
      <c r="H6" s="907"/>
      <c r="I6" s="77" t="s">
        <v>167</v>
      </c>
      <c r="J6" s="93" t="s">
        <v>377</v>
      </c>
      <c r="K6" s="812" t="s">
        <v>1619</v>
      </c>
      <c r="L6" s="77" t="s">
        <v>155</v>
      </c>
      <c r="M6" s="898"/>
      <c r="N6" s="898"/>
      <c r="O6" s="898"/>
      <c r="P6" s="898"/>
      <c r="Q6" s="898"/>
      <c r="R6" s="902"/>
      <c r="S6" s="898"/>
      <c r="T6" s="898"/>
      <c r="U6" s="901"/>
      <c r="V6" s="901"/>
      <c r="W6" s="898"/>
      <c r="X6" s="898"/>
      <c r="Y6" s="898"/>
      <c r="Z6" s="898"/>
      <c r="AA6" s="178">
        <v>0.5</v>
      </c>
      <c r="AB6" s="898"/>
      <c r="AC6" s="898"/>
    </row>
    <row r="7" spans="1:29" x14ac:dyDescent="0.25">
      <c r="A7" s="613"/>
      <c r="B7" s="614">
        <v>1</v>
      </c>
      <c r="C7" s="470">
        <v>2</v>
      </c>
      <c r="D7" s="614">
        <v>3</v>
      </c>
      <c r="E7" s="470">
        <v>4</v>
      </c>
      <c r="F7" s="614">
        <v>5</v>
      </c>
      <c r="G7" s="470">
        <v>6</v>
      </c>
      <c r="H7" s="614">
        <v>7</v>
      </c>
      <c r="I7" s="470">
        <v>8</v>
      </c>
      <c r="J7" s="614">
        <v>9</v>
      </c>
      <c r="K7" s="470">
        <v>10</v>
      </c>
      <c r="L7" s="614">
        <v>11</v>
      </c>
      <c r="M7" s="470">
        <v>12</v>
      </c>
      <c r="N7" s="614">
        <v>13</v>
      </c>
      <c r="O7" s="470">
        <v>14</v>
      </c>
      <c r="P7" s="614">
        <v>15</v>
      </c>
      <c r="Q7" s="470">
        <v>16</v>
      </c>
      <c r="R7" s="614">
        <v>17</v>
      </c>
      <c r="S7" s="470">
        <v>18</v>
      </c>
      <c r="T7" s="614">
        <v>19</v>
      </c>
      <c r="U7" s="470">
        <v>20</v>
      </c>
      <c r="V7" s="614">
        <v>21</v>
      </c>
      <c r="W7" s="470">
        <v>22</v>
      </c>
      <c r="X7" s="614">
        <v>23</v>
      </c>
      <c r="Y7" s="470">
        <v>24</v>
      </c>
      <c r="Z7" s="614">
        <v>25</v>
      </c>
      <c r="AA7" s="470">
        <v>26</v>
      </c>
      <c r="AB7" s="614">
        <v>27</v>
      </c>
      <c r="AC7" s="470">
        <v>28</v>
      </c>
    </row>
    <row r="8" spans="1:29" s="136" customFormat="1" ht="15.75" x14ac:dyDescent="0.25">
      <c r="A8" s="502">
        <v>1</v>
      </c>
      <c r="B8" s="510" t="s">
        <v>21</v>
      </c>
      <c r="C8" s="167" t="s">
        <v>388</v>
      </c>
      <c r="D8" s="168" t="s">
        <v>399</v>
      </c>
      <c r="E8" s="162">
        <v>1</v>
      </c>
      <c r="F8" s="163"/>
      <c r="G8" s="162"/>
      <c r="H8" s="164"/>
      <c r="I8" s="165"/>
      <c r="J8" s="165"/>
      <c r="K8" s="165"/>
      <c r="L8" s="165"/>
      <c r="M8" s="162"/>
      <c r="N8" s="452">
        <f>N9+N10+N11+N12</f>
        <v>11541512.59</v>
      </c>
      <c r="O8" s="162"/>
      <c r="P8" s="162"/>
      <c r="Q8" s="162"/>
      <c r="R8" s="163"/>
      <c r="S8" s="162"/>
      <c r="T8" s="162"/>
      <c r="U8" s="452">
        <f>U9+U10+U11+U12</f>
        <v>11541512.59</v>
      </c>
      <c r="V8" s="162"/>
      <c r="W8" s="162"/>
      <c r="X8" s="183">
        <f>X9+X10+X11+X12</f>
        <v>11541512.59</v>
      </c>
      <c r="Y8" s="250"/>
      <c r="Z8" s="183">
        <f>Z9+Z10+Z11+Z12</f>
        <v>11823970.529999999</v>
      </c>
      <c r="AA8" s="162"/>
      <c r="AB8" s="162"/>
      <c r="AC8" s="162"/>
    </row>
    <row r="9" spans="1:29" s="171" customFormat="1" ht="15.75" outlineLevel="1" x14ac:dyDescent="0.25">
      <c r="A9" s="508">
        <v>2</v>
      </c>
      <c r="B9" s="509" t="str">
        <f ca="1">IF(A9&gt;OFFSET(A9,-1,0),OFFSET(B9,-1,0)&amp;"."&amp;1,LEFT(OFFSET(B9,-1,0),SEARCH("^^",SUBSTITUTE("."&amp;OFFSET(B9,-1,0),".","^^",A9))-1)&amp;1--MID(OFFSET(B9,-1,0),SEARCH("^^",SUBSTITUTE("."&amp;OFFSET(B9,-1,0),".","^^",A9)),SEARCH("^^",SUBSTITUTE(OFFSET(B9,-1,0)&amp;".",".","^^",A9))-SEARCH("^^",SUBSTITUTE("."&amp;OFFSET(B9,-1,0),".","^^",A9))))</f>
        <v>1.1</v>
      </c>
      <c r="C9" s="586" t="s">
        <v>385</v>
      </c>
      <c r="D9" s="587" t="s">
        <v>399</v>
      </c>
      <c r="E9" s="588">
        <v>1</v>
      </c>
      <c r="F9" s="587" t="s">
        <v>1353</v>
      </c>
      <c r="G9" s="589">
        <v>45108</v>
      </c>
      <c r="H9" s="597"/>
      <c r="I9" s="598"/>
      <c r="J9" s="598"/>
      <c r="K9" s="598"/>
      <c r="L9" s="598"/>
      <c r="M9" s="599"/>
      <c r="N9" s="590">
        <f>'Сводная ПИР'!G16</f>
        <v>1576336.88</v>
      </c>
      <c r="O9" s="599"/>
      <c r="P9" s="599"/>
      <c r="Q9" s="599"/>
      <c r="R9" s="519">
        <v>1</v>
      </c>
      <c r="S9" s="519">
        <v>1</v>
      </c>
      <c r="T9" s="519">
        <v>1</v>
      </c>
      <c r="U9" s="590">
        <f>N9</f>
        <v>1576336.88</v>
      </c>
      <c r="V9" s="599"/>
      <c r="W9" s="591">
        <v>1</v>
      </c>
      <c r="X9" s="520">
        <f>U9*W9</f>
        <v>1576336.88</v>
      </c>
      <c r="Y9" s="818">
        <f>'Индексы-дефляторы'!$F$11</f>
        <v>1.0181</v>
      </c>
      <c r="Z9" s="520">
        <f>X9*Y9</f>
        <v>1604868.58</v>
      </c>
      <c r="AA9" s="522">
        <f>X9+(Z9-X9)*(100%-$AA$6)</f>
        <v>1590602.73</v>
      </c>
      <c r="AB9" s="599"/>
      <c r="AC9" s="600"/>
    </row>
    <row r="10" spans="1:29" s="171" customFormat="1" ht="15.75" outlineLevel="1" x14ac:dyDescent="0.25">
      <c r="A10" s="508">
        <v>2</v>
      </c>
      <c r="B10" s="509" t="str">
        <f t="shared" ref="B10:B48" ca="1" si="0">IF(A10&gt;OFFSET(A10,-1,0),OFFSET(B10,-1,0)&amp;"."&amp;1,LEFT(OFFSET(B10,-1,0),SEARCH("^^",SUBSTITUTE("."&amp;OFFSET(B10,-1,0),".","^^",A10))-1)&amp;1--MID(OFFSET(B10,-1,0),SEARCH("^^",SUBSTITUTE("."&amp;OFFSET(B10,-1,0),".","^^",A10)),SEARCH("^^",SUBSTITUTE(OFFSET(B10,-1,0)&amp;".",".","^^",A10))-SEARCH("^^",SUBSTITUTE("."&amp;OFFSET(B10,-1,0),".","^^",A10))))</f>
        <v>1.2</v>
      </c>
      <c r="C10" s="601" t="s">
        <v>386</v>
      </c>
      <c r="D10" s="551" t="s">
        <v>399</v>
      </c>
      <c r="E10" s="560">
        <v>1</v>
      </c>
      <c r="F10" s="551" t="s">
        <v>1353</v>
      </c>
      <c r="G10" s="561">
        <v>45108</v>
      </c>
      <c r="H10" s="602"/>
      <c r="I10" s="603"/>
      <c r="J10" s="603"/>
      <c r="K10" s="603"/>
      <c r="L10" s="603"/>
      <c r="M10" s="603"/>
      <c r="N10" s="604">
        <f>'Сводная ПИР'!G21</f>
        <v>9615237.2699999996</v>
      </c>
      <c r="O10" s="603"/>
      <c r="P10" s="603"/>
      <c r="Q10" s="603"/>
      <c r="R10" s="527">
        <v>1</v>
      </c>
      <c r="S10" s="527">
        <v>1</v>
      </c>
      <c r="T10" s="527">
        <v>1</v>
      </c>
      <c r="U10" s="604">
        <f>N10</f>
        <v>9615237.2699999996</v>
      </c>
      <c r="V10" s="603"/>
      <c r="W10" s="574">
        <v>1</v>
      </c>
      <c r="X10" s="528">
        <f>U10*W10</f>
        <v>9615237.2699999996</v>
      </c>
      <c r="Y10" s="819">
        <f>'Индексы-дефляторы'!$F$27</f>
        <v>1.0256000000000001</v>
      </c>
      <c r="Z10" s="528">
        <f>X10*Y10</f>
        <v>9861387.3399999999</v>
      </c>
      <c r="AA10" s="530">
        <f>X10+(Z10-X10)*(100%-$AA$6)</f>
        <v>9738312.3100000005</v>
      </c>
      <c r="AB10" s="603"/>
      <c r="AC10" s="605"/>
    </row>
    <row r="11" spans="1:29" s="171" customFormat="1" ht="76.5" outlineLevel="1" x14ac:dyDescent="0.25">
      <c r="A11" s="508">
        <v>2</v>
      </c>
      <c r="B11" s="509" t="str">
        <f t="shared" ca="1" si="0"/>
        <v>1.3</v>
      </c>
      <c r="C11" s="601" t="s">
        <v>414</v>
      </c>
      <c r="D11" s="551" t="s">
        <v>399</v>
      </c>
      <c r="E11" s="560">
        <v>1</v>
      </c>
      <c r="F11" s="560" t="s">
        <v>1354</v>
      </c>
      <c r="G11" s="561">
        <v>45108</v>
      </c>
      <c r="H11" s="606">
        <f>H9*10%</f>
        <v>0</v>
      </c>
      <c r="I11" s="607">
        <f>H11</f>
        <v>0</v>
      </c>
      <c r="J11" s="603"/>
      <c r="K11" s="603"/>
      <c r="L11" s="603"/>
      <c r="M11" s="603"/>
      <c r="N11" s="604">
        <f>N9*10%</f>
        <v>157633.69</v>
      </c>
      <c r="O11" s="603"/>
      <c r="P11" s="603"/>
      <c r="Q11" s="603"/>
      <c r="R11" s="602"/>
      <c r="S11" s="603"/>
      <c r="T11" s="603"/>
      <c r="U11" s="604">
        <f>N11</f>
        <v>157633.69</v>
      </c>
      <c r="V11" s="603"/>
      <c r="W11" s="574">
        <v>1</v>
      </c>
      <c r="X11" s="528">
        <f>U11*W11</f>
        <v>157633.69</v>
      </c>
      <c r="Y11" s="819">
        <f>'Индексы-дефляторы'!$F$11</f>
        <v>1.0181</v>
      </c>
      <c r="Z11" s="528">
        <f>X11*Y11</f>
        <v>160486.85999999999</v>
      </c>
      <c r="AA11" s="530">
        <f>X11+(Z11-X11)*(100%-$AA$6)</f>
        <v>159060.28</v>
      </c>
      <c r="AB11" s="603"/>
      <c r="AC11" s="605"/>
    </row>
    <row r="12" spans="1:29" s="171" customFormat="1" ht="25.5" outlineLevel="1" x14ac:dyDescent="0.25">
      <c r="A12" s="508">
        <v>2</v>
      </c>
      <c r="B12" s="509" t="str">
        <f t="shared" ca="1" si="0"/>
        <v>1.4</v>
      </c>
      <c r="C12" s="593" t="s">
        <v>415</v>
      </c>
      <c r="D12" s="554" t="s">
        <v>399</v>
      </c>
      <c r="E12" s="539">
        <v>1</v>
      </c>
      <c r="F12" s="539" t="s">
        <v>1355</v>
      </c>
      <c r="G12" s="594">
        <v>45108</v>
      </c>
      <c r="H12" s="608">
        <f>H10*2%</f>
        <v>0</v>
      </c>
      <c r="I12" s="609">
        <f>H12</f>
        <v>0</v>
      </c>
      <c r="J12" s="610"/>
      <c r="K12" s="610"/>
      <c r="L12" s="610"/>
      <c r="M12" s="610"/>
      <c r="N12" s="595">
        <f>N10*2%</f>
        <v>192304.75</v>
      </c>
      <c r="O12" s="610"/>
      <c r="P12" s="610"/>
      <c r="Q12" s="610"/>
      <c r="R12" s="611"/>
      <c r="S12" s="610"/>
      <c r="T12" s="610"/>
      <c r="U12" s="595">
        <f>N12</f>
        <v>192304.75</v>
      </c>
      <c r="V12" s="610"/>
      <c r="W12" s="576">
        <v>1</v>
      </c>
      <c r="X12" s="542">
        <f>U12*W12</f>
        <v>192304.75</v>
      </c>
      <c r="Y12" s="820">
        <f>'Индексы-дефляторы'!$F$27</f>
        <v>1.0256000000000001</v>
      </c>
      <c r="Z12" s="542">
        <f>X12*Y12</f>
        <v>197227.75</v>
      </c>
      <c r="AA12" s="557">
        <f>X12+(Z12-X12)*(100%-$AA$6)</f>
        <v>194766.25</v>
      </c>
      <c r="AB12" s="610"/>
      <c r="AC12" s="612"/>
    </row>
    <row r="13" spans="1:29" s="171" customFormat="1" ht="15.75" x14ac:dyDescent="0.25">
      <c r="A13" s="508">
        <v>1</v>
      </c>
      <c r="B13" s="510" t="str">
        <f t="shared" ca="1" si="0"/>
        <v>2</v>
      </c>
      <c r="C13" s="167" t="s">
        <v>387</v>
      </c>
      <c r="D13" s="168" t="s">
        <v>399</v>
      </c>
      <c r="E13" s="162">
        <v>1</v>
      </c>
      <c r="F13" s="168"/>
      <c r="G13" s="166"/>
      <c r="H13" s="169"/>
      <c r="I13" s="170"/>
      <c r="J13" s="170"/>
      <c r="K13" s="170"/>
      <c r="L13" s="170"/>
      <c r="M13" s="166"/>
      <c r="N13" s="452">
        <f>N14+N15</f>
        <v>10605379.539999999</v>
      </c>
      <c r="O13" s="166"/>
      <c r="P13" s="166"/>
      <c r="Q13" s="166"/>
      <c r="R13" s="168"/>
      <c r="S13" s="166"/>
      <c r="T13" s="166"/>
      <c r="U13" s="452">
        <f>U14+U15</f>
        <v>10605379.539999999</v>
      </c>
      <c r="V13" s="166"/>
      <c r="W13" s="166"/>
      <c r="X13" s="183">
        <f>X14+X15</f>
        <v>10605379.539999999</v>
      </c>
      <c r="Y13" s="166"/>
      <c r="Z13" s="183">
        <f>Z14+Z15</f>
        <v>11151556.58</v>
      </c>
      <c r="AA13" s="183"/>
      <c r="AB13" s="166"/>
      <c r="AC13" s="166"/>
    </row>
    <row r="14" spans="1:29" s="173" customFormat="1" ht="15.75" outlineLevel="1" x14ac:dyDescent="0.25">
      <c r="A14" s="508">
        <v>2</v>
      </c>
      <c r="B14" s="509" t="str">
        <f t="shared" ca="1" si="0"/>
        <v>2.1</v>
      </c>
      <c r="C14" s="586" t="s">
        <v>387</v>
      </c>
      <c r="D14" s="587" t="s">
        <v>399</v>
      </c>
      <c r="E14" s="588">
        <v>1</v>
      </c>
      <c r="F14" s="587" t="s">
        <v>1353</v>
      </c>
      <c r="G14" s="589">
        <v>45108</v>
      </c>
      <c r="H14" s="587"/>
      <c r="I14" s="546"/>
      <c r="J14" s="546"/>
      <c r="K14" s="546"/>
      <c r="L14" s="546"/>
      <c r="M14" s="588"/>
      <c r="N14" s="590">
        <f>'Сводная ПИР'!G23</f>
        <v>10397430.92</v>
      </c>
      <c r="O14" s="588"/>
      <c r="P14" s="588"/>
      <c r="Q14" s="588"/>
      <c r="R14" s="519">
        <v>1</v>
      </c>
      <c r="S14" s="519">
        <v>1</v>
      </c>
      <c r="T14" s="519">
        <v>1</v>
      </c>
      <c r="U14" s="590">
        <f>N14</f>
        <v>10397430.92</v>
      </c>
      <c r="V14" s="588"/>
      <c r="W14" s="591">
        <v>1</v>
      </c>
      <c r="X14" s="520">
        <f>U14*W14</f>
        <v>10397430.92</v>
      </c>
      <c r="Y14" s="818">
        <f>'Индексы-дефляторы'!$F$39</f>
        <v>1.0515000000000001</v>
      </c>
      <c r="Z14" s="520">
        <f>X14*Y14</f>
        <v>10932898.609999999</v>
      </c>
      <c r="AA14" s="522">
        <f>X14+(Z14-X14)*(100%-$AA$6)</f>
        <v>10665164.77</v>
      </c>
      <c r="AB14" s="588"/>
      <c r="AC14" s="592"/>
    </row>
    <row r="15" spans="1:29" s="173" customFormat="1" ht="15.75" outlineLevel="1" x14ac:dyDescent="0.25">
      <c r="A15" s="508">
        <v>2</v>
      </c>
      <c r="B15" s="509" t="str">
        <f t="shared" ca="1" si="0"/>
        <v>2.2</v>
      </c>
      <c r="C15" s="593" t="s">
        <v>389</v>
      </c>
      <c r="D15" s="554" t="s">
        <v>399</v>
      </c>
      <c r="E15" s="539">
        <v>1</v>
      </c>
      <c r="F15" s="554"/>
      <c r="G15" s="594">
        <v>45108</v>
      </c>
      <c r="H15" s="554"/>
      <c r="I15" s="539"/>
      <c r="J15" s="539"/>
      <c r="K15" s="539"/>
      <c r="L15" s="539"/>
      <c r="M15" s="539"/>
      <c r="N15" s="595">
        <f>N14*0.02</f>
        <v>207948.62</v>
      </c>
      <c r="O15" s="539"/>
      <c r="P15" s="539"/>
      <c r="Q15" s="539"/>
      <c r="R15" s="554"/>
      <c r="S15" s="539"/>
      <c r="T15" s="539"/>
      <c r="U15" s="595">
        <f>N15</f>
        <v>207948.62</v>
      </c>
      <c r="V15" s="539"/>
      <c r="W15" s="576">
        <v>1</v>
      </c>
      <c r="X15" s="542">
        <f>U15*W15</f>
        <v>207948.62</v>
      </c>
      <c r="Y15" s="820">
        <f>'Индексы-дефляторы'!$F$39</f>
        <v>1.0515000000000001</v>
      </c>
      <c r="Z15" s="542">
        <f>X15*Y15</f>
        <v>218657.97</v>
      </c>
      <c r="AA15" s="557">
        <f>X15+(Z15-X15)*(100%-$AA$6)</f>
        <v>213303.3</v>
      </c>
      <c r="AB15" s="539"/>
      <c r="AC15" s="596"/>
    </row>
    <row r="16" spans="1:29" s="171" customFormat="1" ht="25.5" x14ac:dyDescent="0.25">
      <c r="A16" s="508">
        <v>1</v>
      </c>
      <c r="B16" s="510" t="str">
        <f t="shared" ca="1" si="0"/>
        <v>3</v>
      </c>
      <c r="C16" s="172" t="s">
        <v>398</v>
      </c>
      <c r="D16" s="168" t="s">
        <v>399</v>
      </c>
      <c r="E16" s="166">
        <v>1</v>
      </c>
      <c r="F16" s="168"/>
      <c r="G16" s="166"/>
      <c r="H16" s="169"/>
      <c r="I16" s="170"/>
      <c r="J16" s="170"/>
      <c r="K16" s="170"/>
      <c r="L16" s="170"/>
      <c r="M16" s="166"/>
      <c r="N16" s="166"/>
      <c r="O16" s="166"/>
      <c r="P16" s="166"/>
      <c r="Q16" s="166"/>
      <c r="R16" s="168"/>
      <c r="S16" s="166"/>
      <c r="T16" s="166"/>
      <c r="U16" s="174">
        <f>SUM(U17:U48)</f>
        <v>124827354.83</v>
      </c>
      <c r="V16" s="174">
        <f>SUM(V17:V48)</f>
        <v>567341.69999999995</v>
      </c>
      <c r="W16" s="166"/>
      <c r="X16" s="174">
        <f>SUM(X17:X48)</f>
        <v>124873959.91</v>
      </c>
      <c r="Y16" s="166"/>
      <c r="Z16" s="174">
        <f>SUM(Z17:Z48)</f>
        <v>132004263.02</v>
      </c>
      <c r="AA16" s="174">
        <f>SUM(AA17:AA48)</f>
        <v>128439111.51000001</v>
      </c>
      <c r="AB16" s="174">
        <f>SUM(AB17:AB48)</f>
        <v>873096.99</v>
      </c>
      <c r="AC16" s="166"/>
    </row>
    <row r="17" spans="1:29" ht="38.25" outlineLevel="1" x14ac:dyDescent="0.25">
      <c r="A17" s="508">
        <v>2</v>
      </c>
      <c r="B17" s="513" t="str">
        <f t="shared" ca="1" si="0"/>
        <v>3.1</v>
      </c>
      <c r="C17" s="578" t="s">
        <v>258</v>
      </c>
      <c r="D17" s="579" t="s">
        <v>259</v>
      </c>
      <c r="E17" s="580">
        <f>((60-32)*23+(100*40))/100-E19</f>
        <v>39.08</v>
      </c>
      <c r="F17" s="579" t="s">
        <v>390</v>
      </c>
      <c r="G17" s="581">
        <v>44927</v>
      </c>
      <c r="H17" s="582">
        <f>239.42*1000/1.02</f>
        <v>234725.49</v>
      </c>
      <c r="I17" s="582">
        <f>0.13*1000/1.02</f>
        <v>127.45</v>
      </c>
      <c r="J17" s="582"/>
      <c r="K17" s="582">
        <f>(H17-I17)/1.0214*2.14%</f>
        <v>4915.21</v>
      </c>
      <c r="L17" s="582"/>
      <c r="M17" s="582">
        <f>H17-I17-K17</f>
        <v>229682.83</v>
      </c>
      <c r="N17" s="582">
        <f>E17*M17</f>
        <v>8976005</v>
      </c>
      <c r="O17" s="582">
        <v>1</v>
      </c>
      <c r="P17" s="582">
        <v>1</v>
      </c>
      <c r="Q17" s="582">
        <f>N17*O17*P17</f>
        <v>8976005</v>
      </c>
      <c r="R17" s="582">
        <v>0.84</v>
      </c>
      <c r="S17" s="582">
        <v>0.99</v>
      </c>
      <c r="T17" s="582">
        <v>1</v>
      </c>
      <c r="U17" s="582">
        <f>Q17*R17*S17*T17</f>
        <v>7464445.7599999998</v>
      </c>
      <c r="V17" s="582">
        <f>L17*E17</f>
        <v>0</v>
      </c>
      <c r="W17" s="583">
        <f>'Индексы Росстата'!$B$10</f>
        <v>0.98429999999999995</v>
      </c>
      <c r="X17" s="582">
        <f t="shared" ref="X17:X27" si="1">U17*W17</f>
        <v>7347253.96</v>
      </c>
      <c r="Y17" s="821">
        <f>'Индексы-дефляторы'!$F$51</f>
        <v>1.0570999999999999</v>
      </c>
      <c r="Z17" s="582">
        <f t="shared" ref="Z17:Z27" si="2">X17*Y17</f>
        <v>7766782.1600000001</v>
      </c>
      <c r="AA17" s="584">
        <f t="shared" ref="AA17:AA27" si="3">X17+(Z17-X17)*(100%-$AA$6)</f>
        <v>7557018.0599999996</v>
      </c>
      <c r="AB17" s="582">
        <f t="shared" ref="AB17:AB47" si="4">V17*W17*Y17</f>
        <v>0</v>
      </c>
      <c r="AC17" s="585" t="s">
        <v>391</v>
      </c>
    </row>
    <row r="18" spans="1:29" ht="15.75" outlineLevel="1" x14ac:dyDescent="0.25">
      <c r="A18" s="508">
        <v>2</v>
      </c>
      <c r="B18" s="511" t="str">
        <f t="shared" ca="1" si="0"/>
        <v>3.2</v>
      </c>
      <c r="C18" s="109" t="s">
        <v>292</v>
      </c>
      <c r="D18" s="110" t="s">
        <v>399</v>
      </c>
      <c r="E18" s="111">
        <v>1</v>
      </c>
      <c r="F18" s="110"/>
      <c r="G18" s="140"/>
      <c r="H18" s="112"/>
      <c r="I18" s="112"/>
      <c r="J18" s="112"/>
      <c r="K18" s="113"/>
      <c r="L18" s="112"/>
      <c r="M18" s="113"/>
      <c r="N18" s="113"/>
      <c r="O18" s="113"/>
      <c r="P18" s="113"/>
      <c r="Q18" s="113"/>
      <c r="R18" s="113"/>
      <c r="S18" s="113"/>
      <c r="T18" s="113"/>
      <c r="U18" s="113"/>
      <c r="V18" s="113">
        <f>L18*E18</f>
        <v>0</v>
      </c>
      <c r="W18" s="113"/>
      <c r="X18" s="113">
        <f t="shared" si="1"/>
        <v>0</v>
      </c>
      <c r="Y18" s="113"/>
      <c r="Z18" s="113">
        <f t="shared" si="2"/>
        <v>0</v>
      </c>
      <c r="AA18" s="182">
        <f t="shared" si="3"/>
        <v>0</v>
      </c>
      <c r="AB18" s="113">
        <f t="shared" si="4"/>
        <v>0</v>
      </c>
      <c r="AC18" s="114"/>
    </row>
    <row r="19" spans="1:29" s="136" customFormat="1" ht="38.25" outlineLevel="1" x14ac:dyDescent="0.25">
      <c r="A19" s="508">
        <v>3</v>
      </c>
      <c r="B19" s="512" t="str">
        <f t="shared" ca="1" si="0"/>
        <v>3.2.1</v>
      </c>
      <c r="C19" s="571" t="s">
        <v>421</v>
      </c>
      <c r="D19" s="546" t="s">
        <v>259</v>
      </c>
      <c r="E19" s="545">
        <f>8*4*23/100</f>
        <v>7.36</v>
      </c>
      <c r="F19" s="546" t="s">
        <v>427</v>
      </c>
      <c r="G19" s="547">
        <v>44927</v>
      </c>
      <c r="H19" s="520">
        <f>254.24*1000/1.02</f>
        <v>249254.9</v>
      </c>
      <c r="I19" s="520">
        <f>0.22*1000/1.02</f>
        <v>215.69</v>
      </c>
      <c r="J19" s="520"/>
      <c r="K19" s="520">
        <f>(H19-I19)/1.0214*2.14%</f>
        <v>5217.78</v>
      </c>
      <c r="L19" s="520"/>
      <c r="M19" s="520">
        <f>H19-I19-K19</f>
        <v>243821.43</v>
      </c>
      <c r="N19" s="520">
        <f>E19*M19</f>
        <v>1794525.72</v>
      </c>
      <c r="O19" s="520">
        <v>1</v>
      </c>
      <c r="P19" s="520">
        <v>1</v>
      </c>
      <c r="Q19" s="520">
        <f>N19*O19*P19</f>
        <v>1794525.72</v>
      </c>
      <c r="R19" s="520">
        <v>0.84</v>
      </c>
      <c r="S19" s="520">
        <v>0.99</v>
      </c>
      <c r="T19" s="520">
        <v>1</v>
      </c>
      <c r="U19" s="520">
        <f>Q19*R19*S19*T19</f>
        <v>1492327.59</v>
      </c>
      <c r="V19" s="520">
        <f>L19*E19</f>
        <v>0</v>
      </c>
      <c r="W19" s="521">
        <f>'Индексы Росстата'!$B$10</f>
        <v>0.98429999999999995</v>
      </c>
      <c r="X19" s="520">
        <f t="shared" si="1"/>
        <v>1468898.05</v>
      </c>
      <c r="Y19" s="818">
        <f>'Индексы-дефляторы'!$F$51</f>
        <v>1.0570999999999999</v>
      </c>
      <c r="Z19" s="520">
        <f t="shared" si="2"/>
        <v>1552772.13</v>
      </c>
      <c r="AA19" s="522">
        <f t="shared" si="3"/>
        <v>1510835.09</v>
      </c>
      <c r="AB19" s="520">
        <f t="shared" si="4"/>
        <v>0</v>
      </c>
      <c r="AC19" s="572"/>
    </row>
    <row r="20" spans="1:29" s="136" customFormat="1" ht="38.25" outlineLevel="1" x14ac:dyDescent="0.25">
      <c r="A20" s="508">
        <v>3</v>
      </c>
      <c r="B20" s="509" t="str">
        <f t="shared" ca="1" si="0"/>
        <v>3.2.2</v>
      </c>
      <c r="C20" s="573" t="s">
        <v>1312</v>
      </c>
      <c r="D20" s="525" t="s">
        <v>261</v>
      </c>
      <c r="E20" s="532">
        <f>11*3.5*17</f>
        <v>654.5</v>
      </c>
      <c r="F20" s="525" t="s">
        <v>1297</v>
      </c>
      <c r="G20" s="534">
        <v>45085</v>
      </c>
      <c r="H20" s="527">
        <f>112332.47</f>
        <v>112332.47</v>
      </c>
      <c r="I20" s="527"/>
      <c r="J20" s="527"/>
      <c r="K20" s="527"/>
      <c r="L20" s="527"/>
      <c r="M20" s="527">
        <f>H20-I20-K20</f>
        <v>112332.47</v>
      </c>
      <c r="N20" s="527">
        <f>E20*M20</f>
        <v>73521601.620000005</v>
      </c>
      <c r="O20" s="527">
        <v>1</v>
      </c>
      <c r="P20" s="527">
        <v>1</v>
      </c>
      <c r="Q20" s="527">
        <f>N20*O20*P20</f>
        <v>73521601.620000005</v>
      </c>
      <c r="R20" s="527">
        <v>1</v>
      </c>
      <c r="S20" s="527">
        <v>1</v>
      </c>
      <c r="T20" s="527">
        <v>1</v>
      </c>
      <c r="U20" s="527">
        <f>Q20*R20*S20*T20</f>
        <v>73521601.620000005</v>
      </c>
      <c r="V20" s="527"/>
      <c r="W20" s="574">
        <v>1</v>
      </c>
      <c r="X20" s="527">
        <f t="shared" si="1"/>
        <v>73521601.620000005</v>
      </c>
      <c r="Y20" s="819">
        <f>'Индексы-дефляторы'!$F$51</f>
        <v>1.0570999999999999</v>
      </c>
      <c r="Z20" s="808">
        <f>X20*Y20-0.01</f>
        <v>77719685.060000002</v>
      </c>
      <c r="AA20" s="530">
        <f t="shared" si="3"/>
        <v>75620643.340000004</v>
      </c>
      <c r="AB20" s="528">
        <f t="shared" si="4"/>
        <v>0</v>
      </c>
      <c r="AC20" s="562"/>
    </row>
    <row r="21" spans="1:29" s="136" customFormat="1" ht="38.25" outlineLevel="1" x14ac:dyDescent="0.25">
      <c r="A21" s="508">
        <v>3</v>
      </c>
      <c r="B21" s="509" t="str">
        <f t="shared" ca="1" si="0"/>
        <v>3.2.3</v>
      </c>
      <c r="C21" s="573" t="s">
        <v>1313</v>
      </c>
      <c r="D21" s="525" t="s">
        <v>261</v>
      </c>
      <c r="E21" s="532">
        <f>11*3.5*2</f>
        <v>77</v>
      </c>
      <c r="F21" s="525" t="s">
        <v>1297</v>
      </c>
      <c r="G21" s="534">
        <v>45085</v>
      </c>
      <c r="H21" s="527">
        <f>124033.77</f>
        <v>124033.77</v>
      </c>
      <c r="I21" s="527"/>
      <c r="J21" s="527"/>
      <c r="K21" s="527"/>
      <c r="L21" s="527"/>
      <c r="M21" s="527">
        <f>H21-I21-K21</f>
        <v>124033.77</v>
      </c>
      <c r="N21" s="527">
        <f>E21*M21</f>
        <v>9550600.2899999991</v>
      </c>
      <c r="O21" s="527">
        <v>1</v>
      </c>
      <c r="P21" s="527">
        <v>1</v>
      </c>
      <c r="Q21" s="527">
        <f>N21*O21*P21</f>
        <v>9550600.2899999991</v>
      </c>
      <c r="R21" s="527">
        <v>1</v>
      </c>
      <c r="S21" s="527">
        <v>1</v>
      </c>
      <c r="T21" s="527">
        <v>1</v>
      </c>
      <c r="U21" s="527">
        <f>Q21*R21*S21*T21</f>
        <v>9550600.2899999991</v>
      </c>
      <c r="V21" s="527"/>
      <c r="W21" s="574">
        <v>1</v>
      </c>
      <c r="X21" s="527">
        <f t="shared" si="1"/>
        <v>9550600.2899999991</v>
      </c>
      <c r="Y21" s="819">
        <f>'Индексы-дефляторы'!$F$51</f>
        <v>1.0570999999999999</v>
      </c>
      <c r="Z21" s="528">
        <f t="shared" si="2"/>
        <v>10095939.57</v>
      </c>
      <c r="AA21" s="530">
        <f t="shared" si="3"/>
        <v>9823269.9299999997</v>
      </c>
      <c r="AB21" s="528">
        <f t="shared" si="4"/>
        <v>0</v>
      </c>
      <c r="AC21" s="562"/>
    </row>
    <row r="22" spans="1:29" s="136" customFormat="1" ht="38.25" outlineLevel="1" x14ac:dyDescent="0.25">
      <c r="A22" s="508">
        <v>3</v>
      </c>
      <c r="B22" s="513" t="str">
        <f t="shared" ca="1" si="0"/>
        <v>3.2.4</v>
      </c>
      <c r="C22" s="575" t="s">
        <v>1314</v>
      </c>
      <c r="D22" s="555" t="s">
        <v>261</v>
      </c>
      <c r="E22" s="537">
        <f>11*3.5*3</f>
        <v>115.5</v>
      </c>
      <c r="F22" s="555" t="s">
        <v>1297</v>
      </c>
      <c r="G22" s="540">
        <v>45085</v>
      </c>
      <c r="H22" s="541">
        <f>117012.99</f>
        <v>117012.99</v>
      </c>
      <c r="I22" s="541"/>
      <c r="J22" s="541"/>
      <c r="K22" s="541"/>
      <c r="L22" s="541"/>
      <c r="M22" s="541">
        <f>H22-I22-K22</f>
        <v>117012.99</v>
      </c>
      <c r="N22" s="541">
        <f>E22*M22</f>
        <v>13515000.35</v>
      </c>
      <c r="O22" s="541">
        <v>1</v>
      </c>
      <c r="P22" s="541">
        <v>1</v>
      </c>
      <c r="Q22" s="541">
        <f>N22*O22*P22</f>
        <v>13515000.35</v>
      </c>
      <c r="R22" s="541">
        <v>1</v>
      </c>
      <c r="S22" s="541">
        <v>1</v>
      </c>
      <c r="T22" s="541">
        <v>1</v>
      </c>
      <c r="U22" s="541">
        <f>Q22*R22*S22*T22</f>
        <v>13515000.35</v>
      </c>
      <c r="V22" s="541"/>
      <c r="W22" s="576">
        <v>1</v>
      </c>
      <c r="X22" s="541">
        <f t="shared" si="1"/>
        <v>13515000.35</v>
      </c>
      <c r="Y22" s="820">
        <f>'Индексы-дефляторы'!$F$51</f>
        <v>1.0570999999999999</v>
      </c>
      <c r="Z22" s="542">
        <f t="shared" si="2"/>
        <v>14286706.869999999</v>
      </c>
      <c r="AA22" s="557">
        <f t="shared" si="3"/>
        <v>13900853.609999999</v>
      </c>
      <c r="AB22" s="542">
        <f t="shared" si="4"/>
        <v>0</v>
      </c>
      <c r="AC22" s="577"/>
    </row>
    <row r="23" spans="1:29" ht="15.75" outlineLevel="1" x14ac:dyDescent="0.25">
      <c r="A23" s="508">
        <v>2</v>
      </c>
      <c r="B23" s="511" t="str">
        <f t="shared" ca="1" si="0"/>
        <v>3.3</v>
      </c>
      <c r="C23" s="115" t="s">
        <v>299</v>
      </c>
      <c r="D23" s="111" t="s">
        <v>399</v>
      </c>
      <c r="E23" s="111">
        <v>1</v>
      </c>
      <c r="F23" s="110"/>
      <c r="G23" s="110"/>
      <c r="H23" s="116"/>
      <c r="I23" s="116"/>
      <c r="J23" s="116"/>
      <c r="K23" s="116"/>
      <c r="L23" s="116"/>
      <c r="M23" s="113"/>
      <c r="N23" s="113"/>
      <c r="O23" s="113"/>
      <c r="P23" s="113"/>
      <c r="Q23" s="113"/>
      <c r="R23" s="116"/>
      <c r="S23" s="116"/>
      <c r="T23" s="116"/>
      <c r="U23" s="113"/>
      <c r="V23" s="113">
        <f t="shared" ref="V23:V47" si="5">L23*E23</f>
        <v>0</v>
      </c>
      <c r="W23" s="113"/>
      <c r="X23" s="113">
        <f t="shared" si="1"/>
        <v>0</v>
      </c>
      <c r="Y23" s="113"/>
      <c r="Z23" s="113">
        <f t="shared" si="2"/>
        <v>0</v>
      </c>
      <c r="AA23" s="182">
        <f t="shared" si="3"/>
        <v>0</v>
      </c>
      <c r="AB23" s="113">
        <f t="shared" si="4"/>
        <v>0</v>
      </c>
      <c r="AC23" s="160"/>
    </row>
    <row r="24" spans="1:29" ht="15.75" outlineLevel="2" x14ac:dyDescent="0.25">
      <c r="A24" s="508">
        <v>3</v>
      </c>
      <c r="B24" s="511" t="str">
        <f t="shared" ca="1" si="0"/>
        <v>3.3.1</v>
      </c>
      <c r="C24" s="115" t="s">
        <v>300</v>
      </c>
      <c r="D24" s="111" t="s">
        <v>399</v>
      </c>
      <c r="E24" s="111">
        <v>1</v>
      </c>
      <c r="F24" s="110"/>
      <c r="G24" s="110"/>
      <c r="H24" s="116"/>
      <c r="I24" s="116"/>
      <c r="J24" s="116"/>
      <c r="K24" s="116"/>
      <c r="L24" s="116"/>
      <c r="M24" s="113"/>
      <c r="N24" s="113"/>
      <c r="O24" s="113"/>
      <c r="P24" s="113"/>
      <c r="Q24" s="113"/>
      <c r="R24" s="116"/>
      <c r="S24" s="116"/>
      <c r="T24" s="116"/>
      <c r="U24" s="113"/>
      <c r="V24" s="113">
        <f t="shared" si="5"/>
        <v>0</v>
      </c>
      <c r="W24" s="113"/>
      <c r="X24" s="113">
        <f t="shared" si="1"/>
        <v>0</v>
      </c>
      <c r="Y24" s="113"/>
      <c r="Z24" s="113">
        <f t="shared" si="2"/>
        <v>0</v>
      </c>
      <c r="AA24" s="182">
        <f t="shared" si="3"/>
        <v>0</v>
      </c>
      <c r="AB24" s="113">
        <f t="shared" si="4"/>
        <v>0</v>
      </c>
      <c r="AC24" s="160"/>
    </row>
    <row r="25" spans="1:29" ht="64.5" outlineLevel="3" x14ac:dyDescent="0.25">
      <c r="A25" s="508">
        <v>4</v>
      </c>
      <c r="B25" s="512" t="str">
        <f t="shared" ca="1" si="0"/>
        <v>3.3.1.1</v>
      </c>
      <c r="C25" s="564" t="s">
        <v>265</v>
      </c>
      <c r="D25" s="545" t="s">
        <v>166</v>
      </c>
      <c r="E25" s="545">
        <f>300/1000</f>
        <v>0.3</v>
      </c>
      <c r="F25" s="546" t="s">
        <v>267</v>
      </c>
      <c r="G25" s="547">
        <v>44927</v>
      </c>
      <c r="H25" s="520">
        <f>3154.22*1000/1.02</f>
        <v>3092372.55</v>
      </c>
      <c r="I25" s="520">
        <f>176.32*1000/1.02</f>
        <v>172862.75</v>
      </c>
      <c r="J25" s="520"/>
      <c r="K25" s="520">
        <f>(H25-I25)/1.0214*2.14%</f>
        <v>61168.5</v>
      </c>
      <c r="L25" s="520"/>
      <c r="M25" s="520">
        <f>H25-I25-K25</f>
        <v>2858341.3</v>
      </c>
      <c r="N25" s="520">
        <f>E25*M25</f>
        <v>857502.39</v>
      </c>
      <c r="O25" s="520">
        <v>1</v>
      </c>
      <c r="P25" s="520">
        <v>1</v>
      </c>
      <c r="Q25" s="520">
        <f>N25*O25*P25</f>
        <v>857502.39</v>
      </c>
      <c r="R25" s="520">
        <v>0.84</v>
      </c>
      <c r="S25" s="520">
        <v>0.99</v>
      </c>
      <c r="T25" s="520">
        <v>1</v>
      </c>
      <c r="U25" s="520">
        <f>Q25*R25*S25*T25</f>
        <v>713098.99</v>
      </c>
      <c r="V25" s="520">
        <f t="shared" si="5"/>
        <v>0</v>
      </c>
      <c r="W25" s="521">
        <f>'Индексы Росстата'!$B$10</f>
        <v>0.98429999999999995</v>
      </c>
      <c r="X25" s="520">
        <f t="shared" si="1"/>
        <v>701903.34</v>
      </c>
      <c r="Y25" s="818">
        <f>'Индексы-дефляторы'!$F$51</f>
        <v>1.0570999999999999</v>
      </c>
      <c r="Z25" s="520">
        <f t="shared" si="2"/>
        <v>741982.02</v>
      </c>
      <c r="AA25" s="522">
        <f t="shared" si="3"/>
        <v>721942.68</v>
      </c>
      <c r="AB25" s="520">
        <f t="shared" si="4"/>
        <v>0</v>
      </c>
      <c r="AC25" s="565"/>
    </row>
    <row r="26" spans="1:29" ht="64.5" outlineLevel="3" x14ac:dyDescent="0.25">
      <c r="A26" s="508">
        <v>4</v>
      </c>
      <c r="B26" s="509" t="str">
        <f t="shared" ca="1" si="0"/>
        <v>3.3.1.2</v>
      </c>
      <c r="C26" s="566" t="s">
        <v>264</v>
      </c>
      <c r="D26" s="551" t="s">
        <v>166</v>
      </c>
      <c r="E26" s="551">
        <f>(200+100+400)/1000</f>
        <v>0.7</v>
      </c>
      <c r="F26" s="560" t="s">
        <v>266</v>
      </c>
      <c r="G26" s="561">
        <v>44927</v>
      </c>
      <c r="H26" s="528">
        <f>1731.61*1000/1.02</f>
        <v>1697656.86</v>
      </c>
      <c r="I26" s="528">
        <f>88.39*1000/1.02</f>
        <v>86656.86</v>
      </c>
      <c r="J26" s="528"/>
      <c r="K26" s="528">
        <f>(H26-I26)/1.0214*2.14%</f>
        <v>33753.08</v>
      </c>
      <c r="L26" s="528"/>
      <c r="M26" s="528">
        <f>H26-I26-K26</f>
        <v>1577246.92</v>
      </c>
      <c r="N26" s="528">
        <f>E26*M26</f>
        <v>1104072.8400000001</v>
      </c>
      <c r="O26" s="528">
        <v>1</v>
      </c>
      <c r="P26" s="528">
        <v>1</v>
      </c>
      <c r="Q26" s="528">
        <f>N26*O26*P26</f>
        <v>1104072.8400000001</v>
      </c>
      <c r="R26" s="528">
        <v>0.84</v>
      </c>
      <c r="S26" s="528">
        <v>0.99</v>
      </c>
      <c r="T26" s="528">
        <v>1</v>
      </c>
      <c r="U26" s="528">
        <f>Q26*R26*S26*T26</f>
        <v>918146.97</v>
      </c>
      <c r="V26" s="528">
        <f t="shared" si="5"/>
        <v>0</v>
      </c>
      <c r="W26" s="529">
        <f>'Индексы Росстата'!$B$10</f>
        <v>0.98429999999999995</v>
      </c>
      <c r="X26" s="528">
        <f t="shared" si="1"/>
        <v>903732.06</v>
      </c>
      <c r="Y26" s="819">
        <f>'Индексы-дефляторы'!$F$51</f>
        <v>1.0570999999999999</v>
      </c>
      <c r="Z26" s="528">
        <f t="shared" si="2"/>
        <v>955335.16</v>
      </c>
      <c r="AA26" s="530">
        <f t="shared" si="3"/>
        <v>929533.61</v>
      </c>
      <c r="AB26" s="528">
        <f t="shared" si="4"/>
        <v>0</v>
      </c>
      <c r="AC26" s="567"/>
    </row>
    <row r="27" spans="1:29" ht="77.25" outlineLevel="3" x14ac:dyDescent="0.25">
      <c r="A27" s="508">
        <v>4</v>
      </c>
      <c r="B27" s="509" t="str">
        <f t="shared" ca="1" si="0"/>
        <v>3.3.1.3</v>
      </c>
      <c r="C27" s="566" t="s">
        <v>269</v>
      </c>
      <c r="D27" s="551" t="s">
        <v>166</v>
      </c>
      <c r="E27" s="551">
        <v>1</v>
      </c>
      <c r="F27" s="560" t="s">
        <v>268</v>
      </c>
      <c r="G27" s="561">
        <v>44927</v>
      </c>
      <c r="H27" s="528">
        <f>976.17*1000/1.02</f>
        <v>957029.41</v>
      </c>
      <c r="I27" s="528">
        <f>25.61*1000/1.02</f>
        <v>25107.84</v>
      </c>
      <c r="J27" s="528"/>
      <c r="K27" s="528">
        <f>(H27-I27)/1.0214*2.14%</f>
        <v>19525.28</v>
      </c>
      <c r="L27" s="528"/>
      <c r="M27" s="528">
        <f>H27-I27-K27</f>
        <v>912396.29</v>
      </c>
      <c r="N27" s="528">
        <f>E27*M27</f>
        <v>912396.29</v>
      </c>
      <c r="O27" s="528">
        <v>1</v>
      </c>
      <c r="P27" s="528">
        <v>1</v>
      </c>
      <c r="Q27" s="528">
        <f>N27*O27*P27</f>
        <v>912396.29</v>
      </c>
      <c r="R27" s="528">
        <v>0.84</v>
      </c>
      <c r="S27" s="528">
        <v>0.99</v>
      </c>
      <c r="T27" s="528">
        <v>1</v>
      </c>
      <c r="U27" s="528">
        <f>Q27*R27*S27*T27</f>
        <v>758748.75</v>
      </c>
      <c r="V27" s="528">
        <f t="shared" si="5"/>
        <v>0</v>
      </c>
      <c r="W27" s="529">
        <f>'Индексы Росстата'!$B$10</f>
        <v>0.98429999999999995</v>
      </c>
      <c r="X27" s="528">
        <f t="shared" si="1"/>
        <v>746836.39</v>
      </c>
      <c r="Y27" s="819">
        <f>'Индексы-дефляторы'!$F$51</f>
        <v>1.0570999999999999</v>
      </c>
      <c r="Z27" s="528">
        <f t="shared" si="2"/>
        <v>789480.75</v>
      </c>
      <c r="AA27" s="530">
        <f t="shared" si="3"/>
        <v>768158.57</v>
      </c>
      <c r="AB27" s="528">
        <f t="shared" si="4"/>
        <v>0</v>
      </c>
      <c r="AC27" s="567"/>
    </row>
    <row r="28" spans="1:29" ht="143.25" customHeight="1" outlineLevel="3" x14ac:dyDescent="0.25">
      <c r="A28" s="508">
        <v>4</v>
      </c>
      <c r="B28" s="513" t="str">
        <f t="shared" ca="1" si="0"/>
        <v>3.3.1.4</v>
      </c>
      <c r="C28" s="568" t="s">
        <v>270</v>
      </c>
      <c r="D28" s="569" t="s">
        <v>205</v>
      </c>
      <c r="E28" s="569">
        <v>5</v>
      </c>
      <c r="F28" s="539" t="s">
        <v>374</v>
      </c>
      <c r="G28" s="539" t="s">
        <v>375</v>
      </c>
      <c r="H28" s="542">
        <f>((37899+2032+79556+150311)*6.15*1.023*1.01+1485267*3.67)/49</f>
        <v>146231.12</v>
      </c>
      <c r="I28" s="542"/>
      <c r="J28" s="542"/>
      <c r="K28" s="542">
        <v>0</v>
      </c>
      <c r="L28" s="542">
        <f>1485267*3.67/49</f>
        <v>111243.47</v>
      </c>
      <c r="M28" s="542">
        <f>H28-I28-K28</f>
        <v>146231.12</v>
      </c>
      <c r="N28" s="542">
        <f>E28*M28</f>
        <v>731155.6</v>
      </c>
      <c r="O28" s="542">
        <v>1</v>
      </c>
      <c r="P28" s="542">
        <v>1</v>
      </c>
      <c r="Q28" s="542">
        <f>N28*O28*P28</f>
        <v>731155.6</v>
      </c>
      <c r="R28" s="542">
        <v>1</v>
      </c>
      <c r="S28" s="542">
        <v>1</v>
      </c>
      <c r="T28" s="542">
        <v>1</v>
      </c>
      <c r="U28" s="542">
        <f>Q28*R28*S28*T28</f>
        <v>731155.6</v>
      </c>
      <c r="V28" s="542">
        <f t="shared" si="5"/>
        <v>556217.35</v>
      </c>
      <c r="W28" s="556">
        <f>'Индексы Росстата'!$B$9</f>
        <v>1.4558</v>
      </c>
      <c r="X28" s="542">
        <f t="shared" ref="X28:X30" si="6">U28*W28</f>
        <v>1064416.32</v>
      </c>
      <c r="Y28" s="820">
        <f>'Индексы-дефляторы'!$F$51</f>
        <v>1.0570999999999999</v>
      </c>
      <c r="Z28" s="542">
        <f t="shared" ref="Z28:Z30" si="7">X28*Y28</f>
        <v>1125194.49</v>
      </c>
      <c r="AA28" s="557">
        <f>X28+(Z28-X28)*(100%-$AA$6)</f>
        <v>1094805.4099999999</v>
      </c>
      <c r="AB28" s="542">
        <f t="shared" si="4"/>
        <v>855977.44</v>
      </c>
      <c r="AC28" s="570" t="s">
        <v>383</v>
      </c>
    </row>
    <row r="29" spans="1:29" ht="15.75" outlineLevel="2" x14ac:dyDescent="0.25">
      <c r="A29" s="508">
        <v>3</v>
      </c>
      <c r="B29" s="511" t="str">
        <f t="shared" ca="1" si="0"/>
        <v>3.3.2</v>
      </c>
      <c r="C29" s="118" t="s">
        <v>317</v>
      </c>
      <c r="D29" s="117" t="s">
        <v>399</v>
      </c>
      <c r="E29" s="117">
        <v>1</v>
      </c>
      <c r="F29" s="119"/>
      <c r="G29" s="119"/>
      <c r="H29" s="120"/>
      <c r="I29" s="120"/>
      <c r="J29" s="120"/>
      <c r="K29" s="120"/>
      <c r="L29" s="120"/>
      <c r="M29" s="113"/>
      <c r="N29" s="113"/>
      <c r="O29" s="113"/>
      <c r="P29" s="113"/>
      <c r="Q29" s="113"/>
      <c r="R29" s="120"/>
      <c r="S29" s="120"/>
      <c r="T29" s="120"/>
      <c r="U29" s="113"/>
      <c r="V29" s="113">
        <f t="shared" si="5"/>
        <v>0</v>
      </c>
      <c r="W29" s="113"/>
      <c r="X29" s="113">
        <f t="shared" si="6"/>
        <v>0</v>
      </c>
      <c r="Y29" s="113"/>
      <c r="Z29" s="113">
        <f t="shared" si="7"/>
        <v>0</v>
      </c>
      <c r="AA29" s="823">
        <f>X29+(Z29-X29)*(100%-$AA$6)</f>
        <v>0</v>
      </c>
      <c r="AB29" s="113">
        <f t="shared" si="4"/>
        <v>0</v>
      </c>
      <c r="AC29" s="160"/>
    </row>
    <row r="30" spans="1:29" ht="38.25" outlineLevel="3" x14ac:dyDescent="0.25">
      <c r="A30" s="508">
        <v>4</v>
      </c>
      <c r="B30" s="512" t="str">
        <f t="shared" ca="1" si="0"/>
        <v>3.3.2.1</v>
      </c>
      <c r="C30" s="563" t="s">
        <v>353</v>
      </c>
      <c r="D30" s="545" t="s">
        <v>166</v>
      </c>
      <c r="E30" s="546">
        <f>230/1000</f>
        <v>0.23</v>
      </c>
      <c r="F30" s="546" t="s">
        <v>354</v>
      </c>
      <c r="G30" s="547">
        <v>44927</v>
      </c>
      <c r="H30" s="548">
        <f>5125.13*1000/1.02</f>
        <v>5024637.25</v>
      </c>
      <c r="I30" s="520">
        <f>220.02*1000/1.02</f>
        <v>215705.88</v>
      </c>
      <c r="J30" s="520"/>
      <c r="K30" s="520">
        <f>(H30-I30)/1.0214*2.14%</f>
        <v>100754.97</v>
      </c>
      <c r="L30" s="548"/>
      <c r="M30" s="520">
        <f>H30-I30-K30</f>
        <v>4708176.4000000004</v>
      </c>
      <c r="N30" s="520">
        <f>E30*M30</f>
        <v>1082880.57</v>
      </c>
      <c r="O30" s="520">
        <v>1</v>
      </c>
      <c r="P30" s="520">
        <v>1</v>
      </c>
      <c r="Q30" s="520">
        <f>N30*O30*P30</f>
        <v>1082880.57</v>
      </c>
      <c r="R30" s="520">
        <v>0.85</v>
      </c>
      <c r="S30" s="520">
        <v>0.98</v>
      </c>
      <c r="T30" s="520">
        <v>1.01</v>
      </c>
      <c r="U30" s="520">
        <f>Q30*R30*S30*T30</f>
        <v>911059.91</v>
      </c>
      <c r="V30" s="520">
        <f t="shared" si="5"/>
        <v>0</v>
      </c>
      <c r="W30" s="521">
        <f>'Индексы Росстата'!$B$10</f>
        <v>0.98429999999999995</v>
      </c>
      <c r="X30" s="520">
        <f t="shared" si="6"/>
        <v>896756.27</v>
      </c>
      <c r="Y30" s="818">
        <f>'Индексы-дефляторы'!$F$51</f>
        <v>1.0570999999999999</v>
      </c>
      <c r="Z30" s="520">
        <f t="shared" si="7"/>
        <v>947961.05</v>
      </c>
      <c r="AA30" s="522">
        <f>X30+(Z30-X30)*(100%-$AA$6)</f>
        <v>922358.66</v>
      </c>
      <c r="AB30" s="520">
        <f t="shared" si="4"/>
        <v>0</v>
      </c>
      <c r="AC30" s="549"/>
    </row>
    <row r="31" spans="1:29" ht="38.25" outlineLevel="3" x14ac:dyDescent="0.25">
      <c r="A31" s="508">
        <v>4</v>
      </c>
      <c r="B31" s="509" t="str">
        <f t="shared" ca="1" si="0"/>
        <v>3.3.2.2</v>
      </c>
      <c r="C31" s="559" t="s">
        <v>424</v>
      </c>
      <c r="D31" s="560" t="s">
        <v>259</v>
      </c>
      <c r="E31" s="551">
        <f>20/100</f>
        <v>0.2</v>
      </c>
      <c r="F31" s="560" t="s">
        <v>427</v>
      </c>
      <c r="G31" s="561">
        <v>44927</v>
      </c>
      <c r="H31" s="528">
        <f>254.24*1000/1.02</f>
        <v>249254.9</v>
      </c>
      <c r="I31" s="528">
        <f>0.22*1000/1.02</f>
        <v>215.69</v>
      </c>
      <c r="J31" s="528"/>
      <c r="K31" s="528">
        <f>(H31-I31)/1.0214*2.14%</f>
        <v>5217.78</v>
      </c>
      <c r="L31" s="528"/>
      <c r="M31" s="528">
        <f>H31-I31-K31</f>
        <v>243821.43</v>
      </c>
      <c r="N31" s="528">
        <f>E31*M31</f>
        <v>48764.29</v>
      </c>
      <c r="O31" s="528">
        <v>1</v>
      </c>
      <c r="P31" s="528">
        <v>1</v>
      </c>
      <c r="Q31" s="528">
        <f>N31*O31*P31</f>
        <v>48764.29</v>
      </c>
      <c r="R31" s="528">
        <v>0.84</v>
      </c>
      <c r="S31" s="528">
        <v>0.99</v>
      </c>
      <c r="T31" s="528">
        <v>1</v>
      </c>
      <c r="U31" s="528">
        <f>Q31*R31*S31*T31</f>
        <v>40552.379999999997</v>
      </c>
      <c r="V31" s="528">
        <f t="shared" si="5"/>
        <v>0</v>
      </c>
      <c r="W31" s="529">
        <f>'Индексы Росстата'!$B$10</f>
        <v>0.98429999999999995</v>
      </c>
      <c r="X31" s="528">
        <f t="shared" ref="X31:X47" si="8">U31*W31</f>
        <v>39915.71</v>
      </c>
      <c r="Y31" s="819">
        <f>'Индексы-дефляторы'!$F$51</f>
        <v>1.0570999999999999</v>
      </c>
      <c r="Z31" s="528">
        <f t="shared" ref="Z31:Z47" si="9">X31*Y31</f>
        <v>42194.9</v>
      </c>
      <c r="AA31" s="530">
        <f>X31+(Z31-X31)*(100%-$AA$6)</f>
        <v>41055.31</v>
      </c>
      <c r="AB31" s="528">
        <f t="shared" si="4"/>
        <v>0</v>
      </c>
      <c r="AC31" s="562"/>
    </row>
    <row r="32" spans="1:29" ht="26.25" outlineLevel="3" x14ac:dyDescent="0.25">
      <c r="A32" s="508">
        <v>4</v>
      </c>
      <c r="B32" s="513" t="str">
        <f t="shared" ca="1" si="0"/>
        <v>3.3.2.3</v>
      </c>
      <c r="C32" s="553" t="s">
        <v>368</v>
      </c>
      <c r="D32" s="554" t="s">
        <v>205</v>
      </c>
      <c r="E32" s="554">
        <v>1</v>
      </c>
      <c r="F32" s="555" t="s">
        <v>501</v>
      </c>
      <c r="G32" s="540">
        <v>45075</v>
      </c>
      <c r="H32" s="542">
        <f>471500/1.2*1.012</f>
        <v>397631.67</v>
      </c>
      <c r="I32" s="542"/>
      <c r="J32" s="542"/>
      <c r="K32" s="542"/>
      <c r="L32" s="542"/>
      <c r="M32" s="542">
        <f t="shared" ref="M32" si="10">H32-I32-K32</f>
        <v>397631.67</v>
      </c>
      <c r="N32" s="542">
        <f t="shared" ref="N32" si="11">E32*M32</f>
        <v>397631.67</v>
      </c>
      <c r="O32" s="542">
        <v>1</v>
      </c>
      <c r="P32" s="542">
        <v>1</v>
      </c>
      <c r="Q32" s="542">
        <f>N32*O32*P32</f>
        <v>397631.67</v>
      </c>
      <c r="R32" s="542">
        <v>1</v>
      </c>
      <c r="S32" s="542">
        <v>1</v>
      </c>
      <c r="T32" s="542">
        <v>1</v>
      </c>
      <c r="U32" s="542">
        <f t="shared" ref="U32" si="12">Q32*R32*S32*T32</f>
        <v>397631.67</v>
      </c>
      <c r="V32" s="542">
        <f t="shared" si="5"/>
        <v>0</v>
      </c>
      <c r="W32" s="556">
        <f>'Индексы Росстата'!$B$12</f>
        <v>0.99770000000000003</v>
      </c>
      <c r="X32" s="542">
        <f t="shared" ref="X32" si="13">U32*W32</f>
        <v>396717.12</v>
      </c>
      <c r="Y32" s="820">
        <f>'Индексы-дефляторы'!$F$51</f>
        <v>1.0570999999999999</v>
      </c>
      <c r="Z32" s="542">
        <f t="shared" ref="Z32" si="14">X32*Y32</f>
        <v>419369.67</v>
      </c>
      <c r="AA32" s="557">
        <f t="shared" ref="AA32" si="15">X32+(Z32-X32)*(100%-$AA$6)</f>
        <v>408043.4</v>
      </c>
      <c r="AB32" s="542">
        <f t="shared" ref="AB32" si="16">V32*W32*Y32</f>
        <v>0</v>
      </c>
      <c r="AC32" s="558" t="s">
        <v>426</v>
      </c>
    </row>
    <row r="33" spans="1:29" ht="15.75" outlineLevel="2" x14ac:dyDescent="0.25">
      <c r="A33" s="508">
        <v>3</v>
      </c>
      <c r="B33" s="511" t="str">
        <f t="shared" ca="1" si="0"/>
        <v>3.3.3</v>
      </c>
      <c r="C33" s="121" t="s">
        <v>360</v>
      </c>
      <c r="D33" s="111" t="s">
        <v>399</v>
      </c>
      <c r="E33" s="111">
        <v>1</v>
      </c>
      <c r="F33" s="110"/>
      <c r="G33" s="110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>
        <f t="shared" si="5"/>
        <v>0</v>
      </c>
      <c r="W33" s="113"/>
      <c r="X33" s="113">
        <f t="shared" si="8"/>
        <v>0</v>
      </c>
      <c r="Y33" s="113"/>
      <c r="Z33" s="113">
        <f t="shared" si="9"/>
        <v>0</v>
      </c>
      <c r="AA33" s="182">
        <f t="shared" ref="AA33:AA47" si="17">X33+(Z33-X33)*(100%-$AA$6)</f>
        <v>0</v>
      </c>
      <c r="AB33" s="113">
        <f t="shared" si="4"/>
        <v>0</v>
      </c>
      <c r="AC33" s="114"/>
    </row>
    <row r="34" spans="1:29" ht="38.25" outlineLevel="3" x14ac:dyDescent="0.25">
      <c r="A34" s="508">
        <v>4</v>
      </c>
      <c r="B34" s="512" t="str">
        <f t="shared" ca="1" si="0"/>
        <v>3.3.3.1</v>
      </c>
      <c r="C34" s="544" t="s">
        <v>356</v>
      </c>
      <c r="D34" s="545" t="s">
        <v>166</v>
      </c>
      <c r="E34" s="545">
        <f>180/1000</f>
        <v>0.18</v>
      </c>
      <c r="F34" s="546" t="s">
        <v>357</v>
      </c>
      <c r="G34" s="547">
        <v>44927</v>
      </c>
      <c r="H34" s="520">
        <f>5876.89*1000/1.02</f>
        <v>5761656.8600000003</v>
      </c>
      <c r="I34" s="520">
        <f>270.91*1000/1.02</f>
        <v>265598.03999999998</v>
      </c>
      <c r="J34" s="520"/>
      <c r="K34" s="520">
        <f>(H34-I34)/1.0214*2.14%</f>
        <v>115151.42</v>
      </c>
      <c r="L34" s="520"/>
      <c r="M34" s="520">
        <f t="shared" ref="M34:M47" si="18">H34-I34-K34</f>
        <v>5380907.4000000004</v>
      </c>
      <c r="N34" s="520">
        <f t="shared" ref="N34:N47" si="19">E34*M34</f>
        <v>968563.33</v>
      </c>
      <c r="O34" s="520">
        <v>1</v>
      </c>
      <c r="P34" s="520">
        <v>1</v>
      </c>
      <c r="Q34" s="520">
        <f t="shared" ref="Q34:Q47" si="20">N34*O34*P34</f>
        <v>968563.33</v>
      </c>
      <c r="R34" s="520">
        <v>0.87</v>
      </c>
      <c r="S34" s="520">
        <v>0.98</v>
      </c>
      <c r="T34" s="520">
        <v>1</v>
      </c>
      <c r="U34" s="520">
        <f t="shared" ref="U34:U47" si="21">Q34*R34*S34*T34</f>
        <v>825797.1</v>
      </c>
      <c r="V34" s="520">
        <f t="shared" si="5"/>
        <v>0</v>
      </c>
      <c r="W34" s="521">
        <f>'Индексы Росстата'!$B$10</f>
        <v>0.98429999999999995</v>
      </c>
      <c r="X34" s="520">
        <f t="shared" si="8"/>
        <v>812832.09</v>
      </c>
      <c r="Y34" s="818">
        <f>'Индексы-дефляторы'!$F$51</f>
        <v>1.0570999999999999</v>
      </c>
      <c r="Z34" s="520">
        <f t="shared" si="9"/>
        <v>859244.8</v>
      </c>
      <c r="AA34" s="522">
        <f t="shared" si="17"/>
        <v>836038.45</v>
      </c>
      <c r="AB34" s="520">
        <f t="shared" si="4"/>
        <v>0</v>
      </c>
      <c r="AC34" s="549"/>
    </row>
    <row r="35" spans="1:29" ht="38.25" outlineLevel="3" x14ac:dyDescent="0.25">
      <c r="A35" s="508">
        <v>4</v>
      </c>
      <c r="B35" s="509" t="str">
        <f t="shared" ca="1" si="0"/>
        <v>3.3.3.2</v>
      </c>
      <c r="C35" s="559" t="s">
        <v>425</v>
      </c>
      <c r="D35" s="560" t="s">
        <v>259</v>
      </c>
      <c r="E35" s="551">
        <f>20/100</f>
        <v>0.2</v>
      </c>
      <c r="F35" s="560" t="s">
        <v>427</v>
      </c>
      <c r="G35" s="561">
        <v>44927</v>
      </c>
      <c r="H35" s="528">
        <f>254.24*1000/1.02</f>
        <v>249254.9</v>
      </c>
      <c r="I35" s="528">
        <f>0.22*1000/1.02</f>
        <v>215.69</v>
      </c>
      <c r="J35" s="528"/>
      <c r="K35" s="528">
        <f>(H35-I35)/1.0214*2.14%</f>
        <v>5217.78</v>
      </c>
      <c r="L35" s="528"/>
      <c r="M35" s="528">
        <f t="shared" si="18"/>
        <v>243821.43</v>
      </c>
      <c r="N35" s="528">
        <f t="shared" si="19"/>
        <v>48764.29</v>
      </c>
      <c r="O35" s="528">
        <v>1</v>
      </c>
      <c r="P35" s="528">
        <v>1</v>
      </c>
      <c r="Q35" s="528">
        <f t="shared" si="20"/>
        <v>48764.29</v>
      </c>
      <c r="R35" s="528">
        <v>0.84</v>
      </c>
      <c r="S35" s="528">
        <v>0.99</v>
      </c>
      <c r="T35" s="528">
        <v>1</v>
      </c>
      <c r="U35" s="528">
        <f t="shared" si="21"/>
        <v>40552.379999999997</v>
      </c>
      <c r="V35" s="528">
        <f t="shared" si="5"/>
        <v>0</v>
      </c>
      <c r="W35" s="529">
        <f>'Индексы Росстата'!$B$10</f>
        <v>0.98429999999999995</v>
      </c>
      <c r="X35" s="528">
        <f t="shared" si="8"/>
        <v>39915.71</v>
      </c>
      <c r="Y35" s="819">
        <f>'Индексы-дефляторы'!$F$51</f>
        <v>1.0570999999999999</v>
      </c>
      <c r="Z35" s="528">
        <f t="shared" si="9"/>
        <v>42194.9</v>
      </c>
      <c r="AA35" s="530">
        <f t="shared" si="17"/>
        <v>41055.31</v>
      </c>
      <c r="AB35" s="528">
        <f t="shared" si="4"/>
        <v>0</v>
      </c>
      <c r="AC35" s="562"/>
    </row>
    <row r="36" spans="1:29" ht="26.25" outlineLevel="3" x14ac:dyDescent="0.25">
      <c r="A36" s="508">
        <v>4</v>
      </c>
      <c r="B36" s="513" t="str">
        <f t="shared" ca="1" si="0"/>
        <v>3.3.3.3</v>
      </c>
      <c r="C36" s="553" t="s">
        <v>368</v>
      </c>
      <c r="D36" s="554" t="s">
        <v>205</v>
      </c>
      <c r="E36" s="554">
        <v>1</v>
      </c>
      <c r="F36" s="555" t="s">
        <v>501</v>
      </c>
      <c r="G36" s="540">
        <v>45075</v>
      </c>
      <c r="H36" s="542">
        <f>471500/1.2*1.012</f>
        <v>397631.67</v>
      </c>
      <c r="I36" s="542"/>
      <c r="J36" s="542"/>
      <c r="K36" s="542"/>
      <c r="L36" s="542"/>
      <c r="M36" s="542">
        <f>H36-I36-K36</f>
        <v>397631.67</v>
      </c>
      <c r="N36" s="542">
        <f>E36*M36</f>
        <v>397631.67</v>
      </c>
      <c r="O36" s="542">
        <v>1</v>
      </c>
      <c r="P36" s="542">
        <v>1</v>
      </c>
      <c r="Q36" s="542">
        <f t="shared" si="20"/>
        <v>397631.67</v>
      </c>
      <c r="R36" s="542">
        <v>1</v>
      </c>
      <c r="S36" s="542">
        <v>1</v>
      </c>
      <c r="T36" s="542">
        <v>1</v>
      </c>
      <c r="U36" s="542">
        <f>Q36*R36*S36*T36</f>
        <v>397631.67</v>
      </c>
      <c r="V36" s="542">
        <f t="shared" si="5"/>
        <v>0</v>
      </c>
      <c r="W36" s="556">
        <f>'Индексы Росстата'!$B$12</f>
        <v>0.99770000000000003</v>
      </c>
      <c r="X36" s="542">
        <f>U36*W36</f>
        <v>396717.12</v>
      </c>
      <c r="Y36" s="820">
        <f>'Индексы-дефляторы'!$F$51</f>
        <v>1.0570999999999999</v>
      </c>
      <c r="Z36" s="542">
        <f>X36*Y36</f>
        <v>419369.67</v>
      </c>
      <c r="AA36" s="557">
        <f t="shared" si="17"/>
        <v>408043.4</v>
      </c>
      <c r="AB36" s="542">
        <f>V36*W36*Y36</f>
        <v>0</v>
      </c>
      <c r="AC36" s="558" t="s">
        <v>426</v>
      </c>
    </row>
    <row r="37" spans="1:29" ht="15.75" outlineLevel="2" x14ac:dyDescent="0.25">
      <c r="A37" s="508">
        <v>3</v>
      </c>
      <c r="B37" s="511" t="str">
        <f t="shared" ca="1" si="0"/>
        <v>3.3.4</v>
      </c>
      <c r="C37" s="121" t="s">
        <v>359</v>
      </c>
      <c r="D37" s="122" t="s">
        <v>399</v>
      </c>
      <c r="E37" s="123">
        <v>1</v>
      </c>
      <c r="F37" s="124"/>
      <c r="G37" s="124"/>
      <c r="H37" s="125"/>
      <c r="I37" s="125"/>
      <c r="J37" s="125"/>
      <c r="K37" s="125"/>
      <c r="L37" s="125"/>
      <c r="M37" s="113">
        <f t="shared" si="18"/>
        <v>0</v>
      </c>
      <c r="N37" s="113">
        <f t="shared" si="19"/>
        <v>0</v>
      </c>
      <c r="O37" s="113">
        <v>1</v>
      </c>
      <c r="P37" s="113">
        <v>1</v>
      </c>
      <c r="Q37" s="113">
        <f t="shared" si="20"/>
        <v>0</v>
      </c>
      <c r="R37" s="113"/>
      <c r="S37" s="113"/>
      <c r="T37" s="113"/>
      <c r="U37" s="113">
        <f t="shared" si="21"/>
        <v>0</v>
      </c>
      <c r="V37" s="113">
        <f t="shared" si="5"/>
        <v>0</v>
      </c>
      <c r="W37" s="113"/>
      <c r="X37" s="113">
        <f t="shared" si="8"/>
        <v>0</v>
      </c>
      <c r="Y37" s="113"/>
      <c r="Z37" s="113">
        <f t="shared" si="9"/>
        <v>0</v>
      </c>
      <c r="AA37" s="182">
        <f t="shared" si="17"/>
        <v>0</v>
      </c>
      <c r="AB37" s="113">
        <f t="shared" si="4"/>
        <v>0</v>
      </c>
      <c r="AC37" s="114"/>
    </row>
    <row r="38" spans="1:29" ht="38.25" outlineLevel="3" x14ac:dyDescent="0.25">
      <c r="A38" s="508">
        <v>4</v>
      </c>
      <c r="B38" s="512" t="str">
        <f t="shared" ca="1" si="0"/>
        <v>3.3.4.1</v>
      </c>
      <c r="C38" s="544" t="s">
        <v>362</v>
      </c>
      <c r="D38" s="545" t="s">
        <v>166</v>
      </c>
      <c r="E38" s="545">
        <f>900/1000</f>
        <v>0.9</v>
      </c>
      <c r="F38" s="546" t="s">
        <v>361</v>
      </c>
      <c r="G38" s="547">
        <v>44927</v>
      </c>
      <c r="H38" s="520">
        <f>5525.21*1000/1.02</f>
        <v>5416872.5499999998</v>
      </c>
      <c r="I38" s="520">
        <f>256.95*1000/1.02</f>
        <v>251911.76</v>
      </c>
      <c r="J38" s="520"/>
      <c r="K38" s="520">
        <f>(H38-I38)/1.0214*2.14%</f>
        <v>108214.37</v>
      </c>
      <c r="L38" s="520"/>
      <c r="M38" s="520">
        <f t="shared" si="18"/>
        <v>5056746.42</v>
      </c>
      <c r="N38" s="520">
        <f t="shared" si="19"/>
        <v>4551071.78</v>
      </c>
      <c r="O38" s="520">
        <v>1</v>
      </c>
      <c r="P38" s="520">
        <v>1</v>
      </c>
      <c r="Q38" s="520">
        <f t="shared" si="20"/>
        <v>4551071.78</v>
      </c>
      <c r="R38" s="520">
        <v>0.87</v>
      </c>
      <c r="S38" s="520">
        <v>0.98</v>
      </c>
      <c r="T38" s="520">
        <v>1</v>
      </c>
      <c r="U38" s="520">
        <f t="shared" si="21"/>
        <v>3880243.8</v>
      </c>
      <c r="V38" s="520">
        <f t="shared" si="5"/>
        <v>0</v>
      </c>
      <c r="W38" s="521">
        <f>'Индексы Росстата'!$B$10</f>
        <v>0.98429999999999995</v>
      </c>
      <c r="X38" s="520">
        <f t="shared" si="8"/>
        <v>3819323.97</v>
      </c>
      <c r="Y38" s="818">
        <f>'Индексы-дефляторы'!$F$51</f>
        <v>1.0570999999999999</v>
      </c>
      <c r="Z38" s="520">
        <f t="shared" si="9"/>
        <v>4037407.37</v>
      </c>
      <c r="AA38" s="522">
        <f t="shared" si="17"/>
        <v>3928365.67</v>
      </c>
      <c r="AB38" s="520">
        <f t="shared" si="4"/>
        <v>0</v>
      </c>
      <c r="AC38" s="549"/>
    </row>
    <row r="39" spans="1:29" ht="25.5" outlineLevel="3" x14ac:dyDescent="0.25">
      <c r="A39" s="508">
        <v>4</v>
      </c>
      <c r="B39" s="509" t="str">
        <f t="shared" ca="1" si="0"/>
        <v>3.3.4.2</v>
      </c>
      <c r="C39" s="550" t="s">
        <v>500</v>
      </c>
      <c r="D39" s="551" t="s">
        <v>205</v>
      </c>
      <c r="E39" s="551">
        <v>1</v>
      </c>
      <c r="F39" s="525" t="s">
        <v>501</v>
      </c>
      <c r="G39" s="534">
        <v>45075</v>
      </c>
      <c r="H39" s="527">
        <f>1798200/1.2*1.012</f>
        <v>1516482</v>
      </c>
      <c r="I39" s="528"/>
      <c r="J39" s="528"/>
      <c r="K39" s="528"/>
      <c r="L39" s="528"/>
      <c r="M39" s="528">
        <f t="shared" si="18"/>
        <v>1516482</v>
      </c>
      <c r="N39" s="528">
        <f t="shared" si="19"/>
        <v>1516482</v>
      </c>
      <c r="O39" s="528">
        <v>1</v>
      </c>
      <c r="P39" s="528">
        <v>1</v>
      </c>
      <c r="Q39" s="528">
        <f t="shared" si="20"/>
        <v>1516482</v>
      </c>
      <c r="R39" s="528">
        <v>1</v>
      </c>
      <c r="S39" s="528">
        <v>1</v>
      </c>
      <c r="T39" s="528">
        <v>1</v>
      </c>
      <c r="U39" s="528">
        <f t="shared" si="21"/>
        <v>1516482</v>
      </c>
      <c r="V39" s="528">
        <f t="shared" si="5"/>
        <v>0</v>
      </c>
      <c r="W39" s="529">
        <f>'Индексы Росстата'!$B$12</f>
        <v>0.99770000000000003</v>
      </c>
      <c r="X39" s="528">
        <f t="shared" si="8"/>
        <v>1512994.09</v>
      </c>
      <c r="Y39" s="819">
        <f>'Индексы-дефляторы'!$F$51</f>
        <v>1.0570999999999999</v>
      </c>
      <c r="Z39" s="528">
        <f t="shared" si="9"/>
        <v>1599386.05</v>
      </c>
      <c r="AA39" s="530">
        <f t="shared" si="17"/>
        <v>1556190.07</v>
      </c>
      <c r="AB39" s="528">
        <f t="shared" si="4"/>
        <v>0</v>
      </c>
      <c r="AC39" s="552"/>
    </row>
    <row r="40" spans="1:29" ht="25.5" outlineLevel="3" x14ac:dyDescent="0.25">
      <c r="A40" s="508">
        <v>4</v>
      </c>
      <c r="B40" s="509" t="str">
        <f t="shared" ca="1" si="0"/>
        <v>3.3.4.3</v>
      </c>
      <c r="C40" s="550" t="s">
        <v>367</v>
      </c>
      <c r="D40" s="551" t="s">
        <v>205</v>
      </c>
      <c r="E40" s="551">
        <v>1</v>
      </c>
      <c r="F40" s="525" t="s">
        <v>501</v>
      </c>
      <c r="G40" s="534">
        <v>45075</v>
      </c>
      <c r="H40" s="527">
        <f>449000/1.2*1.012</f>
        <v>378656.67</v>
      </c>
      <c r="I40" s="528"/>
      <c r="J40" s="528"/>
      <c r="K40" s="528"/>
      <c r="L40" s="528"/>
      <c r="M40" s="528">
        <f t="shared" si="18"/>
        <v>378656.67</v>
      </c>
      <c r="N40" s="528">
        <f t="shared" si="19"/>
        <v>378656.67</v>
      </c>
      <c r="O40" s="528">
        <v>1</v>
      </c>
      <c r="P40" s="528">
        <v>1</v>
      </c>
      <c r="Q40" s="528">
        <f t="shared" si="20"/>
        <v>378656.67</v>
      </c>
      <c r="R40" s="528">
        <v>1</v>
      </c>
      <c r="S40" s="528">
        <v>1</v>
      </c>
      <c r="T40" s="528">
        <v>1</v>
      </c>
      <c r="U40" s="528">
        <f t="shared" si="21"/>
        <v>378656.67</v>
      </c>
      <c r="V40" s="528">
        <f t="shared" si="5"/>
        <v>0</v>
      </c>
      <c r="W40" s="529">
        <f>'Индексы Росстата'!$B$12</f>
        <v>0.99770000000000003</v>
      </c>
      <c r="X40" s="528">
        <f t="shared" si="8"/>
        <v>377785.76</v>
      </c>
      <c r="Y40" s="819">
        <f>'Индексы-дефляторы'!$F$51</f>
        <v>1.0570999999999999</v>
      </c>
      <c r="Z40" s="528">
        <f t="shared" si="9"/>
        <v>399357.33</v>
      </c>
      <c r="AA40" s="530">
        <f t="shared" si="17"/>
        <v>388571.55</v>
      </c>
      <c r="AB40" s="528">
        <f t="shared" si="4"/>
        <v>0</v>
      </c>
      <c r="AC40" s="552"/>
    </row>
    <row r="41" spans="1:29" ht="25.5" outlineLevel="3" x14ac:dyDescent="0.25">
      <c r="A41" s="508">
        <v>4</v>
      </c>
      <c r="B41" s="509" t="str">
        <f t="shared" ca="1" si="0"/>
        <v>3.3.4.4</v>
      </c>
      <c r="C41" s="550" t="s">
        <v>498</v>
      </c>
      <c r="D41" s="551" t="s">
        <v>205</v>
      </c>
      <c r="E41" s="551">
        <v>1</v>
      </c>
      <c r="F41" s="525" t="s">
        <v>501</v>
      </c>
      <c r="G41" s="534">
        <v>45075</v>
      </c>
      <c r="H41" s="528">
        <f>2950000/1.2*1.012</f>
        <v>2487833.33</v>
      </c>
      <c r="I41" s="528"/>
      <c r="J41" s="528"/>
      <c r="K41" s="528"/>
      <c r="L41" s="528"/>
      <c r="M41" s="528">
        <f t="shared" si="18"/>
        <v>2487833.33</v>
      </c>
      <c r="N41" s="528">
        <f t="shared" si="19"/>
        <v>2487833.33</v>
      </c>
      <c r="O41" s="528">
        <v>1</v>
      </c>
      <c r="P41" s="528">
        <v>1</v>
      </c>
      <c r="Q41" s="528">
        <f t="shared" si="20"/>
        <v>2487833.33</v>
      </c>
      <c r="R41" s="528">
        <v>1</v>
      </c>
      <c r="S41" s="528">
        <v>1</v>
      </c>
      <c r="T41" s="528">
        <v>1</v>
      </c>
      <c r="U41" s="528">
        <f t="shared" si="21"/>
        <v>2487833.33</v>
      </c>
      <c r="V41" s="528">
        <f t="shared" si="5"/>
        <v>0</v>
      </c>
      <c r="W41" s="529">
        <f>'Индексы Росстата'!$B$12</f>
        <v>0.99770000000000003</v>
      </c>
      <c r="X41" s="528">
        <f t="shared" si="8"/>
        <v>2482111.31</v>
      </c>
      <c r="Y41" s="819">
        <f>'Индексы-дефляторы'!$F$51</f>
        <v>1.0570999999999999</v>
      </c>
      <c r="Z41" s="528">
        <f t="shared" si="9"/>
        <v>2623839.87</v>
      </c>
      <c r="AA41" s="530">
        <f t="shared" si="17"/>
        <v>2552975.59</v>
      </c>
      <c r="AB41" s="528">
        <f t="shared" si="4"/>
        <v>0</v>
      </c>
      <c r="AC41" s="552"/>
    </row>
    <row r="42" spans="1:29" ht="25.5" outlineLevel="3" x14ac:dyDescent="0.25">
      <c r="A42" s="508">
        <v>4</v>
      </c>
      <c r="B42" s="509" t="str">
        <f t="shared" ca="1" si="0"/>
        <v>3.3.4.5</v>
      </c>
      <c r="C42" s="550" t="s">
        <v>369</v>
      </c>
      <c r="D42" s="551" t="s">
        <v>205</v>
      </c>
      <c r="E42" s="551">
        <v>1</v>
      </c>
      <c r="F42" s="525" t="s">
        <v>501</v>
      </c>
      <c r="G42" s="534">
        <v>45075</v>
      </c>
      <c r="H42" s="528">
        <f>1449300/1.2*1.012</f>
        <v>1222243</v>
      </c>
      <c r="I42" s="528"/>
      <c r="J42" s="528"/>
      <c r="K42" s="528"/>
      <c r="L42" s="528"/>
      <c r="M42" s="528">
        <f t="shared" si="18"/>
        <v>1222243</v>
      </c>
      <c r="N42" s="528">
        <f t="shared" si="19"/>
        <v>1222243</v>
      </c>
      <c r="O42" s="528">
        <v>1</v>
      </c>
      <c r="P42" s="528">
        <v>1</v>
      </c>
      <c r="Q42" s="528">
        <f t="shared" si="20"/>
        <v>1222243</v>
      </c>
      <c r="R42" s="528">
        <v>1</v>
      </c>
      <c r="S42" s="528">
        <v>1</v>
      </c>
      <c r="T42" s="528">
        <v>1</v>
      </c>
      <c r="U42" s="528">
        <f t="shared" si="21"/>
        <v>1222243</v>
      </c>
      <c r="V42" s="528">
        <f t="shared" si="5"/>
        <v>0</v>
      </c>
      <c r="W42" s="529">
        <f>'Индексы Росстата'!$B$12</f>
        <v>0.99770000000000003</v>
      </c>
      <c r="X42" s="528">
        <f t="shared" si="8"/>
        <v>1219431.8400000001</v>
      </c>
      <c r="Y42" s="819">
        <f>'Индексы-дефляторы'!$F$51</f>
        <v>1.0570999999999999</v>
      </c>
      <c r="Z42" s="528">
        <f t="shared" si="9"/>
        <v>1289061.3999999999</v>
      </c>
      <c r="AA42" s="530">
        <f t="shared" si="17"/>
        <v>1254246.6200000001</v>
      </c>
      <c r="AB42" s="528">
        <f t="shared" si="4"/>
        <v>0</v>
      </c>
      <c r="AC42" s="552"/>
    </row>
    <row r="43" spans="1:29" ht="25.5" outlineLevel="3" x14ac:dyDescent="0.25">
      <c r="A43" s="508">
        <v>4</v>
      </c>
      <c r="B43" s="513" t="str">
        <f t="shared" ca="1" si="0"/>
        <v>3.3.4.6</v>
      </c>
      <c r="C43" s="553" t="s">
        <v>499</v>
      </c>
      <c r="D43" s="554" t="s">
        <v>205</v>
      </c>
      <c r="E43" s="554">
        <v>2</v>
      </c>
      <c r="F43" s="555" t="s">
        <v>501</v>
      </c>
      <c r="G43" s="540">
        <v>45075</v>
      </c>
      <c r="H43" s="542">
        <f>500000/1.2*1.012</f>
        <v>421666.67</v>
      </c>
      <c r="I43" s="542"/>
      <c r="J43" s="542"/>
      <c r="K43" s="542"/>
      <c r="L43" s="542"/>
      <c r="M43" s="542">
        <f t="shared" si="18"/>
        <v>421666.67</v>
      </c>
      <c r="N43" s="542">
        <f t="shared" si="19"/>
        <v>843333.34</v>
      </c>
      <c r="O43" s="542">
        <v>1</v>
      </c>
      <c r="P43" s="542">
        <v>1</v>
      </c>
      <c r="Q43" s="542">
        <f t="shared" si="20"/>
        <v>843333.34</v>
      </c>
      <c r="R43" s="542">
        <v>1</v>
      </c>
      <c r="S43" s="542">
        <v>1</v>
      </c>
      <c r="T43" s="542">
        <v>1</v>
      </c>
      <c r="U43" s="542">
        <f t="shared" si="21"/>
        <v>843333.34</v>
      </c>
      <c r="V43" s="542">
        <f t="shared" si="5"/>
        <v>0</v>
      </c>
      <c r="W43" s="556">
        <f>'Индексы Росстата'!$B$12</f>
        <v>0.99770000000000003</v>
      </c>
      <c r="X43" s="542">
        <f t="shared" si="8"/>
        <v>841393.67</v>
      </c>
      <c r="Y43" s="820">
        <f>'Индексы-дефляторы'!$F$51</f>
        <v>1.0570999999999999</v>
      </c>
      <c r="Z43" s="542">
        <f t="shared" si="9"/>
        <v>889437.25</v>
      </c>
      <c r="AA43" s="557">
        <f t="shared" si="17"/>
        <v>865415.46</v>
      </c>
      <c r="AB43" s="542">
        <f t="shared" si="4"/>
        <v>0</v>
      </c>
      <c r="AC43" s="558"/>
    </row>
    <row r="44" spans="1:29" ht="15.75" outlineLevel="1" x14ac:dyDescent="0.25">
      <c r="A44" s="508">
        <v>3</v>
      </c>
      <c r="B44" s="511" t="str">
        <f t="shared" ca="1" si="0"/>
        <v>3.3.5</v>
      </c>
      <c r="C44" s="121" t="s">
        <v>346</v>
      </c>
      <c r="D44" s="122" t="s">
        <v>399</v>
      </c>
      <c r="E44" s="123">
        <v>1</v>
      </c>
      <c r="F44" s="124"/>
      <c r="G44" s="124"/>
      <c r="H44" s="125"/>
      <c r="I44" s="125"/>
      <c r="J44" s="125"/>
      <c r="K44" s="125"/>
      <c r="L44" s="125"/>
      <c r="M44" s="113">
        <f t="shared" si="18"/>
        <v>0</v>
      </c>
      <c r="N44" s="113">
        <f t="shared" si="19"/>
        <v>0</v>
      </c>
      <c r="O44" s="113">
        <v>1</v>
      </c>
      <c r="P44" s="113">
        <v>1</v>
      </c>
      <c r="Q44" s="113">
        <f t="shared" si="20"/>
        <v>0</v>
      </c>
      <c r="R44" s="113"/>
      <c r="S44" s="113"/>
      <c r="T44" s="113"/>
      <c r="U44" s="113">
        <f t="shared" si="21"/>
        <v>0</v>
      </c>
      <c r="V44" s="113">
        <f t="shared" si="5"/>
        <v>0</v>
      </c>
      <c r="W44" s="113"/>
      <c r="X44" s="113">
        <f t="shared" si="8"/>
        <v>0</v>
      </c>
      <c r="Y44" s="113"/>
      <c r="Z44" s="113">
        <f t="shared" si="9"/>
        <v>0</v>
      </c>
      <c r="AA44" s="182">
        <f t="shared" si="17"/>
        <v>0</v>
      </c>
      <c r="AB44" s="113">
        <f t="shared" si="4"/>
        <v>0</v>
      </c>
      <c r="AC44" s="114"/>
    </row>
    <row r="45" spans="1:29" s="136" customFormat="1" ht="90" outlineLevel="2" x14ac:dyDescent="0.25">
      <c r="A45" s="508">
        <v>4</v>
      </c>
      <c r="B45" s="512" t="str">
        <f t="shared" ca="1" si="0"/>
        <v>3.3.5.1</v>
      </c>
      <c r="C45" s="514" t="s">
        <v>364</v>
      </c>
      <c r="D45" s="515" t="s">
        <v>205</v>
      </c>
      <c r="E45" s="516">
        <v>6</v>
      </c>
      <c r="F45" s="517" t="s">
        <v>1418</v>
      </c>
      <c r="G45" s="518">
        <v>45098</v>
      </c>
      <c r="H45" s="519">
        <f>14776/1.2*1.02*1.06-0.01</f>
        <v>13313.17</v>
      </c>
      <c r="I45" s="519"/>
      <c r="J45" s="519"/>
      <c r="K45" s="519"/>
      <c r="L45" s="519"/>
      <c r="M45" s="520">
        <f t="shared" si="18"/>
        <v>13313.17</v>
      </c>
      <c r="N45" s="520">
        <f t="shared" si="19"/>
        <v>79879.02</v>
      </c>
      <c r="O45" s="520">
        <v>1</v>
      </c>
      <c r="P45" s="520">
        <v>1</v>
      </c>
      <c r="Q45" s="520">
        <f t="shared" si="20"/>
        <v>79879.02</v>
      </c>
      <c r="R45" s="520">
        <v>1</v>
      </c>
      <c r="S45" s="520">
        <v>1</v>
      </c>
      <c r="T45" s="520">
        <v>1</v>
      </c>
      <c r="U45" s="520">
        <f t="shared" si="21"/>
        <v>79879.02</v>
      </c>
      <c r="V45" s="520">
        <f t="shared" si="5"/>
        <v>0</v>
      </c>
      <c r="W45" s="521">
        <v>1</v>
      </c>
      <c r="X45" s="520">
        <f t="shared" si="8"/>
        <v>79879.02</v>
      </c>
      <c r="Y45" s="818">
        <f>'Индексы-дефляторы'!$F$51</f>
        <v>1.0570999999999999</v>
      </c>
      <c r="Z45" s="520">
        <f t="shared" si="9"/>
        <v>84440.11</v>
      </c>
      <c r="AA45" s="522">
        <f t="shared" si="17"/>
        <v>82159.570000000007</v>
      </c>
      <c r="AB45" s="520">
        <f t="shared" si="4"/>
        <v>0</v>
      </c>
      <c r="AC45" s="523" t="s">
        <v>419</v>
      </c>
    </row>
    <row r="46" spans="1:29" s="136" customFormat="1" ht="141" outlineLevel="2" x14ac:dyDescent="0.25">
      <c r="A46" s="508">
        <v>4</v>
      </c>
      <c r="B46" s="509" t="str">
        <f t="shared" ca="1" si="0"/>
        <v>3.3.5.2</v>
      </c>
      <c r="C46" s="524" t="s">
        <v>365</v>
      </c>
      <c r="D46" s="525" t="s">
        <v>373</v>
      </c>
      <c r="E46" s="526">
        <f>3*5</f>
        <v>15</v>
      </c>
      <c r="F46" s="525" t="s">
        <v>371</v>
      </c>
      <c r="G46" s="525" t="s">
        <v>372</v>
      </c>
      <c r="H46" s="527">
        <f>63643.4*1.1*7.98/(3*6)*1.023*1.005</f>
        <v>31909.360000000001</v>
      </c>
      <c r="I46" s="527"/>
      <c r="J46" s="527"/>
      <c r="K46" s="527"/>
      <c r="L46" s="527"/>
      <c r="M46" s="528">
        <f t="shared" si="18"/>
        <v>31909.360000000001</v>
      </c>
      <c r="N46" s="528">
        <f t="shared" si="19"/>
        <v>478640.4</v>
      </c>
      <c r="O46" s="528">
        <v>1</v>
      </c>
      <c r="P46" s="528">
        <v>1</v>
      </c>
      <c r="Q46" s="528">
        <f t="shared" si="20"/>
        <v>478640.4</v>
      </c>
      <c r="R46" s="528">
        <v>1</v>
      </c>
      <c r="S46" s="528">
        <v>1</v>
      </c>
      <c r="T46" s="528">
        <v>1</v>
      </c>
      <c r="U46" s="528">
        <f t="shared" si="21"/>
        <v>478640.4</v>
      </c>
      <c r="V46" s="528">
        <f t="shared" si="5"/>
        <v>0</v>
      </c>
      <c r="W46" s="529">
        <f>'Индексы Росстата'!$B$11</f>
        <v>0.99309999999999998</v>
      </c>
      <c r="X46" s="528">
        <f t="shared" si="8"/>
        <v>475337.78</v>
      </c>
      <c r="Y46" s="819">
        <f>'Индексы-дефляторы'!$F$51</f>
        <v>1.0570999999999999</v>
      </c>
      <c r="Z46" s="528">
        <f t="shared" si="9"/>
        <v>502479.57</v>
      </c>
      <c r="AA46" s="530">
        <f t="shared" si="17"/>
        <v>488908.68</v>
      </c>
      <c r="AB46" s="528">
        <f t="shared" si="4"/>
        <v>0</v>
      </c>
      <c r="AC46" s="531" t="s">
        <v>382</v>
      </c>
    </row>
    <row r="47" spans="1:29" s="136" customFormat="1" ht="63.75" outlineLevel="2" x14ac:dyDescent="0.25">
      <c r="A47" s="508">
        <v>4</v>
      </c>
      <c r="B47" s="509" t="str">
        <f t="shared" ca="1" si="0"/>
        <v>3.3.5.3</v>
      </c>
      <c r="C47" s="524" t="s">
        <v>366</v>
      </c>
      <c r="D47" s="532" t="s">
        <v>205</v>
      </c>
      <c r="E47" s="526">
        <v>5</v>
      </c>
      <c r="F47" s="533" t="s">
        <v>1419</v>
      </c>
      <c r="G47" s="534">
        <v>45098</v>
      </c>
      <c r="H47" s="527">
        <f>47900/1.2*1.012*1.06</f>
        <v>42819.41</v>
      </c>
      <c r="I47" s="527"/>
      <c r="J47" s="527"/>
      <c r="K47" s="527"/>
      <c r="L47" s="527"/>
      <c r="M47" s="528">
        <f t="shared" si="18"/>
        <v>42819.41</v>
      </c>
      <c r="N47" s="528">
        <f t="shared" si="19"/>
        <v>214097.05</v>
      </c>
      <c r="O47" s="528">
        <v>1</v>
      </c>
      <c r="P47" s="528">
        <v>1</v>
      </c>
      <c r="Q47" s="528">
        <f t="shared" si="20"/>
        <v>214097.05</v>
      </c>
      <c r="R47" s="528">
        <v>1</v>
      </c>
      <c r="S47" s="528">
        <v>1</v>
      </c>
      <c r="T47" s="528">
        <v>1</v>
      </c>
      <c r="U47" s="528">
        <f t="shared" si="21"/>
        <v>214097.05</v>
      </c>
      <c r="V47" s="528">
        <f t="shared" si="5"/>
        <v>0</v>
      </c>
      <c r="W47" s="529">
        <v>1</v>
      </c>
      <c r="X47" s="528">
        <f t="shared" si="8"/>
        <v>214097.05</v>
      </c>
      <c r="Y47" s="819">
        <f>'Индексы-дефляторы'!$F$51</f>
        <v>1.0570999999999999</v>
      </c>
      <c r="Z47" s="528">
        <f t="shared" si="9"/>
        <v>226321.99</v>
      </c>
      <c r="AA47" s="530">
        <f t="shared" si="17"/>
        <v>220209.52</v>
      </c>
      <c r="AB47" s="528">
        <f t="shared" si="4"/>
        <v>0</v>
      </c>
      <c r="AC47" s="535" t="s">
        <v>420</v>
      </c>
    </row>
    <row r="48" spans="1:29" s="136" customFormat="1" ht="25.5" outlineLevel="1" x14ac:dyDescent="0.25">
      <c r="A48" s="508">
        <v>2</v>
      </c>
      <c r="B48" s="513" t="str">
        <f t="shared" ca="1" si="0"/>
        <v>3.4</v>
      </c>
      <c r="C48" s="536" t="s">
        <v>392</v>
      </c>
      <c r="D48" s="537" t="s">
        <v>399</v>
      </c>
      <c r="E48" s="538">
        <v>1</v>
      </c>
      <c r="F48" s="539" t="s">
        <v>1355</v>
      </c>
      <c r="G48" s="540"/>
      <c r="H48" s="541"/>
      <c r="I48" s="541"/>
      <c r="J48" s="541"/>
      <c r="K48" s="541"/>
      <c r="L48" s="541"/>
      <c r="M48" s="542"/>
      <c r="N48" s="542"/>
      <c r="O48" s="542"/>
      <c r="P48" s="542"/>
      <c r="Q48" s="542"/>
      <c r="R48" s="542"/>
      <c r="S48" s="542"/>
      <c r="T48" s="542"/>
      <c r="U48" s="542">
        <f>SUM(U17:U47)*2%</f>
        <v>2447595.19</v>
      </c>
      <c r="V48" s="542">
        <f>SUM(V17:V47)*2%</f>
        <v>11124.35</v>
      </c>
      <c r="W48" s="542"/>
      <c r="X48" s="542">
        <f>SUM(X17:X47)*2%</f>
        <v>2448509.02</v>
      </c>
      <c r="Y48" s="822"/>
      <c r="Z48" s="542">
        <f>SUM(Z17:Z47)*2%</f>
        <v>2588318.88</v>
      </c>
      <c r="AA48" s="542">
        <f>SUM(AA17:AA47)*2%</f>
        <v>2518413.9500000002</v>
      </c>
      <c r="AB48" s="542">
        <f>SUM(AB17:AB47)*2%</f>
        <v>17119.55</v>
      </c>
      <c r="AC48" s="543"/>
    </row>
    <row r="49" spans="2:29" s="143" customFormat="1" ht="27.75" customHeight="1" x14ac:dyDescent="0.25">
      <c r="B49" s="31"/>
      <c r="C49" s="161" t="s">
        <v>201</v>
      </c>
      <c r="D49" s="31"/>
      <c r="E49" s="31"/>
      <c r="F49" s="31"/>
      <c r="G49" s="31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144">
        <f>U8+U13+U16</f>
        <v>146974246.96000001</v>
      </c>
      <c r="V49" s="144">
        <f>V8+V13+V16</f>
        <v>567341.69999999995</v>
      </c>
      <c r="W49" s="144"/>
      <c r="X49" s="144">
        <f>X8+X13+X16</f>
        <v>147020852.03999999</v>
      </c>
      <c r="Y49" s="144"/>
      <c r="Z49" s="144">
        <f>Z8+Z13+Z16</f>
        <v>154979790.13</v>
      </c>
      <c r="AA49" s="144">
        <f>AA8+AA13+AA16</f>
        <v>128439111.51000001</v>
      </c>
      <c r="AB49" s="144">
        <f>AB8+AB13+AB16</f>
        <v>873096.99</v>
      </c>
      <c r="AC49" s="32"/>
    </row>
    <row r="50" spans="2:29" x14ac:dyDescent="0.25">
      <c r="B50" s="32"/>
      <c r="C50" s="805" t="s">
        <v>1414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806">
        <f>Z49*20%</f>
        <v>30995958.030000001</v>
      </c>
      <c r="AA50" s="32"/>
      <c r="AB50" s="32"/>
      <c r="AC50" s="32"/>
    </row>
    <row r="51" spans="2:29" x14ac:dyDescent="0.25">
      <c r="B51" s="807"/>
      <c r="C51" s="802" t="s">
        <v>1415</v>
      </c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7"/>
      <c r="W51" s="807"/>
      <c r="X51" s="807"/>
      <c r="Y51" s="803"/>
      <c r="Z51" s="804">
        <f>Z49+Z50</f>
        <v>185975748.16</v>
      </c>
      <c r="AA51" s="807"/>
      <c r="AB51" s="807"/>
      <c r="AC51" s="807"/>
    </row>
    <row r="54" spans="2:29" ht="53.25" customHeight="1" x14ac:dyDescent="0.25">
      <c r="B54" s="895" t="s">
        <v>1620</v>
      </c>
      <c r="C54" s="895"/>
      <c r="D54" s="895"/>
      <c r="E54" s="895"/>
      <c r="F54" s="896" t="s">
        <v>1621</v>
      </c>
      <c r="G54" s="896"/>
      <c r="H54" s="824"/>
      <c r="I54" s="816"/>
      <c r="J54" s="816"/>
      <c r="K54" s="816"/>
      <c r="L54" s="816"/>
      <c r="M54" s="816"/>
      <c r="N54" s="816"/>
      <c r="O54" s="816"/>
      <c r="P54" s="816"/>
      <c r="Q54" s="817" t="s">
        <v>1621</v>
      </c>
    </row>
    <row r="67" spans="2:29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spans="2:29" ht="33.75" customHeight="1" x14ac:dyDescent="0.25">
      <c r="B68" s="4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4"/>
      <c r="P68" s="34"/>
      <c r="Q68" s="34"/>
      <c r="R68" s="34"/>
      <c r="S68" s="34"/>
      <c r="T68" s="34"/>
      <c r="U68" s="34"/>
      <c r="V68" s="34"/>
      <c r="W68" s="34"/>
      <c r="X68" s="453"/>
      <c r="Y68" s="34"/>
      <c r="Z68" s="34"/>
      <c r="AA68" s="34"/>
      <c r="AB68" s="34"/>
      <c r="AC68" s="34"/>
    </row>
    <row r="71" spans="2:29" ht="38.25" hidden="1" x14ac:dyDescent="0.25">
      <c r="B71" s="132">
        <v>2</v>
      </c>
      <c r="C71" s="133" t="s">
        <v>262</v>
      </c>
      <c r="D71" s="106" t="s">
        <v>261</v>
      </c>
      <c r="E71" s="106">
        <f>3*8*4</f>
        <v>96</v>
      </c>
      <c r="F71" s="94" t="s">
        <v>381</v>
      </c>
      <c r="G71" s="141">
        <v>44927</v>
      </c>
      <c r="H71" s="105">
        <v>97670</v>
      </c>
      <c r="I71" s="135">
        <f>11199860/2340.06</f>
        <v>4786.1400000000003</v>
      </c>
      <c r="J71" s="134"/>
      <c r="K71" s="107">
        <f>(H71-I71)/1.0214*2.14%</f>
        <v>1946.07</v>
      </c>
      <c r="L71" s="134">
        <f>6633990/2340.06</f>
        <v>2834.97</v>
      </c>
      <c r="M71" s="107">
        <f>H71-I71-K71</f>
        <v>90937.79</v>
      </c>
      <c r="N71" s="107">
        <f>E71*M71</f>
        <v>8730027.8399999999</v>
      </c>
      <c r="O71" s="107">
        <v>1</v>
      </c>
      <c r="P71" s="107">
        <v>1</v>
      </c>
      <c r="Q71" s="107">
        <f t="shared" ref="Q71:Q80" si="22">N71*O71*P71</f>
        <v>8730027.8399999999</v>
      </c>
      <c r="R71" s="107">
        <v>0.84</v>
      </c>
      <c r="S71" s="107">
        <v>0.99</v>
      </c>
      <c r="T71" s="107">
        <v>1</v>
      </c>
      <c r="U71" s="107">
        <f>Q71*R71*S71*T71</f>
        <v>7259891.1500000004</v>
      </c>
      <c r="V71" s="107"/>
      <c r="W71" s="107"/>
      <c r="X71" s="107">
        <f t="shared" ref="X71:X80" si="23">U71*W71</f>
        <v>0</v>
      </c>
      <c r="Y71" s="107"/>
      <c r="Z71" s="107"/>
      <c r="AA71" s="107"/>
      <c r="AB71" s="107"/>
      <c r="AC71" s="154"/>
    </row>
    <row r="72" spans="2:29" ht="38.25" hidden="1" x14ac:dyDescent="0.25">
      <c r="B72" s="106">
        <v>3</v>
      </c>
      <c r="C72" s="131" t="s">
        <v>263</v>
      </c>
      <c r="D72" s="106" t="s">
        <v>261</v>
      </c>
      <c r="E72" s="106">
        <f>20*8*4</f>
        <v>640</v>
      </c>
      <c r="F72" s="94" t="s">
        <v>381</v>
      </c>
      <c r="G72" s="141">
        <v>44927</v>
      </c>
      <c r="H72" s="105">
        <v>97670</v>
      </c>
      <c r="I72" s="135">
        <f>11199860/2340.06</f>
        <v>4786.1400000000003</v>
      </c>
      <c r="J72" s="134"/>
      <c r="K72" s="107">
        <f>(H72-I72)/1.0214*2.14%</f>
        <v>1946.07</v>
      </c>
      <c r="L72" s="134">
        <f>6633990/2340.06</f>
        <v>2834.97</v>
      </c>
      <c r="M72" s="107">
        <f>H72-I72-K72</f>
        <v>90937.79</v>
      </c>
      <c r="N72" s="107">
        <f>E72*M72</f>
        <v>58200185.600000001</v>
      </c>
      <c r="O72" s="107">
        <v>1</v>
      </c>
      <c r="P72" s="107">
        <v>1</v>
      </c>
      <c r="Q72" s="107">
        <f t="shared" si="22"/>
        <v>58200185.600000001</v>
      </c>
      <c r="R72" s="107">
        <v>0.84</v>
      </c>
      <c r="S72" s="107">
        <v>0.99</v>
      </c>
      <c r="T72" s="107">
        <v>1</v>
      </c>
      <c r="U72" s="107">
        <f>Q72*R72*S72*T72</f>
        <v>48399274.340000004</v>
      </c>
      <c r="V72" s="107"/>
      <c r="W72" s="107"/>
      <c r="X72" s="107">
        <f t="shared" si="23"/>
        <v>0</v>
      </c>
      <c r="Y72" s="107"/>
      <c r="Z72" s="107"/>
      <c r="AA72" s="107"/>
      <c r="AB72" s="107"/>
      <c r="AC72" s="154"/>
    </row>
    <row r="73" spans="2:29" s="136" customFormat="1" ht="25.5" hidden="1" x14ac:dyDescent="0.25">
      <c r="B73" s="186" t="s">
        <v>422</v>
      </c>
      <c r="C73" s="258" t="s">
        <v>496</v>
      </c>
      <c r="D73" s="259" t="s">
        <v>261</v>
      </c>
      <c r="E73" s="260">
        <f>6*5*17</f>
        <v>510</v>
      </c>
      <c r="F73" s="259" t="s">
        <v>497</v>
      </c>
      <c r="G73" s="261">
        <v>45083</v>
      </c>
      <c r="H73" s="262">
        <f>12257000/1.2/(6*5)</f>
        <v>340472.22</v>
      </c>
      <c r="I73" s="262"/>
      <c r="J73" s="262"/>
      <c r="K73" s="129"/>
      <c r="L73" s="262"/>
      <c r="M73" s="129">
        <f>H73-I73-K73</f>
        <v>340472.22</v>
      </c>
      <c r="N73" s="129">
        <f>E73*M73</f>
        <v>173640832.19999999</v>
      </c>
      <c r="O73" s="129">
        <v>1</v>
      </c>
      <c r="P73" s="129">
        <v>1</v>
      </c>
      <c r="Q73" s="129">
        <f t="shared" si="22"/>
        <v>173640832.19999999</v>
      </c>
      <c r="R73" s="129">
        <v>1</v>
      </c>
      <c r="S73" s="129">
        <v>1</v>
      </c>
      <c r="T73" s="129">
        <v>1</v>
      </c>
      <c r="U73" s="129">
        <f>Q73*R73*S73*T73</f>
        <v>173640832.19999999</v>
      </c>
      <c r="V73" s="129"/>
      <c r="W73" s="263">
        <f>'Индексы Росстата'!B56</f>
        <v>0</v>
      </c>
      <c r="X73" s="129">
        <f t="shared" si="23"/>
        <v>0</v>
      </c>
      <c r="Y73" s="107"/>
      <c r="Z73" s="107">
        <f>X73*Y73</f>
        <v>0</v>
      </c>
      <c r="AA73" s="182">
        <f>X73+(Z73-X73)*(100%-$AA$6)</f>
        <v>0</v>
      </c>
      <c r="AB73" s="107">
        <f t="shared" ref="AB73:AB80" si="24">V73*W73*Y73</f>
        <v>0</v>
      </c>
      <c r="AC73" s="108"/>
    </row>
    <row r="74" spans="2:29" ht="127.5" hidden="1" customHeight="1" x14ac:dyDescent="0.25">
      <c r="B74" s="264" t="s">
        <v>409</v>
      </c>
      <c r="C74" s="265" t="s">
        <v>262</v>
      </c>
      <c r="D74" s="266" t="s">
        <v>261</v>
      </c>
      <c r="E74" s="267">
        <f>3*8*4*0</f>
        <v>0</v>
      </c>
      <c r="F74" s="268" t="s">
        <v>384</v>
      </c>
      <c r="G74" s="269" t="s">
        <v>372</v>
      </c>
      <c r="H74" s="270">
        <f>309123.61*1.1*7.98*1.023*1.005/(8.477*3.43)</f>
        <v>95947.39</v>
      </c>
      <c r="I74" s="270"/>
      <c r="J74" s="271"/>
      <c r="K74" s="272">
        <f>(H74-I74)/1.0214*2.14%</f>
        <v>2010.25</v>
      </c>
      <c r="L74" s="271"/>
      <c r="M74" s="272">
        <f t="shared" ref="M74:M75" si="25">H74-I74-K74</f>
        <v>93937.14</v>
      </c>
      <c r="N74" s="272">
        <f t="shared" ref="N74:N75" si="26">E74*M74</f>
        <v>0</v>
      </c>
      <c r="O74" s="272">
        <v>1</v>
      </c>
      <c r="P74" s="272">
        <v>1</v>
      </c>
      <c r="Q74" s="272">
        <f t="shared" si="22"/>
        <v>0</v>
      </c>
      <c r="R74" s="272">
        <v>1</v>
      </c>
      <c r="S74" s="272">
        <v>1</v>
      </c>
      <c r="T74" s="272">
        <v>1</v>
      </c>
      <c r="U74" s="272">
        <f t="shared" ref="U74:U75" si="27">Q74*R74*S74*T74</f>
        <v>0</v>
      </c>
      <c r="V74" s="272">
        <f t="shared" ref="V74:V83" si="28">L74*E74</f>
        <v>0</v>
      </c>
      <c r="W74" s="273">
        <f>'Индексы Росстата'!$B$11</f>
        <v>0.99309999999999998</v>
      </c>
      <c r="X74" s="272">
        <f t="shared" si="23"/>
        <v>0</v>
      </c>
      <c r="Y74" s="272"/>
      <c r="Z74" s="272">
        <f t="shared" ref="Z74:Z80" si="29">X74*Y74</f>
        <v>0</v>
      </c>
      <c r="AA74" s="274">
        <f>X74+(Z74-X74)*(100%-$AA$6)</f>
        <v>0</v>
      </c>
      <c r="AB74" s="272">
        <f t="shared" si="24"/>
        <v>0</v>
      </c>
      <c r="AC74" s="275" t="s">
        <v>382</v>
      </c>
    </row>
    <row r="75" spans="2:29" ht="128.25" hidden="1" customHeight="1" x14ac:dyDescent="0.25">
      <c r="B75" s="264" t="s">
        <v>422</v>
      </c>
      <c r="C75" s="265" t="s">
        <v>263</v>
      </c>
      <c r="D75" s="266" t="s">
        <v>261</v>
      </c>
      <c r="E75" s="267">
        <f>20*8*4*0</f>
        <v>0</v>
      </c>
      <c r="F75" s="268" t="s">
        <v>384</v>
      </c>
      <c r="G75" s="269" t="s">
        <v>372</v>
      </c>
      <c r="H75" s="270">
        <f>309123.61*1.1*7.98*1.023*1.005/(8.477*3.43)</f>
        <v>95947.39</v>
      </c>
      <c r="I75" s="270"/>
      <c r="J75" s="271"/>
      <c r="K75" s="272">
        <f>(H75-I75)/1.0214*2.14%</f>
        <v>2010.25</v>
      </c>
      <c r="L75" s="271"/>
      <c r="M75" s="272">
        <f t="shared" si="25"/>
        <v>93937.14</v>
      </c>
      <c r="N75" s="272">
        <f t="shared" si="26"/>
        <v>0</v>
      </c>
      <c r="O75" s="272">
        <v>1</v>
      </c>
      <c r="P75" s="272">
        <v>1</v>
      </c>
      <c r="Q75" s="272">
        <f t="shared" si="22"/>
        <v>0</v>
      </c>
      <c r="R75" s="272">
        <v>1</v>
      </c>
      <c r="S75" s="272">
        <v>1</v>
      </c>
      <c r="T75" s="272">
        <v>1</v>
      </c>
      <c r="U75" s="272">
        <f t="shared" si="27"/>
        <v>0</v>
      </c>
      <c r="V75" s="272">
        <f t="shared" si="28"/>
        <v>0</v>
      </c>
      <c r="W75" s="273">
        <f>'Индексы Росстата'!$B$11</f>
        <v>0.99309999999999998</v>
      </c>
      <c r="X75" s="272">
        <f t="shared" si="23"/>
        <v>0</v>
      </c>
      <c r="Y75" s="272"/>
      <c r="Z75" s="272">
        <f t="shared" si="29"/>
        <v>0</v>
      </c>
      <c r="AA75" s="274">
        <f>X75+(Z75-X75)*(100%-$AA$6)</f>
        <v>0</v>
      </c>
      <c r="AB75" s="272">
        <f t="shared" si="24"/>
        <v>0</v>
      </c>
      <c r="AC75" s="275" t="s">
        <v>382</v>
      </c>
    </row>
    <row r="76" spans="2:29" ht="63.75" hidden="1" x14ac:dyDescent="0.25">
      <c r="B76" s="176" t="s">
        <v>410</v>
      </c>
      <c r="C76" s="147" t="s">
        <v>1417</v>
      </c>
      <c r="D76" s="86" t="s">
        <v>205</v>
      </c>
      <c r="E76" s="86">
        <f>22</f>
        <v>22</v>
      </c>
      <c r="F76" s="145" t="s">
        <v>376</v>
      </c>
      <c r="G76" s="146">
        <v>45076</v>
      </c>
      <c r="H76" s="130">
        <f>84990/1.2*1.012*1.03</f>
        <v>73825.149999999994</v>
      </c>
      <c r="I76" s="130"/>
      <c r="J76" s="130"/>
      <c r="K76" s="107">
        <v>0</v>
      </c>
      <c r="L76" s="107"/>
      <c r="M76" s="107">
        <f>H76-I76-K76</f>
        <v>73825.149999999994</v>
      </c>
      <c r="N76" s="107">
        <f>E76*M76</f>
        <v>1624153.3</v>
      </c>
      <c r="O76" s="107">
        <v>1</v>
      </c>
      <c r="P76" s="107">
        <v>1</v>
      </c>
      <c r="Q76" s="107">
        <f t="shared" si="22"/>
        <v>1624153.3</v>
      </c>
      <c r="R76" s="130">
        <v>1</v>
      </c>
      <c r="S76" s="130">
        <v>1</v>
      </c>
      <c r="T76" s="130">
        <v>1</v>
      </c>
      <c r="U76" s="107">
        <f>Q76*R76*S76*T76</f>
        <v>1624153.3</v>
      </c>
      <c r="V76" s="107">
        <f t="shared" si="28"/>
        <v>0</v>
      </c>
      <c r="W76" s="202">
        <f>'Индексы Росстата'!$B$12</f>
        <v>0.99770000000000003</v>
      </c>
      <c r="X76" s="107">
        <f t="shared" si="23"/>
        <v>1620417.75</v>
      </c>
      <c r="Y76" s="505">
        <f>'Индексы-дефляторы'!$F$51</f>
        <v>1.0570999999999999</v>
      </c>
      <c r="Z76" s="107">
        <f t="shared" si="29"/>
        <v>1712943.6</v>
      </c>
      <c r="AA76" s="182">
        <f t="shared" ref="AA76:AA80" si="30">X76+(Z76-X76)*(100%-$AA$6)</f>
        <v>1666680.68</v>
      </c>
      <c r="AB76" s="107">
        <f t="shared" si="24"/>
        <v>0</v>
      </c>
      <c r="AC76" s="142" t="s">
        <v>1416</v>
      </c>
    </row>
    <row r="77" spans="2:29" hidden="1" x14ac:dyDescent="0.25">
      <c r="B77" s="155"/>
      <c r="C77" s="156" t="s">
        <v>271</v>
      </c>
      <c r="D77" s="155" t="s">
        <v>205</v>
      </c>
      <c r="E77" s="155">
        <v>50</v>
      </c>
      <c r="F77" s="157"/>
      <c r="G77" s="155"/>
      <c r="H77" s="158"/>
      <c r="I77" s="158"/>
      <c r="J77" s="158"/>
      <c r="K77" s="158"/>
      <c r="L77" s="158"/>
      <c r="M77" s="158">
        <f>H77-I77-K77</f>
        <v>0</v>
      </c>
      <c r="N77" s="158">
        <f>E77*M77</f>
        <v>0</v>
      </c>
      <c r="O77" s="158">
        <v>1</v>
      </c>
      <c r="P77" s="158">
        <v>1</v>
      </c>
      <c r="Q77" s="158">
        <f t="shared" si="22"/>
        <v>0</v>
      </c>
      <c r="R77" s="158">
        <v>1</v>
      </c>
      <c r="S77" s="158">
        <v>1</v>
      </c>
      <c r="T77" s="158">
        <v>1</v>
      </c>
      <c r="U77" s="158">
        <f>Q77*R77*S77*T77</f>
        <v>0</v>
      </c>
      <c r="V77" s="107">
        <f t="shared" si="28"/>
        <v>0</v>
      </c>
      <c r="W77" s="158"/>
      <c r="X77" s="158">
        <f t="shared" si="23"/>
        <v>0</v>
      </c>
      <c r="Y77" s="158"/>
      <c r="Z77" s="158">
        <f t="shared" si="29"/>
        <v>0</v>
      </c>
      <c r="AA77" s="182">
        <f t="shared" si="30"/>
        <v>0</v>
      </c>
      <c r="AB77" s="107">
        <f t="shared" si="24"/>
        <v>0</v>
      </c>
      <c r="AC77" s="159" t="s">
        <v>380</v>
      </c>
    </row>
    <row r="78" spans="2:29" ht="26.25" hidden="1" x14ac:dyDescent="0.25">
      <c r="B78" s="148"/>
      <c r="C78" s="149" t="s">
        <v>355</v>
      </c>
      <c r="D78" s="148" t="s">
        <v>205</v>
      </c>
      <c r="E78" s="148">
        <v>1</v>
      </c>
      <c r="F78" s="150"/>
      <c r="G78" s="150"/>
      <c r="H78" s="151"/>
      <c r="I78" s="151"/>
      <c r="J78" s="151"/>
      <c r="K78" s="151"/>
      <c r="L78" s="151"/>
      <c r="M78" s="151">
        <f>H78-I78-K78</f>
        <v>0</v>
      </c>
      <c r="N78" s="151">
        <f>E78*M78</f>
        <v>0</v>
      </c>
      <c r="O78" s="151">
        <v>1</v>
      </c>
      <c r="P78" s="151">
        <v>1</v>
      </c>
      <c r="Q78" s="151">
        <f t="shared" si="22"/>
        <v>0</v>
      </c>
      <c r="R78" s="151"/>
      <c r="S78" s="151"/>
      <c r="T78" s="151"/>
      <c r="U78" s="151">
        <f>Q78*R78*S78*T78</f>
        <v>0</v>
      </c>
      <c r="V78" s="107">
        <f t="shared" si="28"/>
        <v>0</v>
      </c>
      <c r="W78" s="151"/>
      <c r="X78" s="151">
        <f t="shared" si="23"/>
        <v>0</v>
      </c>
      <c r="Y78" s="151"/>
      <c r="Z78" s="151">
        <f t="shared" si="29"/>
        <v>0</v>
      </c>
      <c r="AA78" s="182">
        <f t="shared" si="30"/>
        <v>0</v>
      </c>
      <c r="AB78" s="107">
        <f t="shared" si="24"/>
        <v>0</v>
      </c>
      <c r="AC78" s="152"/>
    </row>
    <row r="79" spans="2:29" ht="38.25" hidden="1" x14ac:dyDescent="0.25">
      <c r="B79" s="177" t="s">
        <v>411</v>
      </c>
      <c r="C79" s="127" t="s">
        <v>358</v>
      </c>
      <c r="D79" s="126" t="s">
        <v>205</v>
      </c>
      <c r="E79" s="128">
        <v>1</v>
      </c>
      <c r="F79" s="193"/>
      <c r="G79" s="193"/>
      <c r="H79" s="104"/>
      <c r="I79" s="103"/>
      <c r="J79" s="103"/>
      <c r="K79" s="103"/>
      <c r="L79" s="103"/>
      <c r="M79" s="103">
        <f t="shared" ref="M79:M80" si="31">H79-I79-K79</f>
        <v>0</v>
      </c>
      <c r="N79" s="103">
        <f t="shared" ref="N79:N80" si="32">E79*M79</f>
        <v>0</v>
      </c>
      <c r="O79" s="103">
        <v>1</v>
      </c>
      <c r="P79" s="103">
        <v>1</v>
      </c>
      <c r="Q79" s="103">
        <f t="shared" si="22"/>
        <v>0</v>
      </c>
      <c r="R79" s="103"/>
      <c r="S79" s="103"/>
      <c r="T79" s="103"/>
      <c r="U79" s="103">
        <f t="shared" ref="U79:U80" si="33">Q79*R79*S79*T79</f>
        <v>0</v>
      </c>
      <c r="V79" s="107">
        <f t="shared" si="28"/>
        <v>0</v>
      </c>
      <c r="W79" s="103"/>
      <c r="X79" s="103">
        <f t="shared" si="23"/>
        <v>0</v>
      </c>
      <c r="Y79" s="505">
        <f>'Индексы-дефляторы'!$F$51</f>
        <v>1.0570999999999999</v>
      </c>
      <c r="Z79" s="103">
        <f t="shared" si="29"/>
        <v>0</v>
      </c>
      <c r="AA79" s="185">
        <f t="shared" si="30"/>
        <v>0</v>
      </c>
      <c r="AB79" s="107">
        <f t="shared" si="24"/>
        <v>0</v>
      </c>
      <c r="AC79" s="184"/>
    </row>
    <row r="80" spans="2:29" s="139" customFormat="1" ht="38.25" hidden="1" customHeight="1" x14ac:dyDescent="0.25">
      <c r="B80" s="137"/>
      <c r="C80" s="138" t="s">
        <v>363</v>
      </c>
      <c r="D80" s="137" t="s">
        <v>205</v>
      </c>
      <c r="E80" s="137">
        <v>1</v>
      </c>
      <c r="F80" s="179"/>
      <c r="G80" s="179"/>
      <c r="H80" s="180"/>
      <c r="I80" s="180"/>
      <c r="J80" s="180"/>
      <c r="K80" s="180"/>
      <c r="L80" s="180"/>
      <c r="M80" s="180">
        <f t="shared" si="31"/>
        <v>0</v>
      </c>
      <c r="N80" s="180">
        <f t="shared" si="32"/>
        <v>0</v>
      </c>
      <c r="O80" s="180">
        <v>1</v>
      </c>
      <c r="P80" s="180">
        <v>1</v>
      </c>
      <c r="Q80" s="180">
        <f t="shared" si="22"/>
        <v>0</v>
      </c>
      <c r="R80" s="180"/>
      <c r="S80" s="180"/>
      <c r="T80" s="180"/>
      <c r="U80" s="180">
        <f t="shared" si="33"/>
        <v>0</v>
      </c>
      <c r="V80" s="107">
        <f t="shared" si="28"/>
        <v>0</v>
      </c>
      <c r="W80" s="180"/>
      <c r="X80" s="180">
        <f t="shared" si="23"/>
        <v>0</v>
      </c>
      <c r="Y80" s="180"/>
      <c r="Z80" s="180">
        <f t="shared" si="29"/>
        <v>0</v>
      </c>
      <c r="AA80" s="182">
        <f t="shared" si="30"/>
        <v>0</v>
      </c>
      <c r="AB80" s="107">
        <f t="shared" si="24"/>
        <v>0</v>
      </c>
      <c r="AC80" s="181"/>
    </row>
    <row r="81" spans="2:29" s="136" customFormat="1" hidden="1" x14ac:dyDescent="0.25">
      <c r="B81" s="188"/>
      <c r="C81" s="189" t="s">
        <v>423</v>
      </c>
      <c r="D81" s="126" t="s">
        <v>399</v>
      </c>
      <c r="E81" s="126">
        <v>1</v>
      </c>
      <c r="F81" s="190"/>
      <c r="G81" s="190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07">
        <f t="shared" si="28"/>
        <v>0</v>
      </c>
      <c r="W81" s="191"/>
      <c r="X81" s="191"/>
      <c r="Y81" s="505">
        <f>'Индексы-дефляторы'!$F$51</f>
        <v>1.0570999999999999</v>
      </c>
      <c r="Z81" s="191"/>
      <c r="AA81" s="185"/>
      <c r="AB81" s="107">
        <f>V81*W81*Y81</f>
        <v>0</v>
      </c>
      <c r="AC81" s="192" t="s">
        <v>1420</v>
      </c>
    </row>
    <row r="82" spans="2:29" hidden="1" x14ac:dyDescent="0.25">
      <c r="B82" s="175"/>
      <c r="C82" s="131" t="s">
        <v>314</v>
      </c>
      <c r="D82" s="106" t="s">
        <v>399</v>
      </c>
      <c r="E82" s="106">
        <v>1</v>
      </c>
      <c r="F82" s="94"/>
      <c r="G82" s="187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7">
        <f t="shared" si="28"/>
        <v>0</v>
      </c>
      <c r="W82" s="103"/>
      <c r="X82" s="103"/>
      <c r="Y82" s="505">
        <f>'Индексы-дефляторы'!$F$51</f>
        <v>1.0570999999999999</v>
      </c>
      <c r="Z82" s="103"/>
      <c r="AA82" s="185"/>
      <c r="AB82" s="107">
        <f>V82*W82*Y82</f>
        <v>0</v>
      </c>
      <c r="AC82" s="192" t="s">
        <v>1420</v>
      </c>
    </row>
    <row r="83" spans="2:29" hidden="1" x14ac:dyDescent="0.25">
      <c r="B83" s="175"/>
      <c r="C83" s="131" t="s">
        <v>315</v>
      </c>
      <c r="D83" s="106" t="s">
        <v>399</v>
      </c>
      <c r="E83" s="106">
        <v>1</v>
      </c>
      <c r="F83" s="94"/>
      <c r="G83" s="187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7">
        <f t="shared" si="28"/>
        <v>0</v>
      </c>
      <c r="W83" s="103"/>
      <c r="X83" s="103"/>
      <c r="Y83" s="505">
        <f>'Индексы-дефляторы'!$F$51</f>
        <v>1.0570999999999999</v>
      </c>
      <c r="Z83" s="103"/>
      <c r="AA83" s="185"/>
      <c r="AB83" s="107">
        <f>V83*W83*Y83</f>
        <v>0</v>
      </c>
      <c r="AC83" s="192" t="s">
        <v>1420</v>
      </c>
    </row>
  </sheetData>
  <mergeCells count="31">
    <mergeCell ref="S4:S6"/>
    <mergeCell ref="T4:T6"/>
    <mergeCell ref="R4:R6"/>
    <mergeCell ref="N4:N6"/>
    <mergeCell ref="Q4:Q6"/>
    <mergeCell ref="B4:B6"/>
    <mergeCell ref="C4:C6"/>
    <mergeCell ref="D4:D6"/>
    <mergeCell ref="E4:E6"/>
    <mergeCell ref="F4:F6"/>
    <mergeCell ref="H4:L4"/>
    <mergeCell ref="G4:G6"/>
    <mergeCell ref="H5:H6"/>
    <mergeCell ref="I5:L5"/>
    <mergeCell ref="M4:M6"/>
    <mergeCell ref="B54:E54"/>
    <mergeCell ref="F54:G54"/>
    <mergeCell ref="A4:A6"/>
    <mergeCell ref="B1:AC1"/>
    <mergeCell ref="B2:AC2"/>
    <mergeCell ref="AC4:AC6"/>
    <mergeCell ref="W4:W6"/>
    <mergeCell ref="X4:X6"/>
    <mergeCell ref="Y4:Y6"/>
    <mergeCell ref="Z4:Z6"/>
    <mergeCell ref="AA4:AA5"/>
    <mergeCell ref="AB4:AB6"/>
    <mergeCell ref="V4:V6"/>
    <mergeCell ref="O4:O6"/>
    <mergeCell ref="U4:U6"/>
    <mergeCell ref="P4:P6"/>
  </mergeCells>
  <hyperlinks>
    <hyperlink ref="F76" r:id="rId1"/>
    <hyperlink ref="F45" r:id="rId2"/>
    <hyperlink ref="F47" r:id="rId3"/>
  </hyperlinks>
  <pageMargins left="0.70866141732283472" right="0.70866141732283472" top="0.74803149606299213" bottom="0.74803149606299213" header="0.31496062992125984" footer="0.31496062992125984"/>
  <pageSetup paperSize="9" scale="26" orientation="landscape" horizontalDpi="4294967295" verticalDpi="42949672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8</vt:i4>
      </vt:variant>
    </vt:vector>
  </HeadingPairs>
  <TitlesOfParts>
    <vt:vector size="35" baseType="lpstr">
      <vt:lpstr>График</vt:lpstr>
      <vt:lpstr>ПЗ к НМЦ</vt:lpstr>
      <vt:lpstr>Протокол</vt:lpstr>
      <vt:lpstr>НМЦ</vt:lpstr>
      <vt:lpstr>Индексы Росстата</vt:lpstr>
      <vt:lpstr>Индексы-дефляторы</vt:lpstr>
      <vt:lpstr>Проект сметы контракта</vt:lpstr>
      <vt:lpstr>ВОР</vt:lpstr>
      <vt:lpstr>НМЦК</vt:lpstr>
      <vt:lpstr>Конъюнктурный анализ цен</vt:lpstr>
      <vt:lpstr>Сводная ПИР</vt:lpstr>
      <vt:lpstr>Геодезия</vt:lpstr>
      <vt:lpstr>Геология</vt:lpstr>
      <vt:lpstr>Экология</vt:lpstr>
      <vt:lpstr>Концепция</vt:lpstr>
      <vt:lpstr>СТУ</vt:lpstr>
      <vt:lpstr>БЭО</vt:lpstr>
      <vt:lpstr>ПД</vt:lpstr>
      <vt:lpstr>Экспертиза (справочно)</vt:lpstr>
      <vt:lpstr>РД</vt:lpstr>
      <vt:lpstr>ВОР (исходная)</vt:lpstr>
      <vt:lpstr>Очистные сооружения</vt:lpstr>
      <vt:lpstr>Водоотведение</vt:lpstr>
      <vt:lpstr>Водоснабжение </vt:lpstr>
      <vt:lpstr>КТП</vt:lpstr>
      <vt:lpstr>Затраты подрядчика по ССРСС</vt:lpstr>
      <vt:lpstr>ССРСС</vt:lpstr>
      <vt:lpstr>ВОР!Заголовки_для_печати</vt:lpstr>
      <vt:lpstr>'Конъюнктурный анализ цен'!Заголовки_для_печати</vt:lpstr>
      <vt:lpstr>НМЦК!Заголовки_для_печати</vt:lpstr>
      <vt:lpstr>'Проект сметы контракта'!Заголовки_для_печати</vt:lpstr>
      <vt:lpstr>ВОР!Область_печати</vt:lpstr>
      <vt:lpstr>НМЦК!Область_печати</vt:lpstr>
      <vt:lpstr>'Проект сметы контракта'!Область_печати</vt:lpstr>
      <vt:lpstr>Протокол!Область_печати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2023-06-23T07:24:57Z</dcterms:modified>
</cp:coreProperties>
</file>