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ДРИ\8. Прочее (разное)\4. Конкурсная документация\Конкурсы_2022\4. Благоустройство Эльбрус\"/>
    </mc:Choice>
  </mc:AlternateContent>
  <bookViews>
    <workbookView xWindow="-45" yWindow="-45" windowWidth="23130" windowHeight="12450" tabRatio="771" activeTab="11"/>
  </bookViews>
  <sheets>
    <sheet name="титул" sheetId="29" r:id="rId1"/>
    <sheet name="Состав " sheetId="30" r:id="rId2"/>
    <sheet name="ССР ТЦ" sheetId="8" r:id="rId3"/>
    <sheet name="тц скан " sheetId="32" r:id="rId4"/>
    <sheet name="ССР БЦ" sheetId="9" r:id="rId5"/>
    <sheet name="бц скан " sheetId="31" r:id="rId6"/>
    <sheet name="НМЦК" sheetId="33" r:id="rId7"/>
    <sheet name="НМЦ" sheetId="34" r:id="rId8"/>
    <sheet name="ВОР" sheetId="35" r:id="rId9"/>
    <sheet name="Протокол" sheetId="36" r:id="rId10"/>
    <sheet name="Смета контракта" sheetId="38" r:id="rId11"/>
    <sheet name="ПЗ" sheetId="3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UTOEXEC" localSheetId="6">#REF!</definedName>
    <definedName name="\AUTOEXEC">#REF!</definedName>
    <definedName name="\k" localSheetId="6">#REF!</definedName>
    <definedName name="\k">#REF!</definedName>
    <definedName name="\m" localSheetId="6">#REF!</definedName>
    <definedName name="\m">#REF!</definedName>
    <definedName name="\s" localSheetId="6">#REF!</definedName>
    <definedName name="\s">#REF!</definedName>
    <definedName name="\z" localSheetId="6">#REF!</definedName>
    <definedName name="\z">#REF!</definedName>
    <definedName name="_a2" localSheetId="6">#REF!</definedName>
    <definedName name="_a2">#REF!</definedName>
    <definedName name="a" hidden="1">{#N/A,#N/A,TRUE,"Смета на пасс. обор. №1"}</definedName>
    <definedName name="a_1" hidden="1">{#N/A,#N/A,TRUE,"Смета на пасс. обор. №1"}</definedName>
    <definedName name="AnDiscount">0.945</definedName>
    <definedName name="as" localSheetId="6">#REF!</definedName>
    <definedName name="as">#REF!</definedName>
    <definedName name="asd" localSheetId="6">#REF!</definedName>
    <definedName name="asd">#REF!</definedName>
    <definedName name="ave_height" localSheetId="6">#REF!</definedName>
    <definedName name="ave_height">#REF!</definedName>
    <definedName name="ave_hight" localSheetId="6">#REF!</definedName>
    <definedName name="ave_hight">#REF!</definedName>
    <definedName name="b" hidden="1">{#N/A,#N/A,TRUE,"Смета на пасс. обор. №1"}</definedName>
    <definedName name="b_1" hidden="1">{#N/A,#N/A,TRUE,"Смета на пасс. обор. №1"}</definedName>
    <definedName name="ba" hidden="1">{#N/A,#N/A,TRUE,"Смета на пасс. обор. №1"}</definedName>
    <definedName name="ba_1" hidden="1">{#N/A,#N/A,TRUE,"Смета на пасс. обор. №1"}</definedName>
    <definedName name="bjbkl" localSheetId="6">[1]топография!#REF!</definedName>
    <definedName name="bjbkl">[1]топография!#REF!</definedName>
    <definedName name="ccc" hidden="1">{#N/A,#N/A,TRUE,"Смета на пасс. обор. №1"}</definedName>
    <definedName name="ccc_1" hidden="1">{#N/A,#N/A,TRUE,"Смета на пасс. обор. №1"}</definedName>
    <definedName name="Currency_Risk_Factor">1.05</definedName>
    <definedName name="Dc" localSheetId="6">[2]Lucent!#REF!</definedName>
    <definedName name="Dc">[2]Lucent!#REF!</definedName>
    <definedName name="dck" localSheetId="6">[1]топография!#REF!</definedName>
    <definedName name="dck">[1]топография!#REF!</definedName>
    <definedName name="ddduy" localSheetId="6">#REF!</definedName>
    <definedName name="ddduy">#REF!</definedName>
    <definedName name="Delivery">1.15</definedName>
    <definedName name="df" localSheetId="6">#REF!</definedName>
    <definedName name="df">#REF!</definedName>
    <definedName name="Disc_Tbl" localSheetId="6">#REF!</definedName>
    <definedName name="Disc_Tbl">#REF!</definedName>
    <definedName name="Dl" localSheetId="6">[2]Lucent!#REF!</definedName>
    <definedName name="Dl">[2]Lucent!#REF!</definedName>
    <definedName name="Dsc_Vector" localSheetId="6">#REF!</definedName>
    <definedName name="Dsc_Vector">#REF!</definedName>
    <definedName name="e" hidden="1">{#N/A,#N/A,TRUE,"Смета на пасс. обор. №1"}</definedName>
    <definedName name="e_1" hidden="1">{#N/A,#N/A,TRUE,"Смета на пасс. обор. №1"}</definedName>
    <definedName name="EQUIP" localSheetId="6">[3]Спецификация!#REF!</definedName>
    <definedName name="EQUIP">[3]Спецификация!#REF!</definedName>
    <definedName name="ert" localSheetId="6">#REF!</definedName>
    <definedName name="ert">#REF!</definedName>
    <definedName name="Excel_BuiltIn_Print_Area_13">"$#ССЫЛ!.$A$2:$E$8"</definedName>
    <definedName name="Excel_BuiltIn_Print_Area_14_1">"$#ССЫЛ!.$#ССЫЛ!$#ССЫЛ!:$#ССЫЛ!$#ССЫЛ!"</definedName>
    <definedName name="Excel_BuiltIn_Print_Area_2">"$#ССЫЛ!.$A$2:$D$4"</definedName>
    <definedName name="Excel_BuiltIn_Print_Area_25_1">"$#ССЫЛ!.$#ССЫЛ!$#ССЫЛ!:$#ССЫЛ!$#ССЫЛ!"</definedName>
    <definedName name="Excel_BuiltIn_Print_Area_28_1">"$#ССЫЛ!.$#ССЫЛ!$#ССЫЛ!:$#ССЫЛ!$#ССЫЛ!"</definedName>
    <definedName name="Excel_BuiltIn_Print_Area_3_1">"$#ССЫЛ!.$A$2:$E$4"</definedName>
    <definedName name="Excel_BuiltIn_Print_Area_32">"$#ССЫЛ!.$#ССЫЛ!$#ССЫЛ!:$#ССЫЛ!$#ССЫЛ!"</definedName>
    <definedName name="Excel_BuiltIn_Print_Area_43">"$#ССЫЛ!.$#ССЫЛ!$#ССЫЛ!:$#ССЫЛ!$#ССЫЛ!"</definedName>
    <definedName name="Excel_BuiltIn_Print_Area_5" localSheetId="6">#REF!</definedName>
    <definedName name="Excel_BuiltIn_Print_Area_5">#REF!</definedName>
    <definedName name="Excel_BuiltIn_Print_Area_7">"$#ССЫЛ!.$A$2:$E$5"</definedName>
    <definedName name="Excel_BuiltIn_Print_Titles_2" localSheetId="6">#REF!</definedName>
    <definedName name="Excel_BuiltIn_Print_Titles_2">#REF!</definedName>
    <definedName name="Excel_BuiltIn_Print_Titles_3" localSheetId="6">#REF!</definedName>
    <definedName name="Excel_BuiltIn_Print_Titles_3">#REF!</definedName>
    <definedName name="fg" localSheetId="6">#REF!</definedName>
    <definedName name="fg">#REF!</definedName>
    <definedName name="fl" localSheetId="6">[2]Lucent!#REF!</definedName>
    <definedName name="fl">[2]Lucent!#REF!</definedName>
    <definedName name="Grp_Vector" localSheetId="6">#REF!</definedName>
    <definedName name="Grp_Vector">#REF!</definedName>
    <definedName name="Importation_Cost" localSheetId="6">#REF!</definedName>
    <definedName name="Importation_Cost">#REF!</definedName>
    <definedName name="Itog" localSheetId="6">#REF!</definedName>
    <definedName name="Itog">#REF!</definedName>
    <definedName name="j" hidden="1">{#N/A,#N/A,TRUE,"Смета на пасс. обор. №1"}</definedName>
    <definedName name="j_1" hidden="1">{#N/A,#N/A,TRUE,"Смета на пасс. обор. №1"}</definedName>
    <definedName name="Koeffcb" localSheetId="6">#REF!</definedName>
    <definedName name="Koeffcb">#REF!</definedName>
    <definedName name="KPlan" localSheetId="6">#REF!</definedName>
    <definedName name="KPlan">#REF!</definedName>
    <definedName name="lp">[4]Panduit!$E$4</definedName>
    <definedName name="m" localSheetId="6">[5]Microsoft!#REF!</definedName>
    <definedName name="m">[5]Microsoft!#REF!</definedName>
    <definedName name="MATER" localSheetId="6">[3]Спецификация!#REF!</definedName>
    <definedName name="MATER">[3]Спецификация!#REF!</definedName>
    <definedName name="mm" localSheetId="6">[5]Microsoft!#REF!</definedName>
    <definedName name="mm">[5]Microsoft!#REF!</definedName>
    <definedName name="mmm" localSheetId="6">[5]Microsoft!#REF!</definedName>
    <definedName name="mmm">[5]Microsoft!#REF!</definedName>
    <definedName name="p" hidden="1">{#N/A,#N/A,TRUE,"Смета на пасс. обор. №1"}</definedName>
    <definedName name="p_1" hidden="1">{#N/A,#N/A,TRUE,"Смета на пасс. обор. №1"}</definedName>
    <definedName name="ppp" localSheetId="6">#REF!</definedName>
    <definedName name="ppp">#REF!</definedName>
    <definedName name="pr" localSheetId="6">[3]Спецификация!#REF!</definedName>
    <definedName name="pr">[3]Спецификация!#REF!</definedName>
    <definedName name="Print_Titles" localSheetId="6">НМЦК!$13:$13</definedName>
    <definedName name="Print_Titles" localSheetId="1">'Состав '!$6:$6</definedName>
    <definedName name="Print_Titles" localSheetId="2">'ССР ТЦ'!$21:$21</definedName>
    <definedName name="Profit" localSheetId="6">[2]Lucent!#REF!</definedName>
    <definedName name="Profit">[2]Lucent!#REF!</definedName>
    <definedName name="profit2" localSheetId="6">[2]Lucent!#REF!</definedName>
    <definedName name="profit2">[2]Lucent!#REF!</definedName>
    <definedName name="ProfitLucent">1.65</definedName>
    <definedName name="PROJ" localSheetId="6">[3]Спецификация!#REF!</definedName>
    <definedName name="PROJ">[3]Спецификация!#REF!</definedName>
    <definedName name="q" localSheetId="6">#REF!</definedName>
    <definedName name="q">#REF!</definedName>
    <definedName name="qqq" hidden="1">{#N/A,#N/A,TRUE,"Смета на пасс. обор. №1"}</definedName>
    <definedName name="qqq_1" hidden="1">{#N/A,#N/A,TRUE,"Смета на пасс. обор. №1"}</definedName>
    <definedName name="QT_Type">"QT-2L"</definedName>
    <definedName name="qwer" localSheetId="6">#REF!</definedName>
    <definedName name="qwer">#REF!</definedName>
    <definedName name="R_Lst" localSheetId="6">#REF!</definedName>
    <definedName name="R_Lst">#REF!</definedName>
    <definedName name="R_Net" localSheetId="6">#REF!</definedName>
    <definedName name="R_Net">#REF!</definedName>
    <definedName name="Rate" localSheetId="6">#REF!</definedName>
    <definedName name="Rate">#REF!</definedName>
    <definedName name="Rit">[6]УКП!$H$3</definedName>
    <definedName name="rty" localSheetId="6">#REF!</definedName>
    <definedName name="rty">#REF!</definedName>
    <definedName name="sd" localSheetId="6">#REF!</definedName>
    <definedName name="sd">#REF!</definedName>
    <definedName name="SM" localSheetId="6">#REF!</definedName>
    <definedName name="SM">#REF!</definedName>
    <definedName name="SM_SM" localSheetId="6">#REF!</definedName>
    <definedName name="SM_SM">#REF!</definedName>
    <definedName name="SM_STO" localSheetId="6">#REF!</definedName>
    <definedName name="SM_STO">#REF!</definedName>
    <definedName name="SM_STO_1" localSheetId="6">'[7]СМЕТА проект'!#REF!</definedName>
    <definedName name="SM_STO_1">'[7]СМЕТА проект'!#REF!</definedName>
    <definedName name="SM_STO1" localSheetId="6">#REF!</definedName>
    <definedName name="SM_STO1">#REF!</definedName>
    <definedName name="SM_STO2" localSheetId="6">#REF!</definedName>
    <definedName name="SM_STO2">#REF!</definedName>
    <definedName name="SM_STO3" localSheetId="6">#REF!</definedName>
    <definedName name="SM_STO3">#REF!</definedName>
    <definedName name="Smmmmmmmmmmmmmmm" localSheetId="6">#REF!</definedName>
    <definedName name="Smmmmmmmmmmmmmmm">#REF!</definedName>
    <definedName name="SUM_" localSheetId="6">#REF!</definedName>
    <definedName name="SUM_">#REF!</definedName>
    <definedName name="SUM_1" localSheetId="6">#REF!</definedName>
    <definedName name="SUM_1">#REF!</definedName>
    <definedName name="sum_2" localSheetId="6">#REF!</definedName>
    <definedName name="sum_2">#REF!</definedName>
    <definedName name="SUM_3" localSheetId="6">#REF!</definedName>
    <definedName name="SUM_3">#REF!</definedName>
    <definedName name="sum_4" localSheetId="6">#REF!</definedName>
    <definedName name="sum_4">#REF!</definedName>
    <definedName name="SV" localSheetId="6">#REF!</definedName>
    <definedName name="SV">#REF!</definedName>
    <definedName name="SV_STO" localSheetId="6">#REF!</definedName>
    <definedName name="SV_STO">#REF!</definedName>
    <definedName name="Times" localSheetId="6">#REF!</definedName>
    <definedName name="Times">#REF!</definedName>
    <definedName name="Times_1" localSheetId="6">#REF!</definedName>
    <definedName name="Times_1">#REF!</definedName>
    <definedName name="Times_10" localSheetId="6">#REF!</definedName>
    <definedName name="Times_10">#REF!</definedName>
    <definedName name="Times_11" localSheetId="6">#REF!</definedName>
    <definedName name="Times_11">#REF!</definedName>
    <definedName name="Times_12" localSheetId="6">#REF!</definedName>
    <definedName name="Times_12">#REF!</definedName>
    <definedName name="Times_13" localSheetId="6">#REF!</definedName>
    <definedName name="Times_13">#REF!</definedName>
    <definedName name="Times_14" localSheetId="6">#REF!</definedName>
    <definedName name="Times_14">#REF!</definedName>
    <definedName name="Times_15" localSheetId="6">#REF!</definedName>
    <definedName name="Times_15">#REF!</definedName>
    <definedName name="Times_16" localSheetId="6">#REF!</definedName>
    <definedName name="Times_16">#REF!</definedName>
    <definedName name="Times_17" localSheetId="6">#REF!</definedName>
    <definedName name="Times_17">#REF!</definedName>
    <definedName name="Times_18" localSheetId="6">#REF!</definedName>
    <definedName name="Times_18">#REF!</definedName>
    <definedName name="Times_19" localSheetId="6">#REF!</definedName>
    <definedName name="Times_19">#REF!</definedName>
    <definedName name="Times_2" localSheetId="6">#REF!</definedName>
    <definedName name="Times_2">#REF!</definedName>
    <definedName name="Times_20" localSheetId="6">#REF!</definedName>
    <definedName name="Times_20">#REF!</definedName>
    <definedName name="Times_21" localSheetId="6">#REF!</definedName>
    <definedName name="Times_21">#REF!</definedName>
    <definedName name="Times_22" localSheetId="6">#REF!</definedName>
    <definedName name="Times_22">#REF!</definedName>
    <definedName name="Times_49" localSheetId="6">#REF!</definedName>
    <definedName name="Times_49">#REF!</definedName>
    <definedName name="Times_5" localSheetId="6">#REF!</definedName>
    <definedName name="Times_5">#REF!</definedName>
    <definedName name="Times_50" localSheetId="6">#REF!</definedName>
    <definedName name="Times_50">#REF!</definedName>
    <definedName name="Times_51" localSheetId="6">#REF!</definedName>
    <definedName name="Times_51">#REF!</definedName>
    <definedName name="Times_52" localSheetId="6">#REF!</definedName>
    <definedName name="Times_52">#REF!</definedName>
    <definedName name="Times_53" localSheetId="6">#REF!</definedName>
    <definedName name="Times_53">#REF!</definedName>
    <definedName name="Times_54" localSheetId="6">#REF!</definedName>
    <definedName name="Times_54">#REF!</definedName>
    <definedName name="Times_6" localSheetId="6">#REF!</definedName>
    <definedName name="Times_6">#REF!</definedName>
    <definedName name="Times_7" localSheetId="6">#REF!</definedName>
    <definedName name="Times_7">#REF!</definedName>
    <definedName name="Times_8" localSheetId="6">#REF!</definedName>
    <definedName name="Times_8">#REF!</definedName>
    <definedName name="Times_9" localSheetId="6">#REF!</definedName>
    <definedName name="Times_9">#REF!</definedName>
    <definedName name="tyu" localSheetId="6">#REF!</definedName>
    <definedName name="tyu">#REF!</definedName>
    <definedName name="U_Lst" localSheetId="6">#REF!</definedName>
    <definedName name="U_Lst">#REF!</definedName>
    <definedName name="U_Net" localSheetId="6">#REF!</definedName>
    <definedName name="U_Net">#REF!</definedName>
    <definedName name="w" localSheetId="6">#REF!</definedName>
    <definedName name="w">#REF!</definedName>
    <definedName name="we" hidden="1">{#N/A,#N/A,TRUE,"Смета на пасс. обор. №1"}</definedName>
    <definedName name="we_1" hidden="1">{#N/A,#N/A,TRUE,"Смета на пасс. обор. №1"}</definedName>
    <definedName name="wer" localSheetId="6">#REF!</definedName>
    <definedName name="wer">#REF!</definedName>
    <definedName name="WORK" localSheetId="6">[3]Спецификация!#REF!</definedName>
    <definedName name="WORK">[3]Спецификация!#REF!</definedName>
    <definedName name="wrn.1." hidden="1">{#N/A,#N/A,FALSE,"Шаблон_Спец1"}</definedName>
    <definedName name="wrn.sp2344." hidden="1">{#N/A,#N/A,TRUE,"Смета на пасс. обор. №1"}</definedName>
    <definedName name="wrn.sp2344._1" hidden="1">{#N/A,#N/A,TRUE,"Смета на пасс. обор. №1"}</definedName>
    <definedName name="wrn.sp2345" hidden="1">{#N/A,#N/A,TRUE,"Смета на пасс. обор. №1"}</definedName>
    <definedName name="wrn.sp2345_1" hidden="1">{#N/A,#N/A,TRUE,"Смета на пасс. обор. №1"}</definedName>
    <definedName name="ww" localSheetId="6">#REF!</definedName>
    <definedName name="ww">#REF!</definedName>
    <definedName name="yui" localSheetId="6">#REF!</definedName>
    <definedName name="yui">#REF!</definedName>
    <definedName name="ZAK1" localSheetId="6">#REF!</definedName>
    <definedName name="ZAK1">#REF!</definedName>
    <definedName name="ZAK2" localSheetId="6">#REF!</definedName>
    <definedName name="ZAK2">#REF!</definedName>
    <definedName name="zzzz" localSheetId="6">#REF!</definedName>
    <definedName name="zzzz">#REF!</definedName>
    <definedName name="а" hidden="1">{#N/A,#N/A,TRUE,"Смета на пасс. обор. №1"}</definedName>
    <definedName name="а_1" hidden="1">{#N/A,#N/A,TRUE,"Смета на пасс. обор. №1"}</definedName>
    <definedName name="а1" localSheetId="6">#REF!</definedName>
    <definedName name="а1">#REF!</definedName>
    <definedName name="А2" localSheetId="6">#REF!</definedName>
    <definedName name="А2">#REF!</definedName>
    <definedName name="а36" localSheetId="6">#REF!</definedName>
    <definedName name="а36">#REF!</definedName>
    <definedName name="аа" localSheetId="6">[1]топография!#REF!</definedName>
    <definedName name="аа">[1]топография!#REF!</definedName>
    <definedName name="ав" localSheetId="6">#REF!</definedName>
    <definedName name="ав">#REF!</definedName>
    <definedName name="авс" localSheetId="6">#REF!</definedName>
    <definedName name="авс">#REF!</definedName>
    <definedName name="Азб" localSheetId="6">#REF!</definedName>
    <definedName name="Азб">#REF!</definedName>
    <definedName name="АКСТ">'[8]Лист опроса'!$B$22</definedName>
    <definedName name="аолрмб">[9]Вспомогательный!$D$77</definedName>
    <definedName name="ап" hidden="1">{#N/A,#N/A,TRUE,"Смета на пасс. обор. №1"}</definedName>
    <definedName name="ап_1" hidden="1">{#N/A,#N/A,TRUE,"Смета на пасс. обор. №1"}</definedName>
    <definedName name="апр" hidden="1">{#N/A,#N/A,TRUE,"Смета на пасс. обор. №1"}</definedName>
    <definedName name="апр_1" hidden="1">{#N/A,#N/A,TRUE,"Смета на пасс. обор. №1"}</definedName>
    <definedName name="астр" localSheetId="6">#REF!</definedName>
    <definedName name="астр">#REF!</definedName>
    <definedName name="Астрахань" localSheetId="6">#REF!</definedName>
    <definedName name="Астрахань">#REF!</definedName>
    <definedName name="Астрахань_1" localSheetId="6">#REF!</definedName>
    <definedName name="Астрахань_1">#REF!</definedName>
    <definedName name="Астрахань_2" localSheetId="6">#REF!</definedName>
    <definedName name="Астрахань_2">#REF!</definedName>
    <definedName name="Астрахань_22" localSheetId="6">#REF!</definedName>
    <definedName name="Астрахань_22">#REF!</definedName>
    <definedName name="Астрахань_49" localSheetId="6">#REF!</definedName>
    <definedName name="Астрахань_49">#REF!</definedName>
    <definedName name="Астрахань_5" localSheetId="6">#REF!</definedName>
    <definedName name="Астрахань_5">#REF!</definedName>
    <definedName name="Астрахань_50" localSheetId="6">#REF!</definedName>
    <definedName name="Астрахань_50">#REF!</definedName>
    <definedName name="Астрахань_51" localSheetId="6">#REF!</definedName>
    <definedName name="Астрахань_51">#REF!</definedName>
    <definedName name="Астрахань_52" localSheetId="6">#REF!</definedName>
    <definedName name="Астрахань_52">#REF!</definedName>
    <definedName name="Астрахань_53" localSheetId="6">#REF!</definedName>
    <definedName name="Астрахань_53">#REF!</definedName>
    <definedName name="Астрахань_54" localSheetId="6">#REF!</definedName>
    <definedName name="Астрахань_54">#REF!</definedName>
    <definedName name="АСУТП2" localSheetId="6">#REF!</definedName>
    <definedName name="АСУТП2">#REF!</definedName>
    <definedName name="АСУТП2_1" localSheetId="6">#REF!</definedName>
    <definedName name="АСУТП2_1">#REF!</definedName>
    <definedName name="АСУТП2_2" localSheetId="6">#REF!</definedName>
    <definedName name="АСУТП2_2">#REF!</definedName>
    <definedName name="АСУТП2_22" localSheetId="6">#REF!</definedName>
    <definedName name="АСУТП2_22">#REF!</definedName>
    <definedName name="АСУТП2_49" localSheetId="6">#REF!</definedName>
    <definedName name="АСУТП2_49">#REF!</definedName>
    <definedName name="АСУТП2_5" localSheetId="6">#REF!</definedName>
    <definedName name="АСУТП2_5">#REF!</definedName>
    <definedName name="АСУТП2_50" localSheetId="6">#REF!</definedName>
    <definedName name="АСУТП2_50">#REF!</definedName>
    <definedName name="АСУТП2_51" localSheetId="6">#REF!</definedName>
    <definedName name="АСУТП2_51">#REF!</definedName>
    <definedName name="АСУТП2_52" localSheetId="6">#REF!</definedName>
    <definedName name="АСУТП2_52">#REF!</definedName>
    <definedName name="АСУТП2_53" localSheetId="6">#REF!</definedName>
    <definedName name="АСУТП2_53">#REF!</definedName>
    <definedName name="АСУТП2_54" localSheetId="6">#REF!</definedName>
    <definedName name="АСУТП2_54">#REF!</definedName>
    <definedName name="АСУТПАстрахань" localSheetId="6">#REF!</definedName>
    <definedName name="АСУТПАстрахань">#REF!</definedName>
    <definedName name="АСУТПАстрахань_1" localSheetId="6">#REF!</definedName>
    <definedName name="АСУТПАстрахань_1">#REF!</definedName>
    <definedName name="АСУТПАстрахань_2" localSheetId="6">#REF!</definedName>
    <definedName name="АСУТПАстрахань_2">#REF!</definedName>
    <definedName name="АСУТПАстрахань_22" localSheetId="6">#REF!</definedName>
    <definedName name="АСУТПАстрахань_22">#REF!</definedName>
    <definedName name="АСУТПАстрахань_49" localSheetId="6">#REF!</definedName>
    <definedName name="АСУТПАстрахань_49">#REF!</definedName>
    <definedName name="АСУТПАстрахань_5" localSheetId="6">#REF!</definedName>
    <definedName name="АСУТПАстрахань_5">#REF!</definedName>
    <definedName name="АСУТПАстрахань_50" localSheetId="6">#REF!</definedName>
    <definedName name="АСУТПАстрахань_50">#REF!</definedName>
    <definedName name="АСУТПАстрахань_51" localSheetId="6">#REF!</definedName>
    <definedName name="АСУТПАстрахань_51">#REF!</definedName>
    <definedName name="АСУТПАстрахань_52" localSheetId="6">#REF!</definedName>
    <definedName name="АСУТПАстрахань_52">#REF!</definedName>
    <definedName name="АСУТПАстрахань_53" localSheetId="6">#REF!</definedName>
    <definedName name="АСУТПАстрахань_53">#REF!</definedName>
    <definedName name="АСУТПАстрахань_54" localSheetId="6">#REF!</definedName>
    <definedName name="АСУТПАстрахань_54">#REF!</definedName>
    <definedName name="АСУТПН.Новгород" localSheetId="6">#REF!</definedName>
    <definedName name="АСУТПН.Новгород">#REF!</definedName>
    <definedName name="АСУТПН.Новгород_1" localSheetId="6">#REF!</definedName>
    <definedName name="АСУТПН.Новгород_1">#REF!</definedName>
    <definedName name="АСУТПН.Новгород_2" localSheetId="6">#REF!</definedName>
    <definedName name="АСУТПН.Новгород_2">#REF!</definedName>
    <definedName name="АСУТПН.Новгород_22" localSheetId="6">#REF!</definedName>
    <definedName name="АСУТПН.Новгород_22">#REF!</definedName>
    <definedName name="АСУТПН.Новгород_49" localSheetId="6">#REF!</definedName>
    <definedName name="АСУТПН.Новгород_49">#REF!</definedName>
    <definedName name="АСУТПН.Новгород_5" localSheetId="6">#REF!</definedName>
    <definedName name="АСУТПН.Новгород_5">#REF!</definedName>
    <definedName name="АСУТПН.Новгород_50" localSheetId="6">#REF!</definedName>
    <definedName name="АСУТПН.Новгород_50">#REF!</definedName>
    <definedName name="АСУТПН.Новгород_51" localSheetId="6">#REF!</definedName>
    <definedName name="АСУТПН.Новгород_51">#REF!</definedName>
    <definedName name="АСУТПН.Новгород_52" localSheetId="6">#REF!</definedName>
    <definedName name="АСУТПН.Новгород_52">#REF!</definedName>
    <definedName name="АСУТПН.Новгород_53" localSheetId="6">#REF!</definedName>
    <definedName name="АСУТПН.Новгород_53">#REF!</definedName>
    <definedName name="АСУТПН.Новгород_54" localSheetId="6">#REF!</definedName>
    <definedName name="АСУТПН.Новгород_54">#REF!</definedName>
    <definedName name="АСУТПСтаврополь" localSheetId="6">#REF!</definedName>
    <definedName name="АСУТПСтаврополь">#REF!</definedName>
    <definedName name="АСУТПСтаврополь_1" localSheetId="6">#REF!</definedName>
    <definedName name="АСУТПСтаврополь_1">#REF!</definedName>
    <definedName name="АСУТПСтаврополь_2" localSheetId="6">#REF!</definedName>
    <definedName name="АСУТПСтаврополь_2">#REF!</definedName>
    <definedName name="АСУТПСтаврополь_22" localSheetId="6">#REF!</definedName>
    <definedName name="АСУТПСтаврополь_22">#REF!</definedName>
    <definedName name="АСУТПСтаврополь_49" localSheetId="6">#REF!</definedName>
    <definedName name="АСУТПСтаврополь_49">#REF!</definedName>
    <definedName name="АСУТПСтаврополь_5" localSheetId="6">#REF!</definedName>
    <definedName name="АСУТПСтаврополь_5">#REF!</definedName>
    <definedName name="АСУТПСтаврополь_50" localSheetId="6">#REF!</definedName>
    <definedName name="АСУТПСтаврополь_50">#REF!</definedName>
    <definedName name="АСУТПСтаврополь_51" localSheetId="6">#REF!</definedName>
    <definedName name="АСУТПСтаврополь_51">#REF!</definedName>
    <definedName name="АСУТПСтаврополь_52" localSheetId="6">#REF!</definedName>
    <definedName name="АСУТПСтаврополь_52">#REF!</definedName>
    <definedName name="АСУТПСтаврополь_53" localSheetId="6">#REF!</definedName>
    <definedName name="АСУТПСтаврополь_53">#REF!</definedName>
    <definedName name="АСУТПСтаврополь_54" localSheetId="6">#REF!</definedName>
    <definedName name="АСУТПСтаврополь_54">#REF!</definedName>
    <definedName name="АФС" localSheetId="6">[1]топография!#REF!</definedName>
    <definedName name="АФС">[1]топография!#REF!</definedName>
    <definedName name="б" hidden="1">{#N/A,#N/A,TRUE,"Смета на пасс. обор. №1"}</definedName>
    <definedName name="б_1" hidden="1">{#N/A,#N/A,TRUE,"Смета на пасс. обор. №1"}</definedName>
    <definedName name="бабабла" hidden="1">{#N/A,#N/A,TRUE,"Смета на пасс. обор. №1"}</definedName>
    <definedName name="бабабла_1" hidden="1">{#N/A,#N/A,TRUE,"Смета на пасс. обор. №1"}</definedName>
    <definedName name="_xlnm.Database">'[10]ПС 110 кВ (доп)'!$B$1:$F$18</definedName>
    <definedName name="Бланк_сметы" localSheetId="6">#REF!</definedName>
    <definedName name="Бланк_сметы">#REF!</definedName>
    <definedName name="бол" hidden="1">{#N/A,#N/A,TRUE,"Смета на пасс. обор. №1"}</definedName>
    <definedName name="бол_1" hidden="1">{#N/A,#N/A,TRUE,"Смета на пасс. обор. №1"}</definedName>
    <definedName name="БСИР" localSheetId="6">#REF!</definedName>
    <definedName name="БСИР">#REF!</definedName>
    <definedName name="в" hidden="1">{#N/A,#N/A,TRUE,"Смета на пасс. обор. №1"}</definedName>
    <definedName name="в_1" hidden="1">{#N/A,#N/A,TRUE,"Смета на пасс. обор. №1"}</definedName>
    <definedName name="ва" localSheetId="6">#REF!</definedName>
    <definedName name="ва">#REF!</definedName>
    <definedName name="вап" hidden="1">{#N/A,#N/A,TRUE,"Смета на пасс. обор. №1"}</definedName>
    <definedName name="вап_1" hidden="1">{#N/A,#N/A,TRUE,"Смета на пасс. обор. №1"}</definedName>
    <definedName name="вапапо" hidden="1">{#N/A,#N/A,TRUE,"Смета на пасс. обор. №1"}</definedName>
    <definedName name="вапапо_1" hidden="1">{#N/A,#N/A,TRUE,"Смета на пасс. обор. №1"}</definedName>
    <definedName name="вв" localSheetId="6">[1]топография!#REF!</definedName>
    <definedName name="вв">[1]топография!#REF!</definedName>
    <definedName name="ввв" localSheetId="6">#REF!</definedName>
    <definedName name="ввв">#REF!</definedName>
    <definedName name="ввод" localSheetId="6">#REF!</definedName>
    <definedName name="ввод">#REF!</definedName>
    <definedName name="ввод_1" localSheetId="6">#REF!</definedName>
    <definedName name="ввод_1">#REF!</definedName>
    <definedName name="ввод_49" localSheetId="6">#REF!</definedName>
    <definedName name="ввод_49">#REF!</definedName>
    <definedName name="ввод_50" localSheetId="6">#REF!</definedName>
    <definedName name="ввод_50">#REF!</definedName>
    <definedName name="ввод_51" localSheetId="6">#REF!</definedName>
    <definedName name="ввод_51">#REF!</definedName>
    <definedName name="ввод_52" localSheetId="6">#REF!</definedName>
    <definedName name="ввод_52">#REF!</definedName>
    <definedName name="ввод_53" localSheetId="6">#REF!</definedName>
    <definedName name="ввод_53">#REF!</definedName>
    <definedName name="ввод_54" localSheetId="6">#REF!</definedName>
    <definedName name="ввод_54">#REF!</definedName>
    <definedName name="вика" localSheetId="6">#REF!</definedName>
    <definedName name="вика">#REF!</definedName>
    <definedName name="Внут_Т" localSheetId="6">#REF!</definedName>
    <definedName name="Внут_Т">#REF!</definedName>
    <definedName name="вравар" localSheetId="6">#REF!</definedName>
    <definedName name="вравар">#REF!</definedName>
    <definedName name="Времен">[11]Коэфф!$B$2</definedName>
    <definedName name="ВСЕГО" localSheetId="6">#REF!</definedName>
    <definedName name="ВСЕГО">#REF!</definedName>
    <definedName name="Вспом" localSheetId="6">#REF!</definedName>
    <definedName name="Вспом">#REF!</definedName>
    <definedName name="ВЫЕЗД_всего">[12]РасчетКомандир1!$M$1:$M$65536</definedName>
    <definedName name="ВЫЕЗД_всего_1">[12]РасчетКомандир2!$O$1:$O$65536</definedName>
    <definedName name="ВЫЕЗД_период">[12]РасчетКомандир1!$E$1:$E$65536</definedName>
    <definedName name="ВЫЕЗД_период_1">[12]РасчетКомандир2!$E$1:$E$65536</definedName>
    <definedName name="ггггггггггггггггггггггггггггггггггггггггггггггг" localSheetId="6">[1]топография!#REF!</definedName>
    <definedName name="ггггггггггггггггггггггггггггггггггггггггггггггг">[1]топография!#REF!</definedName>
    <definedName name="гелог" localSheetId="6">#REF!</definedName>
    <definedName name="гелог">#REF!</definedName>
    <definedName name="гео" localSheetId="6">#REF!</definedName>
    <definedName name="гео">#REF!</definedName>
    <definedName name="геодез1">[13]геолог!$L$81</definedName>
    <definedName name="геол.1" localSheetId="6">#REF!</definedName>
    <definedName name="геол.1">#REF!</definedName>
    <definedName name="Геол_Лазаревск" localSheetId="6">[1]топография!#REF!</definedName>
    <definedName name="Геол_Лазаревск">[1]топография!#REF!</definedName>
    <definedName name="геол1" localSheetId="6">#REF!</definedName>
    <definedName name="геол1">#REF!</definedName>
    <definedName name="геоф" localSheetId="6">#REF!</definedName>
    <definedName name="геоф">#REF!</definedName>
    <definedName name="Геофиз" localSheetId="6">#REF!</definedName>
    <definedName name="Геофиз">#REF!</definedName>
    <definedName name="геофизика" localSheetId="6">#REF!</definedName>
    <definedName name="геофизика">#REF!</definedName>
    <definedName name="Гидро" localSheetId="6">[1]топография!#REF!</definedName>
    <definedName name="Гидро">[1]топография!#REF!</definedName>
    <definedName name="гидро1" localSheetId="6">#REF!</definedName>
    <definedName name="гидро1">#REF!</definedName>
    <definedName name="гидрол" localSheetId="6">#REF!</definedName>
    <definedName name="гидрол">#REF!</definedName>
    <definedName name="Гидролог" localSheetId="6">#REF!</definedName>
    <definedName name="Гидролог">#REF!</definedName>
    <definedName name="Гидрология_7.03.08" localSheetId="6">[1]топография!#REF!</definedName>
    <definedName name="Гидрология_7.03.08">[1]топография!#REF!</definedName>
    <definedName name="ГИП" localSheetId="6">#REF!</definedName>
    <definedName name="ГИП">#REF!</definedName>
    <definedName name="город" localSheetId="6">#REF!</definedName>
    <definedName name="город">#REF!</definedName>
    <definedName name="город_49" localSheetId="6">#REF!</definedName>
    <definedName name="город_49">#REF!</definedName>
    <definedName name="город_50" localSheetId="6">#REF!</definedName>
    <definedName name="город_50">#REF!</definedName>
    <definedName name="город_51" localSheetId="6">#REF!</definedName>
    <definedName name="город_51">#REF!</definedName>
    <definedName name="город_52" localSheetId="6">#REF!</definedName>
    <definedName name="город_52">#REF!</definedName>
    <definedName name="город_53" localSheetId="6">#REF!</definedName>
    <definedName name="город_53">#REF!</definedName>
    <definedName name="город_54" localSheetId="6">#REF!</definedName>
    <definedName name="город_54">#REF!</definedName>
    <definedName name="ГРП" localSheetId="6">#REF!</definedName>
    <definedName name="ГРП">#REF!</definedName>
    <definedName name="ГРП1" localSheetId="6">#REF!</definedName>
    <definedName name="ГРП1">#REF!</definedName>
    <definedName name="гшшг">NA()</definedName>
    <definedName name="д1" localSheetId="6">#REF!</definedName>
    <definedName name="д1">#REF!</definedName>
    <definedName name="д10" localSheetId="6">#REF!</definedName>
    <definedName name="д10">#REF!</definedName>
    <definedName name="д2" localSheetId="6">#REF!</definedName>
    <definedName name="д2">#REF!</definedName>
    <definedName name="д3" localSheetId="6">#REF!</definedName>
    <definedName name="д3">#REF!</definedName>
    <definedName name="д4" localSheetId="6">#REF!</definedName>
    <definedName name="д4">#REF!</definedName>
    <definedName name="д5" localSheetId="6">#REF!</definedName>
    <definedName name="д5">#REF!</definedName>
    <definedName name="д6" localSheetId="6">#REF!</definedName>
    <definedName name="д6">#REF!</definedName>
    <definedName name="д7" localSheetId="6">#REF!</definedName>
    <definedName name="д7">#REF!</definedName>
    <definedName name="д8" localSheetId="6">#REF!</definedName>
    <definedName name="д8">#REF!</definedName>
    <definedName name="д9" localSheetId="6">#REF!</definedName>
    <definedName name="д9">#REF!</definedName>
    <definedName name="дд" localSheetId="6">[14]Смета!#REF!</definedName>
    <definedName name="дд">[14]Смета!#REF!</definedName>
    <definedName name="ддддд" localSheetId="6">#REF!</definedName>
    <definedName name="ддддд">#REF!</definedName>
    <definedName name="Дельта">[15]DATA!$B$4</definedName>
    <definedName name="Дефлятор" localSheetId="6">#REF!</definedName>
    <definedName name="Дефлятор">#REF!</definedName>
    <definedName name="дж">[9]Вспомогательный!$D$36</definedName>
    <definedName name="дж1">[9]Вспомогательный!$D$38</definedName>
    <definedName name="джэ" hidden="1">{#N/A,#N/A,TRUE,"Смета на пасс. обор. №1"}</definedName>
    <definedName name="джэ_1" hidden="1">{#N/A,#N/A,TRUE,"Смета на пасс. обор. №1"}</definedName>
    <definedName name="дл" localSheetId="6">#REF!</definedName>
    <definedName name="дл">#REF!</definedName>
    <definedName name="дл_1" localSheetId="6">#REF!</definedName>
    <definedName name="дл_1">#REF!</definedName>
    <definedName name="дл_10" localSheetId="6">#REF!</definedName>
    <definedName name="дл_10">#REF!</definedName>
    <definedName name="дл_11" localSheetId="6">#REF!</definedName>
    <definedName name="дл_11">#REF!</definedName>
    <definedName name="дл_12" localSheetId="6">#REF!</definedName>
    <definedName name="дл_12">#REF!</definedName>
    <definedName name="дл_13" localSheetId="6">#REF!</definedName>
    <definedName name="дл_13">#REF!</definedName>
    <definedName name="дл_14" localSheetId="6">#REF!</definedName>
    <definedName name="дл_14">#REF!</definedName>
    <definedName name="дл_15" localSheetId="6">#REF!</definedName>
    <definedName name="дл_15">#REF!</definedName>
    <definedName name="дл_16" localSheetId="6">#REF!</definedName>
    <definedName name="дл_16">#REF!</definedName>
    <definedName name="дл_17" localSheetId="6">#REF!</definedName>
    <definedName name="дл_17">#REF!</definedName>
    <definedName name="дл_18" localSheetId="6">#REF!</definedName>
    <definedName name="дл_18">#REF!</definedName>
    <definedName name="дл_19" localSheetId="6">#REF!</definedName>
    <definedName name="дл_19">#REF!</definedName>
    <definedName name="дл_2" localSheetId="6">#REF!</definedName>
    <definedName name="дл_2">#REF!</definedName>
    <definedName name="дл_20" localSheetId="6">#REF!</definedName>
    <definedName name="дл_20">#REF!</definedName>
    <definedName name="дл_21" localSheetId="6">#REF!</definedName>
    <definedName name="дл_21">#REF!</definedName>
    <definedName name="дл_49" localSheetId="6">#REF!</definedName>
    <definedName name="дл_49">#REF!</definedName>
    <definedName name="дл_50" localSheetId="6">#REF!</definedName>
    <definedName name="дл_50">#REF!</definedName>
    <definedName name="дл_51" localSheetId="6">#REF!</definedName>
    <definedName name="дл_51">#REF!</definedName>
    <definedName name="дл_52" localSheetId="6">#REF!</definedName>
    <definedName name="дл_52">#REF!</definedName>
    <definedName name="дл_53" localSheetId="6">#REF!</definedName>
    <definedName name="дл_53">#REF!</definedName>
    <definedName name="дл_54" localSheetId="6">#REF!</definedName>
    <definedName name="дл_54">#REF!</definedName>
    <definedName name="дл_6" localSheetId="6">#REF!</definedName>
    <definedName name="дл_6">#REF!</definedName>
    <definedName name="дл_7" localSheetId="6">#REF!</definedName>
    <definedName name="дл_7">#REF!</definedName>
    <definedName name="дл_8" localSheetId="6">#REF!</definedName>
    <definedName name="дл_8">#REF!</definedName>
    <definedName name="дл_9" localSheetId="6">#REF!</definedName>
    <definedName name="дл_9">#REF!</definedName>
    <definedName name="Длинна_границы" localSheetId="6">#REF!</definedName>
    <definedName name="Длинна_границы">#REF!</definedName>
    <definedName name="Длинна_трассы" localSheetId="6">#REF!</definedName>
    <definedName name="Длинна_трассы">#REF!</definedName>
    <definedName name="ДЛО" localSheetId="6">#REF!</definedName>
    <definedName name="ДЛО">#REF!</definedName>
    <definedName name="доп" hidden="1">{#N/A,#N/A,TRUE,"Смета на пасс. обор. №1"}</definedName>
    <definedName name="доп_1" hidden="1">{#N/A,#N/A,TRUE,"Смета на пасс. обор. №1"}</definedName>
    <definedName name="дп" localSheetId="6">#REF!</definedName>
    <definedName name="дп">#REF!</definedName>
    <definedName name="ДСК" localSheetId="6">[1]топография!#REF!</definedName>
    <definedName name="ДСК">[1]топография!#REF!</definedName>
    <definedName name="дэ" localSheetId="6">#REF!</definedName>
    <definedName name="дэ">#REF!</definedName>
    <definedName name="ен" hidden="1">{#N/A,#N/A,TRUE,"Смета на пасс. обор. №1"}</definedName>
    <definedName name="ен_1" hidden="1">{#N/A,#N/A,TRUE,"Смета на пасс. обор. №1"}</definedName>
    <definedName name="жж">[9]Вспомогательный!$D$80</definedName>
    <definedName name="жж_1" hidden="1">{#N/A,#N/A,TRUE,"Смета на пасс. обор. №1"}</definedName>
    <definedName name="жжж" localSheetId="6">#REF!</definedName>
    <definedName name="жжж">#REF!</definedName>
    <definedName name="жл" localSheetId="6">#REF!</definedName>
    <definedName name="жл">#REF!</definedName>
    <definedName name="жпф" localSheetId="6">#REF!</definedName>
    <definedName name="жпф">#REF!</definedName>
    <definedName name="жю" hidden="1">{#N/A,#N/A,TRUE,"Смета на пасс. обор. №1"}</definedName>
    <definedName name="жю_1" hidden="1">{#N/A,#N/A,TRUE,"Смета на пасс. обор. №1"}</definedName>
    <definedName name="_xlnm.Print_Titles" localSheetId="6">НМЦК!$13:$13</definedName>
    <definedName name="_xlnm.Print_Titles" localSheetId="1">'Состав '!$6:$6</definedName>
    <definedName name="_xlnm.Print_Titles" localSheetId="2">'ССР ТЦ'!$21:$21</definedName>
    <definedName name="Заказчик" localSheetId="6">#REF!</definedName>
    <definedName name="Заказчик">#REF!</definedName>
    <definedName name="Зимнее_удорожание">[11]Коэфф!$B$1</definedName>
    <definedName name="зол" localSheetId="6">#REF!</definedName>
    <definedName name="зол">#REF!</definedName>
    <definedName name="зол_1" localSheetId="6">#REF!</definedName>
    <definedName name="зол_1">#REF!</definedName>
    <definedName name="зол_10" localSheetId="6">#REF!</definedName>
    <definedName name="зол_10">#REF!</definedName>
    <definedName name="зол_11" localSheetId="6">#REF!</definedName>
    <definedName name="зол_11">#REF!</definedName>
    <definedName name="зол_12" localSheetId="6">#REF!</definedName>
    <definedName name="зол_12">#REF!</definedName>
    <definedName name="зол_13" localSheetId="6">#REF!</definedName>
    <definedName name="зол_13">#REF!</definedName>
    <definedName name="зол_14" localSheetId="6">#REF!</definedName>
    <definedName name="зол_14">#REF!</definedName>
    <definedName name="зол_15" localSheetId="6">#REF!</definedName>
    <definedName name="зол_15">#REF!</definedName>
    <definedName name="зол_16" localSheetId="6">#REF!</definedName>
    <definedName name="зол_16">#REF!</definedName>
    <definedName name="зол_17" localSheetId="6">#REF!</definedName>
    <definedName name="зол_17">#REF!</definedName>
    <definedName name="зол_18" localSheetId="6">#REF!</definedName>
    <definedName name="зол_18">#REF!</definedName>
    <definedName name="зол_19" localSheetId="6">#REF!</definedName>
    <definedName name="зол_19">#REF!</definedName>
    <definedName name="зол_2" localSheetId="6">#REF!</definedName>
    <definedName name="зол_2">#REF!</definedName>
    <definedName name="зол_20" localSheetId="6">#REF!</definedName>
    <definedName name="зол_20">#REF!</definedName>
    <definedName name="зол_21" localSheetId="6">#REF!</definedName>
    <definedName name="зол_21">#REF!</definedName>
    <definedName name="зол_49" localSheetId="6">#REF!</definedName>
    <definedName name="зол_49">#REF!</definedName>
    <definedName name="зол_50" localSheetId="6">#REF!</definedName>
    <definedName name="зол_50">#REF!</definedName>
    <definedName name="зол_51" localSheetId="6">#REF!</definedName>
    <definedName name="зол_51">#REF!</definedName>
    <definedName name="зол_52" localSheetId="6">#REF!</definedName>
    <definedName name="зол_52">#REF!</definedName>
    <definedName name="зол_53" localSheetId="6">#REF!</definedName>
    <definedName name="зол_53">#REF!</definedName>
    <definedName name="зол_54" localSheetId="6">#REF!</definedName>
    <definedName name="зол_54">#REF!</definedName>
    <definedName name="зол_6" localSheetId="6">#REF!</definedName>
    <definedName name="зол_6">#REF!</definedName>
    <definedName name="зол_7" localSheetId="6">#REF!</definedName>
    <definedName name="зол_7">#REF!</definedName>
    <definedName name="зол_8" localSheetId="6">#REF!</definedName>
    <definedName name="зол_8">#REF!</definedName>
    <definedName name="зол_9" localSheetId="6">#REF!</definedName>
    <definedName name="зол_9">#REF!</definedName>
    <definedName name="зщ" hidden="1">{#N/A,#N/A,TRUE,"Смета на пасс. обор. №1"}</definedName>
    <definedName name="зщ_1" hidden="1">{#N/A,#N/A,TRUE,"Смета на пасс. обор. №1"}</definedName>
    <definedName name="ии" localSheetId="6">#REF!</definedName>
    <definedName name="ии">#REF!</definedName>
    <definedName name="ик" localSheetId="6">#REF!</definedName>
    <definedName name="ик">#REF!</definedName>
    <definedName name="инфл" localSheetId="6">#REF!</definedName>
    <definedName name="инфл">#REF!</definedName>
    <definedName name="ип" localSheetId="6">#REF!</definedName>
    <definedName name="ип">#REF!</definedName>
    <definedName name="ИПусто" localSheetId="6">#REF!</definedName>
    <definedName name="ИПусто">#REF!</definedName>
    <definedName name="ит" localSheetId="6">#REF!</definedName>
    <definedName name="ит">#REF!</definedName>
    <definedName name="ить" localSheetId="6">#REF!</definedName>
    <definedName name="ить">#REF!</definedName>
    <definedName name="йцйу3йк" localSheetId="6">#REF!</definedName>
    <definedName name="йцйу3йк">#REF!</definedName>
    <definedName name="йцйц">NA()</definedName>
    <definedName name="йцу" localSheetId="6">#REF!</definedName>
    <definedName name="йцу">#REF!</definedName>
    <definedName name="к" localSheetId="6">#REF!</definedName>
    <definedName name="к">#REF!</definedName>
    <definedName name="к_1" hidden="1">{#N/A,#N/A,TRUE,"Смета на пасс. обор. №1"}</definedName>
    <definedName name="к1" localSheetId="6">#REF!</definedName>
    <definedName name="к1">#REF!</definedName>
    <definedName name="к10" localSheetId="6">#REF!</definedName>
    <definedName name="к10">#REF!</definedName>
    <definedName name="к101" localSheetId="6">#REF!</definedName>
    <definedName name="к101">#REF!</definedName>
    <definedName name="К105" localSheetId="6">#REF!</definedName>
    <definedName name="К105">#REF!</definedName>
    <definedName name="к11" localSheetId="6">#REF!</definedName>
    <definedName name="к11">#REF!</definedName>
    <definedName name="к12" localSheetId="6">#REF!</definedName>
    <definedName name="к12">#REF!</definedName>
    <definedName name="к13" localSheetId="6">#REF!</definedName>
    <definedName name="к13">#REF!</definedName>
    <definedName name="к14" localSheetId="6">#REF!</definedName>
    <definedName name="к14">#REF!</definedName>
    <definedName name="к15" localSheetId="6">#REF!</definedName>
    <definedName name="к15">#REF!</definedName>
    <definedName name="к16" localSheetId="6">#REF!</definedName>
    <definedName name="к16">#REF!</definedName>
    <definedName name="к17" localSheetId="6">#REF!</definedName>
    <definedName name="к17">#REF!</definedName>
    <definedName name="к18" localSheetId="6">#REF!</definedName>
    <definedName name="к18">#REF!</definedName>
    <definedName name="к19" localSheetId="6">#REF!</definedName>
    <definedName name="к19">#REF!</definedName>
    <definedName name="к2" localSheetId="6">#REF!</definedName>
    <definedName name="к2">#REF!</definedName>
    <definedName name="к20" localSheetId="6">#REF!</definedName>
    <definedName name="к20">#REF!</definedName>
    <definedName name="к21" localSheetId="6">#REF!</definedName>
    <definedName name="к21">#REF!</definedName>
    <definedName name="к22" localSheetId="6">#REF!</definedName>
    <definedName name="к22">#REF!</definedName>
    <definedName name="к23" localSheetId="6">#REF!</definedName>
    <definedName name="к23">#REF!</definedName>
    <definedName name="к231" localSheetId="6">#REF!</definedName>
    <definedName name="к231">#REF!</definedName>
    <definedName name="к24" localSheetId="6">#REF!</definedName>
    <definedName name="к24">#REF!</definedName>
    <definedName name="к25" localSheetId="6">#REF!</definedName>
    <definedName name="к25">#REF!</definedName>
    <definedName name="к26" localSheetId="6">#REF!</definedName>
    <definedName name="к26">#REF!</definedName>
    <definedName name="к27" localSheetId="6">#REF!</definedName>
    <definedName name="к27">#REF!</definedName>
    <definedName name="к28" localSheetId="6">#REF!</definedName>
    <definedName name="к28">#REF!</definedName>
    <definedName name="к29" localSheetId="6">#REF!</definedName>
    <definedName name="к29">#REF!</definedName>
    <definedName name="к2п" localSheetId="6">#REF!</definedName>
    <definedName name="к2п">#REF!</definedName>
    <definedName name="к3" localSheetId="6">#REF!</definedName>
    <definedName name="к3">#REF!</definedName>
    <definedName name="к30" localSheetId="6">#REF!</definedName>
    <definedName name="к30">#REF!</definedName>
    <definedName name="к3п" localSheetId="6">#REF!</definedName>
    <definedName name="к3п">#REF!</definedName>
    <definedName name="к5" localSheetId="6">#REF!</definedName>
    <definedName name="к5">#REF!</definedName>
    <definedName name="к6" localSheetId="6">#REF!</definedName>
    <definedName name="к6">#REF!</definedName>
    <definedName name="к7" localSheetId="6">#REF!</definedName>
    <definedName name="к7">#REF!</definedName>
    <definedName name="к8" localSheetId="6">#REF!</definedName>
    <definedName name="к8">#REF!</definedName>
    <definedName name="к9" localSheetId="6">#REF!</definedName>
    <definedName name="к9">#REF!</definedName>
    <definedName name="кака" localSheetId="6">#REF!</definedName>
    <definedName name="кака">#REF!</definedName>
    <definedName name="калплан" localSheetId="6">#REF!</definedName>
    <definedName name="калплан">#REF!</definedName>
    <definedName name="Кам_стац" localSheetId="6">#REF!</definedName>
    <definedName name="Кам_стац">#REF!</definedName>
    <definedName name="Камер_эксп_усл" localSheetId="6">#REF!</definedName>
    <definedName name="Камер_эксп_усл">#REF!</definedName>
    <definedName name="КАТ1" localSheetId="6">'[16]Смета-Т'!#REF!</definedName>
    <definedName name="КАТ1">'[16]Смета-Т'!#REF!</definedName>
    <definedName name="Категория_сложности" localSheetId="6">#REF!</definedName>
    <definedName name="Категория_сложности">#REF!</definedName>
    <definedName name="катя" localSheetId="6">#REF!</definedName>
    <definedName name="катя">#REF!</definedName>
    <definedName name="кгкг" localSheetId="6">#REF!</definedName>
    <definedName name="кгкг">#REF!</definedName>
    <definedName name="кеке" localSheetId="6">#REF!</definedName>
    <definedName name="кеке">#REF!</definedName>
    <definedName name="кенроолтьб" localSheetId="6">#REF!</definedName>
    <definedName name="кенроолтьб">#REF!</definedName>
    <definedName name="ккее" localSheetId="6">#REF!</definedName>
    <definedName name="ккее">#REF!</definedName>
    <definedName name="ккк" localSheetId="6">#REF!</definedName>
    <definedName name="ккк">#REF!</definedName>
    <definedName name="ккккк" hidden="1">{#N/A,#N/A,TRUE,"Смета на пасс. обор. №1"}</definedName>
    <definedName name="ккккк_1" hidden="1">{#N/A,#N/A,TRUE,"Смета на пасс. обор. №1"}</definedName>
    <definedName name="книга" localSheetId="6">#REF!</definedName>
    <definedName name="книга">#REF!</definedName>
    <definedName name="Количество_землепользователей" localSheetId="6">#REF!</definedName>
    <definedName name="Количество_землепользователей">#REF!</definedName>
    <definedName name="Количество_контуров" localSheetId="6">#REF!</definedName>
    <definedName name="Количество_контуров">#REF!</definedName>
    <definedName name="Количество_культур" localSheetId="6">#REF!</definedName>
    <definedName name="Количество_культур">#REF!</definedName>
    <definedName name="Количество_планшетов" localSheetId="6">#REF!</definedName>
    <definedName name="Количество_планшетов">#REF!</definedName>
    <definedName name="Количество_предприятий" localSheetId="6">#REF!</definedName>
    <definedName name="Количество_предприятий">#REF!</definedName>
    <definedName name="Количество_согласований" localSheetId="6">#REF!</definedName>
    <definedName name="Количество_согласований">#REF!</definedName>
    <definedName name="ком." hidden="1">{#N/A,#N/A,TRUE,"Смета на пасс. обор. №1"}</definedName>
    <definedName name="ком._1" hidden="1">{#N/A,#N/A,TRUE,"Смета на пасс. обор. №1"}</definedName>
    <definedName name="команд." hidden="1">{#N/A,#N/A,TRUE,"Смета на пасс. обор. №1"}</definedName>
    <definedName name="команд._1" hidden="1">{#N/A,#N/A,TRUE,"Смета на пасс. обор. №1"}</definedName>
    <definedName name="команд.обуч." hidden="1">{#N/A,#N/A,TRUE,"Смета на пасс. обор. №1"}</definedName>
    <definedName name="команд.обуч._1" hidden="1">{#N/A,#N/A,TRUE,"Смета на пасс. обор. №1"}</definedName>
    <definedName name="команд1" localSheetId="6">#REF!</definedName>
    <definedName name="команд1">#REF!</definedName>
    <definedName name="командировки" hidden="1">{#N/A,#N/A,TRUE,"Смета на пасс. обор. №1"}</definedName>
    <definedName name="Командировочные_расходы" localSheetId="6">#REF!</definedName>
    <definedName name="Командировочные_расходы">#REF!</definedName>
    <definedName name="конкурс" localSheetId="6">#REF!</definedName>
    <definedName name="конкурс">#REF!</definedName>
    <definedName name="Конф" localSheetId="6">#REF!</definedName>
    <definedName name="Конф">#REF!</definedName>
    <definedName name="Конф_49" localSheetId="6">#REF!</definedName>
    <definedName name="Конф_49">#REF!</definedName>
    <definedName name="Конф_50" localSheetId="6">#REF!</definedName>
    <definedName name="Конф_50">#REF!</definedName>
    <definedName name="Конф_51" localSheetId="6">#REF!</definedName>
    <definedName name="Конф_51">#REF!</definedName>
    <definedName name="Конф_52" localSheetId="6">#REF!</definedName>
    <definedName name="Конф_52">#REF!</definedName>
    <definedName name="Конф_53" localSheetId="6">#REF!</definedName>
    <definedName name="Конф_53">#REF!</definedName>
    <definedName name="Конф_54" localSheetId="6">#REF!</definedName>
    <definedName name="Конф_54">#REF!</definedName>
    <definedName name="конфл" localSheetId="6">#REF!</definedName>
    <definedName name="конфл">#REF!</definedName>
    <definedName name="конфл_49" localSheetId="6">#REF!</definedName>
    <definedName name="конфл_49">#REF!</definedName>
    <definedName name="конфл_50" localSheetId="6">#REF!</definedName>
    <definedName name="конфл_50">#REF!</definedName>
    <definedName name="конфл_51" localSheetId="6">#REF!</definedName>
    <definedName name="конфл_51">#REF!</definedName>
    <definedName name="конфл_52" localSheetId="6">#REF!</definedName>
    <definedName name="конфл_52">#REF!</definedName>
    <definedName name="конфл_53" localSheetId="6">#REF!</definedName>
    <definedName name="конфл_53">#REF!</definedName>
    <definedName name="конфл_54" localSheetId="6">#REF!</definedName>
    <definedName name="конфл_54">#REF!</definedName>
    <definedName name="конфл2" localSheetId="6">#REF!</definedName>
    <definedName name="конфл2">#REF!</definedName>
    <definedName name="конфл2_49" localSheetId="6">#REF!</definedName>
    <definedName name="конфл2_49">#REF!</definedName>
    <definedName name="конфл2_50" localSheetId="6">#REF!</definedName>
    <definedName name="конфл2_50">#REF!</definedName>
    <definedName name="конфл2_51" localSheetId="6">#REF!</definedName>
    <definedName name="конфл2_51">#REF!</definedName>
    <definedName name="конфл2_52" localSheetId="6">#REF!</definedName>
    <definedName name="конфл2_52">#REF!</definedName>
    <definedName name="конфл2_53" localSheetId="6">#REF!</definedName>
    <definedName name="конфл2_53">#REF!</definedName>
    <definedName name="конфл2_54" localSheetId="6">#REF!</definedName>
    <definedName name="конфл2_54">#REF!</definedName>
    <definedName name="Копия" hidden="1">{#N/A,#N/A,TRUE,"Смета на пасс. обор. №1"}</definedName>
    <definedName name="Копия2509" hidden="1">{#N/A,#N/A,TRUE,"Смета на пасс. обор. №1"}</definedName>
    <definedName name="Корнеева" localSheetId="6">#REF!</definedName>
    <definedName name="Корнеева">#REF!</definedName>
    <definedName name="котофей" hidden="1">{#N/A,#N/A,TRUE,"Смета на пасс. обор. №1"}</definedName>
    <definedName name="котофей_1" hidden="1">{#N/A,#N/A,TRUE,"Смета на пасс. обор. №1"}</definedName>
    <definedName name="Коэф_монт">[11]Коэфф!$B$4</definedName>
    <definedName name="Коэффициент" localSheetId="6">#REF!</definedName>
    <definedName name="Коэффициент">#REF!</definedName>
    <definedName name="кп" localSheetId="6">#REF!</definedName>
    <definedName name="кп">#REF!</definedName>
    <definedName name="Крек">'[8]Лист опроса'!$B$17</definedName>
    <definedName name="Крп">'[8]Лист опроса'!$B$19</definedName>
    <definedName name="кук" hidden="1">{#N/A,#N/A,TRUE,"Смета на пасс. обор. №1"}</definedName>
    <definedName name="кук_1" hidden="1">{#N/A,#N/A,TRUE,"Смета на пасс. обор. №1"}</definedName>
    <definedName name="куку" localSheetId="6">#REF!</definedName>
    <definedName name="куку">#REF!</definedName>
    <definedName name="Курган" localSheetId="6">#REF!</definedName>
    <definedName name="Курган">#REF!</definedName>
    <definedName name="курорты" localSheetId="6">#REF!</definedName>
    <definedName name="курорты">#REF!</definedName>
    <definedName name="Курс">[11]Коэфф!$B$3</definedName>
    <definedName name="Курс_доллара">'[17]Курс доллара'!$A$2</definedName>
    <definedName name="Кэл">'[8]Лист опроса'!$B$20</definedName>
    <definedName name="л" hidden="1">{#N/A,#N/A,TRUE,"Смета на пасс. обор. №1"}</definedName>
    <definedName name="л_1" hidden="1">{#N/A,#N/A,TRUE,"Смета на пасс. обор. №1"}</definedName>
    <definedName name="лаб_иссл" localSheetId="6">#REF!</definedName>
    <definedName name="лаб_иссл">#REF!</definedName>
    <definedName name="Лаб_стац" localSheetId="6">#REF!</definedName>
    <definedName name="Лаб_стац">#REF!</definedName>
    <definedName name="Лаб_эксп_усл" localSheetId="6">#REF!</definedName>
    <definedName name="Лаб_эксп_усл">#REF!</definedName>
    <definedName name="лдж" hidden="1">{#N/A,#N/A,TRUE,"Смета на пасс. обор. №1"}</definedName>
    <definedName name="лдж_1" hidden="1">{#N/A,#N/A,TRUE,"Смета на пасс. обор. №1"}</definedName>
    <definedName name="лл">[9]Вспомогательный!$D$78</definedName>
    <definedName name="ллдж" localSheetId="6">#REF!</definedName>
    <definedName name="ллдж">#REF!</definedName>
    <definedName name="ло" localSheetId="6">#REF!</definedName>
    <definedName name="ло">#REF!</definedName>
    <definedName name="лол" localSheetId="6">#REF!</definedName>
    <definedName name="лол">#REF!</definedName>
    <definedName name="лор" hidden="1">{#N/A,#N/A,TRUE,"Смета на пасс. обор. №1"}</definedName>
    <definedName name="лор_1" hidden="1">{#N/A,#N/A,TRUE,"Смета на пасс. обор. №1"}</definedName>
    <definedName name="лот" hidden="1">{#N/A,#N/A,TRUE,"Смета на пасс. обор. №1"}</definedName>
    <definedName name="лот_1" hidden="1">{#N/A,#N/A,TRUE,"Смета на пасс. обор. №1"}</definedName>
    <definedName name="Лс" localSheetId="6">#REF!</definedName>
    <definedName name="Лс">#REF!</definedName>
    <definedName name="Махачкала" localSheetId="6">#REF!</definedName>
    <definedName name="Махачкала">#REF!</definedName>
    <definedName name="Махачкала_1" localSheetId="6">#REF!</definedName>
    <definedName name="Махачкала_1">#REF!</definedName>
    <definedName name="Махачкала_2" localSheetId="6">#REF!</definedName>
    <definedName name="Махачкала_2">#REF!</definedName>
    <definedName name="Махачкала_22" localSheetId="6">#REF!</definedName>
    <definedName name="Махачкала_22">#REF!</definedName>
    <definedName name="Махачкала_49" localSheetId="6">#REF!</definedName>
    <definedName name="Махачкала_49">#REF!</definedName>
    <definedName name="Махачкала_5" localSheetId="6">#REF!</definedName>
    <definedName name="Махачкала_5">#REF!</definedName>
    <definedName name="Махачкала_50" localSheetId="6">#REF!</definedName>
    <definedName name="Махачкала_50">#REF!</definedName>
    <definedName name="Махачкала_51" localSheetId="6">#REF!</definedName>
    <definedName name="Махачкала_51">#REF!</definedName>
    <definedName name="Махачкала_52" localSheetId="6">#REF!</definedName>
    <definedName name="Махачкала_52">#REF!</definedName>
    <definedName name="Махачкала_53" localSheetId="6">#REF!</definedName>
    <definedName name="Махачкала_53">#REF!</definedName>
    <definedName name="Махачкала_54" localSheetId="6">#REF!</definedName>
    <definedName name="Махачкала_54">#REF!</definedName>
    <definedName name="Металли_еская_дверца_для_напольного_монтажного_шкафа_VERO__600x600x42U__с_замком_и_клю_ами" localSheetId="6">#REF!</definedName>
    <definedName name="Металли_еская_дверца_для_напольного_монтажного_шкафа_VERO__600x600x42U__с_замком_и_клю_ами">#REF!</definedName>
    <definedName name="мж1">'[18]СметаСводная 1 оч'!$D$6</definedName>
    <definedName name="мир" hidden="1">{#N/A,#N/A,TRUE,"Смета на пасс. обор. №1"}</definedName>
    <definedName name="мир_1" hidden="1">{#N/A,#N/A,TRUE,"Смета на пасс. обор. №1"}</definedName>
    <definedName name="мит" localSheetId="6">#REF!</definedName>
    <definedName name="мит">#REF!</definedName>
    <definedName name="мм" localSheetId="6">#REF!</definedName>
    <definedName name="мм">#REF!</definedName>
    <definedName name="МММММММММ" localSheetId="6">#REF!</definedName>
    <definedName name="МММММММММ">#REF!</definedName>
    <definedName name="Название_проекта" localSheetId="6">#REF!</definedName>
    <definedName name="Название_проекта">#REF!</definedName>
    <definedName name="ндс" localSheetId="6">#REF!</definedName>
    <definedName name="ндс">#REF!</definedName>
    <definedName name="неп" localSheetId="6">#REF!</definedName>
    <definedName name="неп">#REF!</definedName>
    <definedName name="неп_1" localSheetId="6">#REF!</definedName>
    <definedName name="неп_1">#REF!</definedName>
    <definedName name="неп_10" localSheetId="6">#REF!</definedName>
    <definedName name="неп_10">#REF!</definedName>
    <definedName name="неп_11" localSheetId="6">#REF!</definedName>
    <definedName name="неп_11">#REF!</definedName>
    <definedName name="неп_12" localSheetId="6">#REF!</definedName>
    <definedName name="неп_12">#REF!</definedName>
    <definedName name="неп_13" localSheetId="6">#REF!</definedName>
    <definedName name="неп_13">#REF!</definedName>
    <definedName name="неп_14" localSheetId="6">#REF!</definedName>
    <definedName name="неп_14">#REF!</definedName>
    <definedName name="неп_15" localSheetId="6">#REF!</definedName>
    <definedName name="неп_15">#REF!</definedName>
    <definedName name="неп_16" localSheetId="6">#REF!</definedName>
    <definedName name="неп_16">#REF!</definedName>
    <definedName name="неп_17" localSheetId="6">#REF!</definedName>
    <definedName name="неп_17">#REF!</definedName>
    <definedName name="неп_18" localSheetId="6">#REF!</definedName>
    <definedName name="неп_18">#REF!</definedName>
    <definedName name="неп_19" localSheetId="6">#REF!</definedName>
    <definedName name="неп_19">#REF!</definedName>
    <definedName name="неп_2" localSheetId="6">#REF!</definedName>
    <definedName name="неп_2">#REF!</definedName>
    <definedName name="неп_20" localSheetId="6">#REF!</definedName>
    <definedName name="неп_20">#REF!</definedName>
    <definedName name="неп_21" localSheetId="6">#REF!</definedName>
    <definedName name="неп_21">#REF!</definedName>
    <definedName name="неп_49" localSheetId="6">#REF!</definedName>
    <definedName name="неп_49">#REF!</definedName>
    <definedName name="неп_50" localSheetId="6">#REF!</definedName>
    <definedName name="неп_50">#REF!</definedName>
    <definedName name="неп_51" localSheetId="6">#REF!</definedName>
    <definedName name="неп_51">#REF!</definedName>
    <definedName name="неп_52" localSheetId="6">#REF!</definedName>
    <definedName name="неп_52">#REF!</definedName>
    <definedName name="неп_53" localSheetId="6">#REF!</definedName>
    <definedName name="неп_53">#REF!</definedName>
    <definedName name="неп_54" localSheetId="6">#REF!</definedName>
    <definedName name="неп_54">#REF!</definedName>
    <definedName name="неп_6" localSheetId="6">#REF!</definedName>
    <definedName name="неп_6">#REF!</definedName>
    <definedName name="неп_7" localSheetId="6">#REF!</definedName>
    <definedName name="неп_7">#REF!</definedName>
    <definedName name="неп_8" localSheetId="6">#REF!</definedName>
    <definedName name="неп_8">#REF!</definedName>
    <definedName name="неп_9" localSheetId="6">#REF!</definedName>
    <definedName name="неп_9">#REF!</definedName>
    <definedName name="Непредв">[11]Коэфф!$B$7</definedName>
    <definedName name="ННОвгород" localSheetId="6">#REF!</definedName>
    <definedName name="ННОвгород">#REF!</definedName>
    <definedName name="ННОвгород_1" localSheetId="6">#REF!</definedName>
    <definedName name="ННОвгород_1">#REF!</definedName>
    <definedName name="ННОвгород_2" localSheetId="6">#REF!</definedName>
    <definedName name="ННОвгород_2">#REF!</definedName>
    <definedName name="ННОвгород_22" localSheetId="6">#REF!</definedName>
    <definedName name="ННОвгород_22">#REF!</definedName>
    <definedName name="ННОвгород_49" localSheetId="6">#REF!</definedName>
    <definedName name="ННОвгород_49">#REF!</definedName>
    <definedName name="ННОвгород_5" localSheetId="6">#REF!</definedName>
    <definedName name="ННОвгород_5">#REF!</definedName>
    <definedName name="ННОвгород_50" localSheetId="6">#REF!</definedName>
    <definedName name="ННОвгород_50">#REF!</definedName>
    <definedName name="ННОвгород_51" localSheetId="6">#REF!</definedName>
    <definedName name="ННОвгород_51">#REF!</definedName>
    <definedName name="ННОвгород_52" localSheetId="6">#REF!</definedName>
    <definedName name="ННОвгород_52">#REF!</definedName>
    <definedName name="ННОвгород_53" localSheetId="6">#REF!</definedName>
    <definedName name="ННОвгород_53">#REF!</definedName>
    <definedName name="ННОвгород_54" localSheetId="6">#REF!</definedName>
    <definedName name="ННОвгород_54">#REF!</definedName>
    <definedName name="Номер_договора" localSheetId="6">#REF!</definedName>
    <definedName name="Номер_договора">#REF!</definedName>
    <definedName name="Нсапк">'[8]Лист опроса'!$B$34</definedName>
    <definedName name="Нсстр">'[8]Лист опроса'!$B$32</definedName>
    <definedName name="о" localSheetId="6">#REF!</definedName>
    <definedName name="о">#REF!</definedName>
    <definedName name="_xlnm.Print_Area" localSheetId="8">ВОР!$A$1:$E$34</definedName>
    <definedName name="_xlnm.Print_Area" localSheetId="7">НМЦ!$A$1:$F$27</definedName>
    <definedName name="_xlnm.Print_Area" localSheetId="11">ПЗ!$A$1:$C$21</definedName>
    <definedName name="_xlnm.Print_Area" localSheetId="9">Протокол!$A$1:$K$37</definedName>
    <definedName name="_xlnm.Print_Area" localSheetId="10">'Смета контракта'!$A$1:$I$36</definedName>
    <definedName name="обуч" hidden="1">{#N/A,#N/A,TRUE,"Смета на пасс. обор. №1"}</definedName>
    <definedName name="обуч_1" hidden="1">{#N/A,#N/A,TRUE,"Смета на пасс. обор. №1"}</definedName>
    <definedName name="Объекты" localSheetId="6">#REF!</definedName>
    <definedName name="Объекты">#REF!</definedName>
    <definedName name="объем">#N/A</definedName>
    <definedName name="объем___0" localSheetId="6">#REF!</definedName>
    <definedName name="объем___0">#REF!</definedName>
    <definedName name="объем___0___0" localSheetId="6">#REF!</definedName>
    <definedName name="объем___0___0">#REF!</definedName>
    <definedName name="объем___0___0___0" localSheetId="6">#REF!</definedName>
    <definedName name="объем___0___0___0">#REF!</definedName>
    <definedName name="объем___0___0___0___0" localSheetId="6">#REF!</definedName>
    <definedName name="объем___0___0___0___0">#REF!</definedName>
    <definedName name="объем___0___0___2" localSheetId="6">#REF!</definedName>
    <definedName name="объем___0___0___2">#REF!</definedName>
    <definedName name="объем___0___0___3" localSheetId="6">#REF!</definedName>
    <definedName name="объем___0___0___3">#REF!</definedName>
    <definedName name="объем___0___0___4" localSheetId="6">#REF!</definedName>
    <definedName name="объем___0___0___4">#REF!</definedName>
    <definedName name="объем___0___1" localSheetId="6">#REF!</definedName>
    <definedName name="объем___0___1">#REF!</definedName>
    <definedName name="объем___0___10" localSheetId="6">#REF!</definedName>
    <definedName name="объем___0___10">#REF!</definedName>
    <definedName name="объем___0___12" localSheetId="6">#REF!</definedName>
    <definedName name="объем___0___12">#REF!</definedName>
    <definedName name="объем___0___2" localSheetId="6">#REF!</definedName>
    <definedName name="объем___0___2">#REF!</definedName>
    <definedName name="объем___0___2___0" localSheetId="6">#REF!</definedName>
    <definedName name="объем___0___2___0">#REF!</definedName>
    <definedName name="объем___0___3" localSheetId="6">#REF!</definedName>
    <definedName name="объем___0___3">#REF!</definedName>
    <definedName name="объем___0___4" localSheetId="6">#REF!</definedName>
    <definedName name="объем___0___4">#REF!</definedName>
    <definedName name="объем___0___5" localSheetId="6">#REF!</definedName>
    <definedName name="объем___0___5">#REF!</definedName>
    <definedName name="объем___0___6" localSheetId="6">#REF!</definedName>
    <definedName name="объем___0___6">#REF!</definedName>
    <definedName name="объем___0___8" localSheetId="6">#REF!</definedName>
    <definedName name="объем___0___8">#REF!</definedName>
    <definedName name="объем___1" localSheetId="6">#REF!</definedName>
    <definedName name="объем___1">#REF!</definedName>
    <definedName name="объем___1___0" localSheetId="6">#REF!</definedName>
    <definedName name="объем___1___0">#REF!</definedName>
    <definedName name="объем___10" localSheetId="6">#REF!</definedName>
    <definedName name="объем___10">#REF!</definedName>
    <definedName name="объем___10___0">NA()</definedName>
    <definedName name="объем___10___0___0" localSheetId="6">#REF!</definedName>
    <definedName name="объем___10___0___0">#REF!</definedName>
    <definedName name="объем___10___1" localSheetId="6">#REF!</definedName>
    <definedName name="объем___10___1">#REF!</definedName>
    <definedName name="объем___10___10" localSheetId="6">#REF!</definedName>
    <definedName name="объем___10___10">#REF!</definedName>
    <definedName name="объем___10___12" localSheetId="6">#REF!</definedName>
    <definedName name="объем___10___12">#REF!</definedName>
    <definedName name="объем___10___2">NA()</definedName>
    <definedName name="объем___10___4">NA()</definedName>
    <definedName name="объем___10___6">NA()</definedName>
    <definedName name="объем___10___8">NA()</definedName>
    <definedName name="объем___11" localSheetId="6">#REF!</definedName>
    <definedName name="объем___11">#REF!</definedName>
    <definedName name="объем___11___0">NA()</definedName>
    <definedName name="объем___11___10" localSheetId="6">#REF!</definedName>
    <definedName name="объем___11___10">#REF!</definedName>
    <definedName name="объем___11___2" localSheetId="6">#REF!</definedName>
    <definedName name="объем___11___2">#REF!</definedName>
    <definedName name="объем___11___4" localSheetId="6">#REF!</definedName>
    <definedName name="объем___11___4">#REF!</definedName>
    <definedName name="объем___11___6" localSheetId="6">#REF!</definedName>
    <definedName name="объем___11___6">#REF!</definedName>
    <definedName name="объем___11___8" localSheetId="6">#REF!</definedName>
    <definedName name="объем___11___8">#REF!</definedName>
    <definedName name="объем___12">NA()</definedName>
    <definedName name="объем___2" localSheetId="6">#REF!</definedName>
    <definedName name="объем___2">#REF!</definedName>
    <definedName name="объем___2___0" localSheetId="6">#REF!</definedName>
    <definedName name="объем___2___0">#REF!</definedName>
    <definedName name="объем___2___0___0" localSheetId="6">#REF!</definedName>
    <definedName name="объем___2___0___0">#REF!</definedName>
    <definedName name="объем___2___0___0___0" localSheetId="6">#REF!</definedName>
    <definedName name="объем___2___0___0___0">#REF!</definedName>
    <definedName name="объем___2___1" localSheetId="6">#REF!</definedName>
    <definedName name="объем___2___1">#REF!</definedName>
    <definedName name="объем___2___10" localSheetId="6">#REF!</definedName>
    <definedName name="объем___2___10">#REF!</definedName>
    <definedName name="объем___2___12" localSheetId="6">#REF!</definedName>
    <definedName name="объем___2___12">#REF!</definedName>
    <definedName name="объем___2___2" localSheetId="6">#REF!</definedName>
    <definedName name="объем___2___2">#REF!</definedName>
    <definedName name="объем___2___3" localSheetId="6">#REF!</definedName>
    <definedName name="объем___2___3">#REF!</definedName>
    <definedName name="объем___2___4" localSheetId="6">#REF!</definedName>
    <definedName name="объем___2___4">#REF!</definedName>
    <definedName name="объем___2___6" localSheetId="6">#REF!</definedName>
    <definedName name="объем___2___6">#REF!</definedName>
    <definedName name="объем___2___8" localSheetId="6">#REF!</definedName>
    <definedName name="объем___2___8">#REF!</definedName>
    <definedName name="объем___3" localSheetId="6">#REF!</definedName>
    <definedName name="объем___3">#REF!</definedName>
    <definedName name="объем___3___0" localSheetId="6">#REF!</definedName>
    <definedName name="объем___3___0">#REF!</definedName>
    <definedName name="объем___3___0___0">NA()</definedName>
    <definedName name="объем___3___10" localSheetId="6">#REF!</definedName>
    <definedName name="объем___3___10">#REF!</definedName>
    <definedName name="объем___3___2" localSheetId="6">#REF!</definedName>
    <definedName name="объем___3___2">#REF!</definedName>
    <definedName name="объем___3___3" localSheetId="6">#REF!</definedName>
    <definedName name="объем___3___3">#REF!</definedName>
    <definedName name="объем___3___4" localSheetId="6">#REF!</definedName>
    <definedName name="объем___3___4">#REF!</definedName>
    <definedName name="объем___3___6" localSheetId="6">#REF!</definedName>
    <definedName name="объем___3___6">#REF!</definedName>
    <definedName name="объем___3___8" localSheetId="6">#REF!</definedName>
    <definedName name="объем___3___8">#REF!</definedName>
    <definedName name="объем___4" localSheetId="6">#REF!</definedName>
    <definedName name="объем___4">#REF!</definedName>
    <definedName name="объем___4___0">NA()</definedName>
    <definedName name="объем___4___0___0" localSheetId="6">#REF!</definedName>
    <definedName name="объем___4___0___0">#REF!</definedName>
    <definedName name="объем___4___0___0___0" localSheetId="6">#REF!</definedName>
    <definedName name="объем___4___0___0___0">#REF!</definedName>
    <definedName name="объем___4___10" localSheetId="6">#REF!</definedName>
    <definedName name="объем___4___10">#REF!</definedName>
    <definedName name="объем___4___12" localSheetId="6">#REF!</definedName>
    <definedName name="объем___4___12">#REF!</definedName>
    <definedName name="объем___4___2" localSheetId="6">#REF!</definedName>
    <definedName name="объем___4___2">#REF!</definedName>
    <definedName name="объем___4___3" localSheetId="6">#REF!</definedName>
    <definedName name="объем___4___3">#REF!</definedName>
    <definedName name="объем___4___4" localSheetId="6">#REF!</definedName>
    <definedName name="объем___4___4">#REF!</definedName>
    <definedName name="объем___4___6" localSheetId="6">#REF!</definedName>
    <definedName name="объем___4___6">#REF!</definedName>
    <definedName name="объем___4___8" localSheetId="6">#REF!</definedName>
    <definedName name="объем___4___8">#REF!</definedName>
    <definedName name="объем___5">NA()</definedName>
    <definedName name="объем___5___0" localSheetId="6">#REF!</definedName>
    <definedName name="объем___5___0">#REF!</definedName>
    <definedName name="объем___5___0___0" localSheetId="6">#REF!</definedName>
    <definedName name="объем___5___0___0">#REF!</definedName>
    <definedName name="объем___5___0___0___0" localSheetId="6">#REF!</definedName>
    <definedName name="объем___5___0___0___0">#REF!</definedName>
    <definedName name="объем___5___3">NA()</definedName>
    <definedName name="объем___6">NA()</definedName>
    <definedName name="объем___6___0" localSheetId="6">#REF!</definedName>
    <definedName name="объем___6___0">#REF!</definedName>
    <definedName name="объем___6___0___0" localSheetId="6">#REF!</definedName>
    <definedName name="объем___6___0___0">#REF!</definedName>
    <definedName name="объем___6___0___0___0" localSheetId="6">#REF!</definedName>
    <definedName name="объем___6___0___0___0">#REF!</definedName>
    <definedName name="объем___6___1" localSheetId="6">#REF!</definedName>
    <definedName name="объем___6___1">#REF!</definedName>
    <definedName name="объем___6___10" localSheetId="6">#REF!</definedName>
    <definedName name="объем___6___10">#REF!</definedName>
    <definedName name="объем___6___12" localSheetId="6">#REF!</definedName>
    <definedName name="объем___6___12">#REF!</definedName>
    <definedName name="объем___6___2" localSheetId="6">#REF!</definedName>
    <definedName name="объем___6___2">#REF!</definedName>
    <definedName name="объем___6___4" localSheetId="6">#REF!</definedName>
    <definedName name="объем___6___4">#REF!</definedName>
    <definedName name="объем___6___6" localSheetId="6">#REF!</definedName>
    <definedName name="объем___6___6">#REF!</definedName>
    <definedName name="объем___6___8" localSheetId="6">#REF!</definedName>
    <definedName name="объем___6___8">#REF!</definedName>
    <definedName name="объем___7" localSheetId="6">#REF!</definedName>
    <definedName name="объем___7">#REF!</definedName>
    <definedName name="объем___7___0" localSheetId="6">#REF!</definedName>
    <definedName name="объем___7___0">#REF!</definedName>
    <definedName name="объем___7___10" localSheetId="6">#REF!</definedName>
    <definedName name="объем___7___10">#REF!</definedName>
    <definedName name="объем___7___2" localSheetId="6">#REF!</definedName>
    <definedName name="объем___7___2">#REF!</definedName>
    <definedName name="объем___7___4" localSheetId="6">#REF!</definedName>
    <definedName name="объем___7___4">#REF!</definedName>
    <definedName name="объем___7___6" localSheetId="6">#REF!</definedName>
    <definedName name="объем___7___6">#REF!</definedName>
    <definedName name="объем___7___8" localSheetId="6">#REF!</definedName>
    <definedName name="объем___7___8">#REF!</definedName>
    <definedName name="объем___8" localSheetId="6">#REF!</definedName>
    <definedName name="объем___8">#REF!</definedName>
    <definedName name="объем___8___0" localSheetId="6">#REF!</definedName>
    <definedName name="объем___8___0">#REF!</definedName>
    <definedName name="объем___8___0___0" localSheetId="6">#REF!</definedName>
    <definedName name="объем___8___0___0">#REF!</definedName>
    <definedName name="объем___8___0___0___0" localSheetId="6">#REF!</definedName>
    <definedName name="объем___8___0___0___0">#REF!</definedName>
    <definedName name="объем___8___1" localSheetId="6">#REF!</definedName>
    <definedName name="объем___8___1">#REF!</definedName>
    <definedName name="объем___8___10" localSheetId="6">#REF!</definedName>
    <definedName name="объем___8___10">#REF!</definedName>
    <definedName name="объем___8___12" localSheetId="6">#REF!</definedName>
    <definedName name="объем___8___12">#REF!</definedName>
    <definedName name="объем___8___2" localSheetId="6">#REF!</definedName>
    <definedName name="объем___8___2">#REF!</definedName>
    <definedName name="объем___8___4" localSheetId="6">#REF!</definedName>
    <definedName name="объем___8___4">#REF!</definedName>
    <definedName name="объем___8___6" localSheetId="6">#REF!</definedName>
    <definedName name="объем___8___6">#REF!</definedName>
    <definedName name="объем___8___8" localSheetId="6">#REF!</definedName>
    <definedName name="объем___8___8">#REF!</definedName>
    <definedName name="объем___9" localSheetId="6">#REF!</definedName>
    <definedName name="объем___9">#REF!</definedName>
    <definedName name="объем___9___0" localSheetId="6">#REF!</definedName>
    <definedName name="объем___9___0">#REF!</definedName>
    <definedName name="объем___9___0___0" localSheetId="6">#REF!</definedName>
    <definedName name="объем___9___0___0">#REF!</definedName>
    <definedName name="объем___9___0___0___0" localSheetId="6">#REF!</definedName>
    <definedName name="объем___9___0___0___0">#REF!</definedName>
    <definedName name="объем___9___10" localSheetId="6">#REF!</definedName>
    <definedName name="объем___9___10">#REF!</definedName>
    <definedName name="объем___9___2" localSheetId="6">#REF!</definedName>
    <definedName name="объем___9___2">#REF!</definedName>
    <definedName name="объем___9___4" localSheetId="6">#REF!</definedName>
    <definedName name="объем___9___4">#REF!</definedName>
    <definedName name="объем___9___6" localSheetId="6">#REF!</definedName>
    <definedName name="объем___9___6">#REF!</definedName>
    <definedName name="объем___9___8" localSheetId="6">#REF!</definedName>
    <definedName name="объем___9___8">#REF!</definedName>
    <definedName name="объем1" localSheetId="6">#REF!</definedName>
    <definedName name="объем1">#REF!</definedName>
    <definedName name="ог" hidden="1">{#N/A,#N/A,TRUE,"Смета на пасс. обор. №1"}</definedName>
    <definedName name="ог_1" hidden="1">{#N/A,#N/A,TRUE,"Смета на пасс. обор. №1"}</definedName>
    <definedName name="олд" hidden="1">{#N/A,#N/A,TRUE,"Смета на пасс. обор. №1"}</definedName>
    <definedName name="олд_1" hidden="1">{#N/A,#N/A,TRUE,"Смета на пасс. обор. №1"}</definedName>
    <definedName name="олпрол" localSheetId="6">#REF!</definedName>
    <definedName name="олпрол">#REF!</definedName>
    <definedName name="олролрт" localSheetId="6">#REF!</definedName>
    <definedName name="олролрт">#REF!</definedName>
    <definedName name="ОЛЯ" localSheetId="6">#REF!</definedName>
    <definedName name="ОЛЯ">#REF!</definedName>
    <definedName name="ооо" localSheetId="6">#REF!</definedName>
    <definedName name="ооо">#REF!</definedName>
    <definedName name="ООО_НИИПРИИ___Севзапинжтехнология" localSheetId="6">#REF!</definedName>
    <definedName name="ООО_НИИПРИИ___Севзапинжтехнология">#REF!</definedName>
    <definedName name="оооо" localSheetId="6">#REF!</definedName>
    <definedName name="оооо">#REF!</definedName>
    <definedName name="орп" hidden="1">{#N/A,#N/A,TRUE,"Смета на пасс. обор. №1"}</definedName>
    <definedName name="орп_1" hidden="1">{#N/A,#N/A,TRUE,"Смета на пасс. обор. №1"}</definedName>
    <definedName name="Осн_Камер" localSheetId="6">#REF!</definedName>
    <definedName name="Осн_Камер">#REF!</definedName>
    <definedName name="от" hidden="1">{#N/A,#N/A,TRUE,"Смета на пасс. обор. №1"}</definedName>
    <definedName name="от_1" hidden="1">{#N/A,#N/A,TRUE,"Смета на пасс. обор. №1"}</definedName>
    <definedName name="Отч_пож">[11]Коэфф!$B$6</definedName>
    <definedName name="Отчет" localSheetId="6">#REF!</definedName>
    <definedName name="Отчет">#REF!</definedName>
    <definedName name="п" localSheetId="6">#REF!</definedName>
    <definedName name="п">#REF!</definedName>
    <definedName name="п1111111" localSheetId="6">#REF!</definedName>
    <definedName name="п1111111">#REF!</definedName>
    <definedName name="п45" localSheetId="6">#REF!</definedName>
    <definedName name="п45">#REF!</definedName>
    <definedName name="ПА3" localSheetId="6">#REF!</definedName>
    <definedName name="ПА3">#REF!</definedName>
    <definedName name="ПА4" localSheetId="6">#REF!</definedName>
    <definedName name="ПА4">#REF!</definedName>
    <definedName name="паша" localSheetId="6">#REF!</definedName>
    <definedName name="паша">#REF!</definedName>
    <definedName name="ПБ" localSheetId="6">#REF!</definedName>
    <definedName name="ПБ">#REF!</definedName>
    <definedName name="ПД" localSheetId="6">#REF!</definedName>
    <definedName name="ПД">#REF!</definedName>
    <definedName name="ПереченьДолжностей">[19]Должности!$A$2:$A$31</definedName>
    <definedName name="ПЗ2" localSheetId="6">#REF!</definedName>
    <definedName name="ПЗ2">#REF!</definedName>
    <definedName name="пионер" localSheetId="6">#REF!</definedName>
    <definedName name="пионер">#REF!</definedName>
    <definedName name="ПИСС_стац" localSheetId="6">#REF!</definedName>
    <definedName name="ПИСС_стац">#REF!</definedName>
    <definedName name="ПИСС_эксп" localSheetId="6">#REF!</definedName>
    <definedName name="ПИСС_эксп">#REF!</definedName>
    <definedName name="Пкр">'[8]Лист опроса'!$B$41</definedName>
    <definedName name="План">'[20]Смета 7'!$F$1</definedName>
    <definedName name="Площадь" localSheetId="6">#REF!</definedName>
    <definedName name="Площадь">#REF!</definedName>
    <definedName name="Площадь_нелинейных_объектов" localSheetId="6">#REF!</definedName>
    <definedName name="Площадь_нелинейных_объектов">#REF!</definedName>
    <definedName name="Площадь_планшетов" localSheetId="6">#REF!</definedName>
    <definedName name="Площадь_планшетов">#REF!</definedName>
    <definedName name="пнр" localSheetId="6">#REF!</definedName>
    <definedName name="пнр">#REF!</definedName>
    <definedName name="Полевые" localSheetId="6">#REF!</definedName>
    <definedName name="Полевые">#REF!</definedName>
    <definedName name="Полно" localSheetId="6">#REF!</definedName>
    <definedName name="Полно">#REF!</definedName>
    <definedName name="попр" localSheetId="6">#REF!</definedName>
    <definedName name="попр">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 localSheetId="6">#REF!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 localSheetId="6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 localSheetId="6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 localSheetId="6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2" localSheetId="6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3" localSheetId="6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4" localSheetId="6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1" localSheetId="6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0" localSheetId="6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2" localSheetId="6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 localSheetId="6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 localSheetId="6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3" localSheetId="6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 localSheetId="6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4" localSheetId="6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5" localSheetId="6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6" localSheetId="6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8" localSheetId="6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1" localSheetId="6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 localSheetId="6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3" localSheetId="6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0" localSheetId="6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 localSheetId="6">#REF!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1" localSheetId="6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 localSheetId="6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 localSheetId="6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1" localSheetId="6">#REF!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 localSheetId="6">#REF!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 localSheetId="6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 localSheetId="6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 localSheetId="6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 localSheetId="6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 localSheetId="6">#REF!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 localSheetId="6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 localSheetId="6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 localSheetId="6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1" localSheetId="6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0" localSheetId="6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2" localSheetId="6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 localSheetId="6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3" localSheetId="6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4" localSheetId="6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6" localSheetId="6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8" localSheetId="6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3" localSheetId="6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 localSheetId="6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2" localSheetId="6">#REF!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10" localSheetId="6">#REF!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 localSheetId="6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3" localSheetId="6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4" localSheetId="6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6" localSheetId="6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 localSheetId="6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4" localSheetId="6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 localSheetId="6">#REF!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 localSheetId="6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2" localSheetId="6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4" localSheetId="6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10" localSheetId="6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2" localSheetId="6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 localSheetId="6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3" localSheetId="6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 localSheetId="6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4" localSheetId="6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6" localSheetId="6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8" localSheetId="6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 localSheetId="6">#REF!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 localSheetId="6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 localSheetId="6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 localSheetId="6">#REF!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 localSheetId="6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 localSheetId="6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1" localSheetId="6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 localSheetId="6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2" localSheetId="6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 localSheetId="6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4" localSheetId="6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6" localSheetId="6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8" localSheetId="6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7" localSheetId="6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 localSheetId="6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10" localSheetId="6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 localSheetId="6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 localSheetId="6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 localSheetId="6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 localSheetId="6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8" localSheetId="6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 localSheetId="6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 localSheetId="6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 localSheetId="6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1" localSheetId="6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 localSheetId="6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2" localSheetId="6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 localSheetId="6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4" localSheetId="6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6" localSheetId="6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8" localSheetId="6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9" localSheetId="6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 localSheetId="6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 localSheetId="6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 localSheetId="6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10" localSheetId="6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 localSheetId="6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 localSheetId="6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6" localSheetId="6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 localSheetId="6">#REF!</definedName>
    <definedName name="Поправочные_коэффициенты_по_письму_Госстроя_от_25.12.90___9___8">#REF!</definedName>
    <definedName name="пор" hidden="1">{#N/A,#N/A,TRUE,"Смета на пасс. обор. №1"}</definedName>
    <definedName name="пор_1" hidden="1">{#N/A,#N/A,TRUE,"Смета на пасс. обор. №1"}</definedName>
    <definedName name="пояснит." localSheetId="6">#REF!</definedName>
    <definedName name="пояснит.">#REF!</definedName>
    <definedName name="ппп" localSheetId="6">#REF!</definedName>
    <definedName name="ппп">#REF!</definedName>
    <definedName name="пппп" localSheetId="6">#REF!</definedName>
    <definedName name="пппп">#REF!</definedName>
    <definedName name="пр" localSheetId="6">[1]топография!#REF!</definedName>
    <definedName name="пр">[1]топография!#REF!</definedName>
    <definedName name="про" hidden="1">{#N/A,#N/A,TRUE,"Смета на пасс. обор. №1"}</definedName>
    <definedName name="про_1" hidden="1">{#N/A,#N/A,TRUE,"Смета на пасс. обор. №1"}</definedName>
    <definedName name="пробная" localSheetId="6">#REF!</definedName>
    <definedName name="пробная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 localSheetId="6">#REF!</definedName>
    <definedName name="Проектно_сметная_документация_по_объекту__Реконструкция_автодороги_М_20__Санкт_Петербург_Киев___Пулковское_Киевское_шоссе__на_участке_от_дороги_на_г.Пушкин_до_пос._Дони_в_административных_границах_Санкт_Петербурга">#REF!</definedName>
    <definedName name="Проектные2" localSheetId="6">#REF!</definedName>
    <definedName name="Проектные2">#REF!</definedName>
    <definedName name="прол" hidden="1">{#N/A,#N/A,TRUE,"Смета на пасс. обор. №1"}</definedName>
    <definedName name="пролдж" hidden="1">{#N/A,#N/A,TRUE,"Смета на пасс. обор. №1"}</definedName>
    <definedName name="пролдж_1" hidden="1">{#N/A,#N/A,TRUE,"Смета на пасс. обор. №1"}</definedName>
    <definedName name="промбез" localSheetId="6">[1]топография!#REF!</definedName>
    <definedName name="промбез">[1]топография!#REF!</definedName>
    <definedName name="Промбезоп" localSheetId="6">#REF!</definedName>
    <definedName name="Промбезоп">#REF!</definedName>
    <definedName name="Прот">'[8]Лист опроса'!$B$6</definedName>
    <definedName name="пуск" localSheetId="6">#REF!</definedName>
    <definedName name="пуск">#REF!</definedName>
    <definedName name="р" localSheetId="6">#REF!</definedName>
    <definedName name="р">#REF!</definedName>
    <definedName name="Расчёт1">'[21]Смета 7'!$F$1</definedName>
    <definedName name="ргл" localSheetId="6">#REF!</definedName>
    <definedName name="ргл">#REF!</definedName>
    <definedName name="РД" localSheetId="6">#REF!</definedName>
    <definedName name="РД">#REF!</definedName>
    <definedName name="рек" localSheetId="6">#REF!</definedName>
    <definedName name="рек">#REF!</definedName>
    <definedName name="рига">'[22]СметаСводная снег'!$E$7</definedName>
    <definedName name="рл" localSheetId="6">[1]топография!#REF!</definedName>
    <definedName name="рл">[1]топография!#REF!</definedName>
    <definedName name="рол" hidden="1">{#N/A,#N/A,TRUE,"Смета на пасс. обор. №1"}</definedName>
    <definedName name="рол_1" hidden="1">{#N/A,#N/A,TRUE,"Смета на пасс. обор. №1"}</definedName>
    <definedName name="роло" localSheetId="6">#REF!</definedName>
    <definedName name="роло">#REF!</definedName>
    <definedName name="ропгнлпеглн" localSheetId="6">#REF!</definedName>
    <definedName name="ропгнлпеглн">#REF!</definedName>
    <definedName name="рот" localSheetId="6">#REF!</definedName>
    <definedName name="рот">#REF!</definedName>
    <definedName name="рпв" localSheetId="6">#REF!</definedName>
    <definedName name="рпв">#REF!</definedName>
    <definedName name="рр" hidden="1">{#N/A,#N/A,TRUE,"Смета на пасс. обор. №1"}</definedName>
    <definedName name="рр_1" hidden="1">{#N/A,#N/A,TRUE,"Смета на пасс. обор. №1"}</definedName>
    <definedName name="РРК" localSheetId="6">#REF!</definedName>
    <definedName name="РРК">#REF!</definedName>
    <definedName name="РСЛ" localSheetId="6">#REF!</definedName>
    <definedName name="РСЛ">#REF!</definedName>
    <definedName name="Руководитель" localSheetId="6">#REF!</definedName>
    <definedName name="Руководитель">#REF!</definedName>
    <definedName name="С" hidden="1">{#N/A,#N/A,FALSE,"Шаблон_Спец1"}</definedName>
    <definedName name="с_1" hidden="1">{#N/A,#N/A,TRUE,"Смета на пасс. обор. №1"}</definedName>
    <definedName name="с1" localSheetId="6">#REF!</definedName>
    <definedName name="с1">#REF!</definedName>
    <definedName name="с10" localSheetId="6">#REF!</definedName>
    <definedName name="с10">#REF!</definedName>
    <definedName name="с2" localSheetId="6">#REF!</definedName>
    <definedName name="с2">#REF!</definedName>
    <definedName name="с3" localSheetId="6">#REF!</definedName>
    <definedName name="с3">#REF!</definedName>
    <definedName name="с4" localSheetId="6">#REF!</definedName>
    <definedName name="с4">#REF!</definedName>
    <definedName name="с5" localSheetId="6">#REF!</definedName>
    <definedName name="с5">#REF!</definedName>
    <definedName name="с6" localSheetId="6">#REF!</definedName>
    <definedName name="с6">#REF!</definedName>
    <definedName name="с7" localSheetId="6">#REF!</definedName>
    <definedName name="с7">#REF!</definedName>
    <definedName name="с8" localSheetId="6">#REF!</definedName>
    <definedName name="с8">#REF!</definedName>
    <definedName name="с9" localSheetId="6">#REF!</definedName>
    <definedName name="с9">#REF!</definedName>
    <definedName name="сам" hidden="1">{#N/A,#N/A,TRUE,"Смета на пасс. обор. №1"}</definedName>
    <definedName name="сам_1" hidden="1">{#N/A,#N/A,TRUE,"Смета на пасс. обор. №1"}</definedName>
    <definedName name="СВ1" localSheetId="6">#REF!</definedName>
    <definedName name="СВ1">#REF!</definedName>
    <definedName name="Свод1" localSheetId="6">#REF!</definedName>
    <definedName name="Свод1">#REF!</definedName>
    <definedName name="Сводная" localSheetId="6">#REF!</definedName>
    <definedName name="Сводная">#REF!</definedName>
    <definedName name="Сводная_новая1" localSheetId="6">#REF!</definedName>
    <definedName name="Сводная_новая1">#REF!</definedName>
    <definedName name="Сводная1" localSheetId="6">#REF!</definedName>
    <definedName name="Сводная1">#REF!</definedName>
    <definedName name="Сводно_сметный_расчет" localSheetId="6">#REF!</definedName>
    <definedName name="Сводно_сметный_расчет">#REF!</definedName>
    <definedName name="Сводно_сметный_расчет_49" localSheetId="6">#REF!</definedName>
    <definedName name="Сводно_сметный_расчет_49">#REF!</definedName>
    <definedName name="Сводно_сметный_расчет_50" localSheetId="6">#REF!</definedName>
    <definedName name="Сводно_сметный_расчет_50">#REF!</definedName>
    <definedName name="Сводно_сметный_расчет_51" localSheetId="6">#REF!</definedName>
    <definedName name="Сводно_сметный_расчет_51">#REF!</definedName>
    <definedName name="Сводно_сметный_расчет_52" localSheetId="6">#REF!</definedName>
    <definedName name="Сводно_сметный_расчет_52">#REF!</definedName>
    <definedName name="Сводно_сметный_расчет_53" localSheetId="6">#REF!</definedName>
    <definedName name="Сводно_сметный_расчет_53">#REF!</definedName>
    <definedName name="Сводно_сметный_расчет_54" localSheetId="6">#REF!</definedName>
    <definedName name="Сводно_сметный_расчет_54">#REF!</definedName>
    <definedName name="сврд" localSheetId="6">[1]топография!#REF!</definedName>
    <definedName name="сврд">[1]топография!#REF!</definedName>
    <definedName name="СВсм">[9]Вспомогательный!$D$36</definedName>
    <definedName name="сев" localSheetId="6">#REF!</definedName>
    <definedName name="сев">#REF!</definedName>
    <definedName name="Север" localSheetId="6">#REF!</definedName>
    <definedName name="Север">#REF!</definedName>
    <definedName name="СМ" localSheetId="6">#REF!</definedName>
    <definedName name="СМ">#REF!</definedName>
    <definedName name="см.расч.Ставрополь" localSheetId="6">#REF!</definedName>
    <definedName name="см.расч.Ставрополь">#REF!</definedName>
    <definedName name="см.расч.Ставрополь_1" localSheetId="6">#REF!</definedName>
    <definedName name="см.расч.Ставрополь_1">#REF!</definedName>
    <definedName name="см.расч.Ставрополь_2" localSheetId="6">#REF!</definedName>
    <definedName name="см.расч.Ставрополь_2">#REF!</definedName>
    <definedName name="см.расч.Ставрополь_22" localSheetId="6">#REF!</definedName>
    <definedName name="см.расч.Ставрополь_22">#REF!</definedName>
    <definedName name="см.расч.Ставрополь_49" localSheetId="6">#REF!</definedName>
    <definedName name="см.расч.Ставрополь_49">#REF!</definedName>
    <definedName name="см.расч.Ставрополь_5" localSheetId="6">#REF!</definedName>
    <definedName name="см.расч.Ставрополь_5">#REF!</definedName>
    <definedName name="см.расч.Ставрополь_50" localSheetId="6">#REF!</definedName>
    <definedName name="см.расч.Ставрополь_50">#REF!</definedName>
    <definedName name="см.расч.Ставрополь_51" localSheetId="6">#REF!</definedName>
    <definedName name="см.расч.Ставрополь_51">#REF!</definedName>
    <definedName name="см.расч.Ставрополь_52" localSheetId="6">#REF!</definedName>
    <definedName name="см.расч.Ставрополь_52">#REF!</definedName>
    <definedName name="см.расч.Ставрополь_53" localSheetId="6">#REF!</definedName>
    <definedName name="см.расч.Ставрополь_53">#REF!</definedName>
    <definedName name="см.расч.Ставрополь_54" localSheetId="6">#REF!</definedName>
    <definedName name="см.расч.Ставрополь_54">#REF!</definedName>
    <definedName name="см.расчетАстрахань" localSheetId="6">#REF!</definedName>
    <definedName name="см.расчетАстрахань">#REF!</definedName>
    <definedName name="см.расчетАстрахань_1" localSheetId="6">#REF!</definedName>
    <definedName name="см.расчетАстрахань_1">#REF!</definedName>
    <definedName name="см.расчетАстрахань_2" localSheetId="6">#REF!</definedName>
    <definedName name="см.расчетАстрахань_2">#REF!</definedName>
    <definedName name="см.расчетАстрахань_22" localSheetId="6">#REF!</definedName>
    <definedName name="см.расчетАстрахань_22">#REF!</definedName>
    <definedName name="см.расчетАстрахань_49" localSheetId="6">#REF!</definedName>
    <definedName name="см.расчетАстрахань_49">#REF!</definedName>
    <definedName name="см.расчетАстрахань_5" localSheetId="6">#REF!</definedName>
    <definedName name="см.расчетАстрахань_5">#REF!</definedName>
    <definedName name="см.расчетАстрахань_50" localSheetId="6">#REF!</definedName>
    <definedName name="см.расчетАстрахань_50">#REF!</definedName>
    <definedName name="см.расчетАстрахань_51" localSheetId="6">#REF!</definedName>
    <definedName name="см.расчетАстрахань_51">#REF!</definedName>
    <definedName name="см.расчетАстрахань_52" localSheetId="6">#REF!</definedName>
    <definedName name="см.расчетАстрахань_52">#REF!</definedName>
    <definedName name="см.расчетАстрахань_53" localSheetId="6">#REF!</definedName>
    <definedName name="см.расчетАстрахань_53">#REF!</definedName>
    <definedName name="см.расчетАстрахань_54" localSheetId="6">#REF!</definedName>
    <definedName name="см.расчетАстрахань_54">#REF!</definedName>
    <definedName name="см.расчетМахачкала" localSheetId="6">#REF!</definedName>
    <definedName name="см.расчетМахачкала">#REF!</definedName>
    <definedName name="см.расчетМахачкала_1" localSheetId="6">#REF!</definedName>
    <definedName name="см.расчетМахачкала_1">#REF!</definedName>
    <definedName name="см.расчетМахачкала_2" localSheetId="6">#REF!</definedName>
    <definedName name="см.расчетМахачкала_2">#REF!</definedName>
    <definedName name="см.расчетМахачкала_22" localSheetId="6">#REF!</definedName>
    <definedName name="см.расчетМахачкала_22">#REF!</definedName>
    <definedName name="см.расчетМахачкала_49" localSheetId="6">#REF!</definedName>
    <definedName name="см.расчетМахачкала_49">#REF!</definedName>
    <definedName name="см.расчетМахачкала_5" localSheetId="6">#REF!</definedName>
    <definedName name="см.расчетМахачкала_5">#REF!</definedName>
    <definedName name="см.расчетМахачкала_50" localSheetId="6">#REF!</definedName>
    <definedName name="см.расчетМахачкала_50">#REF!</definedName>
    <definedName name="см.расчетМахачкала_51" localSheetId="6">#REF!</definedName>
    <definedName name="см.расчетМахачкала_51">#REF!</definedName>
    <definedName name="см.расчетМахачкала_52" localSheetId="6">#REF!</definedName>
    <definedName name="см.расчетМахачкала_52">#REF!</definedName>
    <definedName name="см.расчетМахачкала_53" localSheetId="6">#REF!</definedName>
    <definedName name="см.расчетМахачкала_53">#REF!</definedName>
    <definedName name="см.расчетМахачкала_54" localSheetId="6">#REF!</definedName>
    <definedName name="см.расчетМахачкала_54">#REF!</definedName>
    <definedName name="см.расчетН.Новгород" localSheetId="6">#REF!</definedName>
    <definedName name="см.расчетН.Новгород">#REF!</definedName>
    <definedName name="см.расчетН.Новгород_1" localSheetId="6">#REF!</definedName>
    <definedName name="см.расчетН.Новгород_1">#REF!</definedName>
    <definedName name="см.расчетН.Новгород_2" localSheetId="6">#REF!</definedName>
    <definedName name="см.расчетН.Новгород_2">#REF!</definedName>
    <definedName name="см.расчетН.Новгород_22" localSheetId="6">#REF!</definedName>
    <definedName name="см.расчетН.Новгород_22">#REF!</definedName>
    <definedName name="см.расчетН.Новгород_49" localSheetId="6">#REF!</definedName>
    <definedName name="см.расчетН.Новгород_49">#REF!</definedName>
    <definedName name="см.расчетН.Новгород_5" localSheetId="6">#REF!</definedName>
    <definedName name="см.расчетН.Новгород_5">#REF!</definedName>
    <definedName name="см.расчетН.Новгород_50" localSheetId="6">#REF!</definedName>
    <definedName name="см.расчетН.Новгород_50">#REF!</definedName>
    <definedName name="см.расчетН.Новгород_51" localSheetId="6">#REF!</definedName>
    <definedName name="см.расчетН.Новгород_51">#REF!</definedName>
    <definedName name="см.расчетН.Новгород_52" localSheetId="6">#REF!</definedName>
    <definedName name="см.расчетН.Новгород_52">#REF!</definedName>
    <definedName name="см.расчетН.Новгород_53" localSheetId="6">#REF!</definedName>
    <definedName name="см.расчетН.Новгород_53">#REF!</definedName>
    <definedName name="см.расчетН.Новгород_54" localSheetId="6">#REF!</definedName>
    <definedName name="см.расчетН.Новгород_54">#REF!</definedName>
    <definedName name="см_конк" localSheetId="6">#REF!</definedName>
    <definedName name="см_конк">#REF!</definedName>
    <definedName name="См6">'[23]Смета 7'!$F$1</definedName>
    <definedName name="Смет" hidden="1">{#N/A,#N/A,TRUE,"Смета на пасс. обор. №1"}</definedName>
    <definedName name="Смет_1" hidden="1">{#N/A,#N/A,TRUE,"Смета на пасс. обор. №1"}</definedName>
    <definedName name="смета" hidden="1">{#N/A,#N/A,TRUE,"Смета на пасс. обор. №1"}</definedName>
    <definedName name="смета_1" hidden="1">{#N/A,#N/A,TRUE,"Смета на пасс. обор. №1"}</definedName>
    <definedName name="Смета_2">'[21]Смета 7'!$F$1</definedName>
    <definedName name="смета1" localSheetId="6">#REF!</definedName>
    <definedName name="смета1">#REF!</definedName>
    <definedName name="Смета11">'[24]Смета 7'!$F$1</definedName>
    <definedName name="Смета21">'[25]Смета 7'!$F$1</definedName>
    <definedName name="Смета3">[9]Вспомогательный!$D$78</definedName>
    <definedName name="сми" localSheetId="6">#REF!</definedName>
    <definedName name="сми">#REF!</definedName>
    <definedName name="Согласование" localSheetId="6">#REF!</definedName>
    <definedName name="Согласование">#REF!</definedName>
    <definedName name="содерж." localSheetId="6">#REF!</definedName>
    <definedName name="содерж.">#REF!</definedName>
    <definedName name="Содерж_Осн_Базы" localSheetId="6">#REF!</definedName>
    <definedName name="Содерж_Осн_Базы">#REF!</definedName>
    <definedName name="Составитель" localSheetId="6">#REF!</definedName>
    <definedName name="Составитель">#REF!</definedName>
    <definedName name="сп1" localSheetId="6">#REF!</definedName>
    <definedName name="сп1">#REF!</definedName>
    <definedName name="сп2" localSheetId="6">#REF!</definedName>
    <definedName name="сп2">#REF!</definedName>
    <definedName name="сс" hidden="1">{#N/A,#N/A,TRUE,"Смета на пасс. обор. №1"}</definedName>
    <definedName name="сс_1" hidden="1">{#N/A,#N/A,TRUE,"Смета на пасс. обор. №1"}</definedName>
    <definedName name="ссп" hidden="1">{#N/A,#N/A,TRUE,"Смета на пасс. обор. №1"}</definedName>
    <definedName name="ссп_1" hidden="1">{#N/A,#N/A,TRUE,"Смета на пасс. обор. №1"}</definedName>
    <definedName name="ССР" localSheetId="6">#REF!</definedName>
    <definedName name="ССР">#REF!</definedName>
    <definedName name="ССР_ИИ_Д1_корр" localSheetId="6">#REF!</definedName>
    <definedName name="ССР_ИИ_Д1_корр">#REF!</definedName>
    <definedName name="ссс" localSheetId="6">#REF!</definedName>
    <definedName name="ссс">#REF!</definedName>
    <definedName name="ссссс" hidden="1">{#N/A,#N/A,TRUE,"Смета на пасс. обор. №1"}</definedName>
    <definedName name="ссссс_1" hidden="1">{#N/A,#N/A,TRUE,"Смета на пасс. обор. №1"}</definedName>
    <definedName name="Ставрополь" localSheetId="6">#REF!</definedName>
    <definedName name="Ставрополь">#REF!</definedName>
    <definedName name="Ставрополь_1" localSheetId="6">#REF!</definedName>
    <definedName name="Ставрополь_1">#REF!</definedName>
    <definedName name="Ставрополь_2" localSheetId="6">#REF!</definedName>
    <definedName name="Ставрополь_2">#REF!</definedName>
    <definedName name="Ставрополь_22" localSheetId="6">#REF!</definedName>
    <definedName name="Ставрополь_22">#REF!</definedName>
    <definedName name="Ставрополь_49" localSheetId="6">#REF!</definedName>
    <definedName name="Ставрополь_49">#REF!</definedName>
    <definedName name="Ставрополь_5" localSheetId="6">#REF!</definedName>
    <definedName name="Ставрополь_5">#REF!</definedName>
    <definedName name="Ставрополь_50" localSheetId="6">#REF!</definedName>
    <definedName name="Ставрополь_50">#REF!</definedName>
    <definedName name="Ставрополь_51" localSheetId="6">#REF!</definedName>
    <definedName name="Ставрополь_51">#REF!</definedName>
    <definedName name="Ставрополь_52" localSheetId="6">#REF!</definedName>
    <definedName name="Ставрополь_52">#REF!</definedName>
    <definedName name="Ставрополь_53" localSheetId="6">#REF!</definedName>
    <definedName name="Ставрополь_53">#REF!</definedName>
    <definedName name="Ставрополь_54" localSheetId="6">#REF!</definedName>
    <definedName name="Ставрополь_54">#REF!</definedName>
    <definedName name="Станц10">'[8]Лист опроса'!$B$23</definedName>
    <definedName name="Стр10">'[8]Лист опроса'!$B$24</definedName>
    <definedName name="СтрАУ">'[8]Лист опроса'!$B$12</definedName>
    <definedName name="СтрДУ">'[8]Лист опроса'!$B$11</definedName>
    <definedName name="Стрелки">'[8]Лист опроса'!$B$10</definedName>
    <definedName name="Строительная_полоса" localSheetId="6">#REF!</definedName>
    <definedName name="Строительная_полоса">#REF!</definedName>
    <definedName name="структ." localSheetId="6">#REF!</definedName>
    <definedName name="структ.">#REF!</definedName>
    <definedName name="Сургут">NA()</definedName>
    <definedName name="сусусу" hidden="1">{#N/A,#N/A,TRUE,"Смета на пасс. обор. №1"}</definedName>
    <definedName name="сусусу_1" hidden="1">{#N/A,#N/A,TRUE,"Смета на пасс. обор. №1"}</definedName>
    <definedName name="Т5" localSheetId="6">#REF!</definedName>
    <definedName name="Т5">#REF!</definedName>
    <definedName name="Т6" localSheetId="6">#REF!</definedName>
    <definedName name="Т6">#REF!</definedName>
    <definedName name="тасс" hidden="1">{#N/A,#N/A,TRUE,"Смета на пасс. обор. №1"}</definedName>
    <definedName name="тасс_1" hidden="1">{#N/A,#N/A,TRUE,"Смета на пасс. обор. №1"}</definedName>
    <definedName name="теодкккккккккккк" localSheetId="6">#REF!</definedName>
    <definedName name="теодкккккккккккк">#REF!</definedName>
    <definedName name="топ1" localSheetId="6">#REF!</definedName>
    <definedName name="топ1">#REF!</definedName>
    <definedName name="топ2" localSheetId="6">#REF!</definedName>
    <definedName name="топ2">#REF!</definedName>
    <definedName name="топо" localSheetId="6">#REF!</definedName>
    <definedName name="топо">#REF!</definedName>
    <definedName name="топогр1" localSheetId="6">#REF!</definedName>
    <definedName name="топогр1">#REF!</definedName>
    <definedName name="топограф" localSheetId="6">#REF!</definedName>
    <definedName name="топограф">#REF!</definedName>
    <definedName name="тор" localSheetId="6">#REF!</definedName>
    <definedName name="тор">#REF!</definedName>
    <definedName name="трп" hidden="1">{#N/A,#N/A,TRUE,"Смета на пасс. обор. №1"}</definedName>
    <definedName name="трп_1" hidden="1">{#N/A,#N/A,TRUE,"Смета на пасс. обор. №1"}</definedName>
    <definedName name="ТС1" localSheetId="6">#REF!</definedName>
    <definedName name="ТС1">#REF!</definedName>
    <definedName name="тьбю" localSheetId="6">#REF!</definedName>
    <definedName name="тьбю">#REF!</definedName>
    <definedName name="ТЭО" localSheetId="6">#REF!</definedName>
    <definedName name="ТЭО">#REF!</definedName>
    <definedName name="ТЭО1" localSheetId="6">#REF!</definedName>
    <definedName name="ТЭО1">#REF!</definedName>
    <definedName name="ТЭО2" localSheetId="6">#REF!</definedName>
    <definedName name="ТЭО2">#REF!</definedName>
    <definedName name="ТЭОДКК" localSheetId="6">#REF!</definedName>
    <definedName name="ТЭОДКК">#REF!</definedName>
    <definedName name="ТЭОДККК" localSheetId="6">#REF!</definedName>
    <definedName name="ТЭОДККК">#REF!</definedName>
    <definedName name="ук" hidden="1">{#N/A,#N/A,TRUE,"Смета на пасс. обор. №1"}</definedName>
    <definedName name="ук_1" hidden="1">{#N/A,#N/A,TRUE,"Смета на пасс. обор. №1"}</definedName>
    <definedName name="уцуц" localSheetId="6">#REF!</definedName>
    <definedName name="уцуц">#REF!</definedName>
    <definedName name="Участок" localSheetId="6">#REF!</definedName>
    <definedName name="Участок">#REF!</definedName>
    <definedName name="уы" hidden="1">{#N/A,#N/A,TRUE,"Смета на пасс. обор. №1"}</definedName>
    <definedName name="уы_1" hidden="1">{#N/A,#N/A,TRUE,"Смета на пасс. обор. №1"}</definedName>
    <definedName name="ф" hidden="1">{#N/A,#N/A,TRUE,"Смета на пасс. обор. №1"}</definedName>
    <definedName name="ф_1" hidden="1">{#N/A,#N/A,TRUE,"Смета на пасс. обор. №1"}</definedName>
    <definedName name="ффыв" localSheetId="6">#REF!</definedName>
    <definedName name="ффыв">#REF!</definedName>
    <definedName name="фы" localSheetId="6">[1]топография!#REF!</definedName>
    <definedName name="фы">[1]топография!#REF!</definedName>
    <definedName name="фыв" hidden="1">{#N/A,#N/A,TRUE,"Смета на пасс. обор. №1"}</definedName>
    <definedName name="фыв_1" hidden="1">{#N/A,#N/A,TRUE,"Смета на пасс. обор. №1"}</definedName>
    <definedName name="хэ" hidden="1">{#N/A,#N/A,TRUE,"Смета на пасс. обор. №1"}</definedName>
    <definedName name="хэ_1" hidden="1">{#N/A,#N/A,TRUE,"Смета на пасс. обор. №1"}</definedName>
    <definedName name="цвет" hidden="1">{#N/A,#N/A,TRUE,"Смета на пасс. обор. №1"}</definedName>
    <definedName name="цвет_1" hidden="1">{#N/A,#N/A,TRUE,"Смета на пасс. обор. №1"}</definedName>
    <definedName name="цена">#N/A</definedName>
    <definedName name="цена___0" localSheetId="6">#REF!</definedName>
    <definedName name="цена___0">#REF!</definedName>
    <definedName name="цена___0___0" localSheetId="6">#REF!</definedName>
    <definedName name="цена___0___0">#REF!</definedName>
    <definedName name="цена___0___0___0" localSheetId="6">#REF!</definedName>
    <definedName name="цена___0___0___0">#REF!</definedName>
    <definedName name="цена___0___0___0___0" localSheetId="6">#REF!</definedName>
    <definedName name="цена___0___0___0___0">#REF!</definedName>
    <definedName name="цена___0___0___2" localSheetId="6">#REF!</definedName>
    <definedName name="цена___0___0___2">#REF!</definedName>
    <definedName name="цена___0___0___3" localSheetId="6">#REF!</definedName>
    <definedName name="цена___0___0___3">#REF!</definedName>
    <definedName name="цена___0___0___4" localSheetId="6">#REF!</definedName>
    <definedName name="цена___0___0___4">#REF!</definedName>
    <definedName name="цена___0___1" localSheetId="6">#REF!</definedName>
    <definedName name="цена___0___1">#REF!</definedName>
    <definedName name="цена___0___10" localSheetId="6">#REF!</definedName>
    <definedName name="цена___0___10">#REF!</definedName>
    <definedName name="цена___0___12" localSheetId="6">#REF!</definedName>
    <definedName name="цена___0___12">#REF!</definedName>
    <definedName name="цена___0___2" localSheetId="6">#REF!</definedName>
    <definedName name="цена___0___2">#REF!</definedName>
    <definedName name="цена___0___2___0" localSheetId="6">#REF!</definedName>
    <definedName name="цена___0___2___0">#REF!</definedName>
    <definedName name="цена___0___3" localSheetId="6">#REF!</definedName>
    <definedName name="цена___0___3">#REF!</definedName>
    <definedName name="цена___0___4" localSheetId="6">#REF!</definedName>
    <definedName name="цена___0___4">#REF!</definedName>
    <definedName name="цена___0___5" localSheetId="6">#REF!</definedName>
    <definedName name="цена___0___5">#REF!</definedName>
    <definedName name="цена___0___6" localSheetId="6">#REF!</definedName>
    <definedName name="цена___0___6">#REF!</definedName>
    <definedName name="цена___0___8" localSheetId="6">#REF!</definedName>
    <definedName name="цена___0___8">#REF!</definedName>
    <definedName name="цена___1" localSheetId="6">#REF!</definedName>
    <definedName name="цена___1">#REF!</definedName>
    <definedName name="цена___1___0" localSheetId="6">#REF!</definedName>
    <definedName name="цена___1___0">#REF!</definedName>
    <definedName name="цена___10" localSheetId="6">#REF!</definedName>
    <definedName name="цена___10">#REF!</definedName>
    <definedName name="цена___10___0">NA()</definedName>
    <definedName name="цена___10___0___0" localSheetId="6">#REF!</definedName>
    <definedName name="цена___10___0___0">#REF!</definedName>
    <definedName name="цена___10___1" localSheetId="6">#REF!</definedName>
    <definedName name="цена___10___1">#REF!</definedName>
    <definedName name="цена___10___10" localSheetId="6">#REF!</definedName>
    <definedName name="цена___10___10">#REF!</definedName>
    <definedName name="цена___10___12" localSheetId="6">#REF!</definedName>
    <definedName name="цена___10___12">#REF!</definedName>
    <definedName name="цена___10___2">NA()</definedName>
    <definedName name="цена___10___4">NA()</definedName>
    <definedName name="цена___10___6">NA()</definedName>
    <definedName name="цена___10___8">NA()</definedName>
    <definedName name="цена___11" localSheetId="6">#REF!</definedName>
    <definedName name="цена___11">#REF!</definedName>
    <definedName name="цена___11___0">NA()</definedName>
    <definedName name="цена___11___10" localSheetId="6">#REF!</definedName>
    <definedName name="цена___11___10">#REF!</definedName>
    <definedName name="цена___11___2" localSheetId="6">#REF!</definedName>
    <definedName name="цена___11___2">#REF!</definedName>
    <definedName name="цена___11___4" localSheetId="6">#REF!</definedName>
    <definedName name="цена___11___4">#REF!</definedName>
    <definedName name="цена___11___6" localSheetId="6">#REF!</definedName>
    <definedName name="цена___11___6">#REF!</definedName>
    <definedName name="цена___11___8" localSheetId="6">#REF!</definedName>
    <definedName name="цена___11___8">#REF!</definedName>
    <definedName name="цена___12">NA()</definedName>
    <definedName name="цена___2" localSheetId="6">#REF!</definedName>
    <definedName name="цена___2">#REF!</definedName>
    <definedName name="цена___2___0" localSheetId="6">#REF!</definedName>
    <definedName name="цена___2___0">#REF!</definedName>
    <definedName name="цена___2___0___0" localSheetId="6">#REF!</definedName>
    <definedName name="цена___2___0___0">#REF!</definedName>
    <definedName name="цена___2___0___0___0" localSheetId="6">#REF!</definedName>
    <definedName name="цена___2___0___0___0">#REF!</definedName>
    <definedName name="цена___2___1" localSheetId="6">#REF!</definedName>
    <definedName name="цена___2___1">#REF!</definedName>
    <definedName name="цена___2___10" localSheetId="6">#REF!</definedName>
    <definedName name="цена___2___10">#REF!</definedName>
    <definedName name="цена___2___12" localSheetId="6">#REF!</definedName>
    <definedName name="цена___2___12">#REF!</definedName>
    <definedName name="цена___2___2" localSheetId="6">#REF!</definedName>
    <definedName name="цена___2___2">#REF!</definedName>
    <definedName name="цена___2___3" localSheetId="6">#REF!</definedName>
    <definedName name="цена___2___3">#REF!</definedName>
    <definedName name="цена___2___4" localSheetId="6">#REF!</definedName>
    <definedName name="цена___2___4">#REF!</definedName>
    <definedName name="цена___2___6" localSheetId="6">#REF!</definedName>
    <definedName name="цена___2___6">#REF!</definedName>
    <definedName name="цена___2___8" localSheetId="6">#REF!</definedName>
    <definedName name="цена___2___8">#REF!</definedName>
    <definedName name="цена___3" localSheetId="6">#REF!</definedName>
    <definedName name="цена___3">#REF!</definedName>
    <definedName name="цена___3___0" localSheetId="6">#REF!</definedName>
    <definedName name="цена___3___0">#REF!</definedName>
    <definedName name="цена___3___0___0">NA()</definedName>
    <definedName name="цена___3___10" localSheetId="6">#REF!</definedName>
    <definedName name="цена___3___10">#REF!</definedName>
    <definedName name="цена___3___2" localSheetId="6">#REF!</definedName>
    <definedName name="цена___3___2">#REF!</definedName>
    <definedName name="цена___3___3" localSheetId="6">#REF!</definedName>
    <definedName name="цена___3___3">#REF!</definedName>
    <definedName name="цена___3___4" localSheetId="6">#REF!</definedName>
    <definedName name="цена___3___4">#REF!</definedName>
    <definedName name="цена___3___6" localSheetId="6">#REF!</definedName>
    <definedName name="цена___3___6">#REF!</definedName>
    <definedName name="цена___3___8" localSheetId="6">#REF!</definedName>
    <definedName name="цена___3___8">#REF!</definedName>
    <definedName name="цена___4" localSheetId="6">#REF!</definedName>
    <definedName name="цена___4">#REF!</definedName>
    <definedName name="цена___4___0">NA()</definedName>
    <definedName name="цена___4___0___0" localSheetId="6">#REF!</definedName>
    <definedName name="цена___4___0___0">#REF!</definedName>
    <definedName name="цена___4___0___0___0" localSheetId="6">#REF!</definedName>
    <definedName name="цена___4___0___0___0">#REF!</definedName>
    <definedName name="цена___4___10" localSheetId="6">#REF!</definedName>
    <definedName name="цена___4___10">#REF!</definedName>
    <definedName name="цена___4___12" localSheetId="6">#REF!</definedName>
    <definedName name="цена___4___12">#REF!</definedName>
    <definedName name="цена___4___2" localSheetId="6">#REF!</definedName>
    <definedName name="цена___4___2">#REF!</definedName>
    <definedName name="цена___4___3" localSheetId="6">#REF!</definedName>
    <definedName name="цена___4___3">#REF!</definedName>
    <definedName name="цена___4___4" localSheetId="6">#REF!</definedName>
    <definedName name="цена___4___4">#REF!</definedName>
    <definedName name="цена___4___6" localSheetId="6">#REF!</definedName>
    <definedName name="цена___4___6">#REF!</definedName>
    <definedName name="цена___4___8" localSheetId="6">#REF!</definedName>
    <definedName name="цена___4___8">#REF!</definedName>
    <definedName name="цена___5">NA()</definedName>
    <definedName name="цена___5___0" localSheetId="6">#REF!</definedName>
    <definedName name="цена___5___0">#REF!</definedName>
    <definedName name="цена___5___0___0" localSheetId="6">#REF!</definedName>
    <definedName name="цена___5___0___0">#REF!</definedName>
    <definedName name="цена___5___0___0___0" localSheetId="6">#REF!</definedName>
    <definedName name="цена___5___0___0___0">#REF!</definedName>
    <definedName name="цена___5___3">NA()</definedName>
    <definedName name="цена___6">NA()</definedName>
    <definedName name="цена___6___0" localSheetId="6">#REF!</definedName>
    <definedName name="цена___6___0">#REF!</definedName>
    <definedName name="цена___6___0___0" localSheetId="6">#REF!</definedName>
    <definedName name="цена___6___0___0">#REF!</definedName>
    <definedName name="цена___6___0___0___0" localSheetId="6">#REF!</definedName>
    <definedName name="цена___6___0___0___0">#REF!</definedName>
    <definedName name="цена___6___1" localSheetId="6">#REF!</definedName>
    <definedName name="цена___6___1">#REF!</definedName>
    <definedName name="цена___6___10" localSheetId="6">#REF!</definedName>
    <definedName name="цена___6___10">#REF!</definedName>
    <definedName name="цена___6___12" localSheetId="6">#REF!</definedName>
    <definedName name="цена___6___12">#REF!</definedName>
    <definedName name="цена___6___2" localSheetId="6">#REF!</definedName>
    <definedName name="цена___6___2">#REF!</definedName>
    <definedName name="цена___6___4" localSheetId="6">#REF!</definedName>
    <definedName name="цена___6___4">#REF!</definedName>
    <definedName name="цена___6___6" localSheetId="6">#REF!</definedName>
    <definedName name="цена___6___6">#REF!</definedName>
    <definedName name="цена___6___8" localSheetId="6">#REF!</definedName>
    <definedName name="цена___6___8">#REF!</definedName>
    <definedName name="цена___7" localSheetId="6">#REF!</definedName>
    <definedName name="цена___7">#REF!</definedName>
    <definedName name="цена___7___0" localSheetId="6">#REF!</definedName>
    <definedName name="цена___7___0">#REF!</definedName>
    <definedName name="цена___7___10" localSheetId="6">#REF!</definedName>
    <definedName name="цена___7___10">#REF!</definedName>
    <definedName name="цена___7___2" localSheetId="6">#REF!</definedName>
    <definedName name="цена___7___2">#REF!</definedName>
    <definedName name="цена___7___4" localSheetId="6">#REF!</definedName>
    <definedName name="цена___7___4">#REF!</definedName>
    <definedName name="цена___7___6" localSheetId="6">#REF!</definedName>
    <definedName name="цена___7___6">#REF!</definedName>
    <definedName name="цена___7___8" localSheetId="6">#REF!</definedName>
    <definedName name="цена___7___8">#REF!</definedName>
    <definedName name="цена___8" localSheetId="6">#REF!</definedName>
    <definedName name="цена___8">#REF!</definedName>
    <definedName name="цена___8___0" localSheetId="6">#REF!</definedName>
    <definedName name="цена___8___0">#REF!</definedName>
    <definedName name="цена___8___0___0" localSheetId="6">#REF!</definedName>
    <definedName name="цена___8___0___0">#REF!</definedName>
    <definedName name="цена___8___0___0___0" localSheetId="6">#REF!</definedName>
    <definedName name="цена___8___0___0___0">#REF!</definedName>
    <definedName name="цена___8___1" localSheetId="6">#REF!</definedName>
    <definedName name="цена___8___1">#REF!</definedName>
    <definedName name="цена___8___10" localSheetId="6">#REF!</definedName>
    <definedName name="цена___8___10">#REF!</definedName>
    <definedName name="цена___8___12" localSheetId="6">#REF!</definedName>
    <definedName name="цена___8___12">#REF!</definedName>
    <definedName name="цена___8___2" localSheetId="6">#REF!</definedName>
    <definedName name="цена___8___2">#REF!</definedName>
    <definedName name="цена___8___4" localSheetId="6">#REF!</definedName>
    <definedName name="цена___8___4">#REF!</definedName>
    <definedName name="цена___8___6" localSheetId="6">#REF!</definedName>
    <definedName name="цена___8___6">#REF!</definedName>
    <definedName name="цена___8___8" localSheetId="6">#REF!</definedName>
    <definedName name="цена___8___8">#REF!</definedName>
    <definedName name="цена___9" localSheetId="6">#REF!</definedName>
    <definedName name="цена___9">#REF!</definedName>
    <definedName name="цена___9___0" localSheetId="6">#REF!</definedName>
    <definedName name="цена___9___0">#REF!</definedName>
    <definedName name="цена___9___0___0" localSheetId="6">#REF!</definedName>
    <definedName name="цена___9___0___0">#REF!</definedName>
    <definedName name="цена___9___0___0___0" localSheetId="6">#REF!</definedName>
    <definedName name="цена___9___0___0___0">#REF!</definedName>
    <definedName name="цена___9___10" localSheetId="6">#REF!</definedName>
    <definedName name="цена___9___10">#REF!</definedName>
    <definedName name="цена___9___2" localSheetId="6">#REF!</definedName>
    <definedName name="цена___9___2">#REF!</definedName>
    <definedName name="цена___9___4" localSheetId="6">#REF!</definedName>
    <definedName name="цена___9___4">#REF!</definedName>
    <definedName name="цена___9___6" localSheetId="6">#REF!</definedName>
    <definedName name="цена___9___6">#REF!</definedName>
    <definedName name="цена___9___8" localSheetId="6">#REF!</definedName>
    <definedName name="цена___9___8">#REF!</definedName>
    <definedName name="цуе" hidden="1">{#N/A,#N/A,TRUE,"Смета на пасс. обор. №1"}</definedName>
    <definedName name="цук" localSheetId="6">#REF!</definedName>
    <definedName name="цук">#REF!</definedName>
    <definedName name="ч" hidden="1">{#N/A,#N/A,TRUE,"Смета на пасс. обор. №1"}</definedName>
    <definedName name="ч_1" hidden="1">{#N/A,#N/A,TRUE,"Смета на пасс. обор. №1"}</definedName>
    <definedName name="чс" localSheetId="6">#REF!</definedName>
    <definedName name="чс">#REF!</definedName>
    <definedName name="чсипа" localSheetId="6">[1]топография!#REF!</definedName>
    <definedName name="чсипа">[1]топография!#REF!</definedName>
    <definedName name="чть" localSheetId="6">#REF!</definedName>
    <definedName name="чть">#REF!</definedName>
    <definedName name="ш" hidden="1">{#N/A,#N/A,TRUE,"Смета на пасс. обор. №1"}</definedName>
    <definedName name="ш_1" hidden="1">{#N/A,#N/A,TRUE,"Смета на пасс. обор. №1"}</definedName>
    <definedName name="шгнкушгрдаы" localSheetId="6">#REF!</definedName>
    <definedName name="шгнкушгрдаы">#REF!</definedName>
    <definedName name="шгфуждлоэзшщ\ыфтм" localSheetId="6">#REF!</definedName>
    <definedName name="шгфуждлоэзшщ\ыфтм">#REF!</definedName>
    <definedName name="щщ" localSheetId="6">#REF!</definedName>
    <definedName name="щщ">#REF!</definedName>
    <definedName name="ъхз" localSheetId="6">#REF!</definedName>
    <definedName name="ъхз">#REF!</definedName>
    <definedName name="ы" hidden="1">{#N/A,#N/A,TRUE,"Смета на пасс. обор. №1"}</definedName>
    <definedName name="ы_1" hidden="1">{#N/A,#N/A,TRUE,"Смета на пасс. обор. №1"}</definedName>
    <definedName name="ЫВGGGGGGGGGGGGGGG" localSheetId="6">#REF!</definedName>
    <definedName name="ЫВGGGGGGGGGGGGGGG">#REF!</definedName>
    <definedName name="ыва" hidden="1">{#N/A,#N/A,TRUE,"Смета на пасс. обор. №1"}</definedName>
    <definedName name="ыва_1" hidden="1">{#N/A,#N/A,TRUE,"Смета на пасс. обор. №1"}</definedName>
    <definedName name="ыы" localSheetId="6">#REF!</definedName>
    <definedName name="ыы">#REF!</definedName>
    <definedName name="ыы_1" localSheetId="6">#REF!</definedName>
    <definedName name="ыы_1">#REF!</definedName>
    <definedName name="ыы_10" localSheetId="6">#REF!</definedName>
    <definedName name="ыы_10">#REF!</definedName>
    <definedName name="ыы_11" localSheetId="6">#REF!</definedName>
    <definedName name="ыы_11">#REF!</definedName>
    <definedName name="ыы_12" localSheetId="6">#REF!</definedName>
    <definedName name="ыы_12">#REF!</definedName>
    <definedName name="ыы_13" localSheetId="6">#REF!</definedName>
    <definedName name="ыы_13">#REF!</definedName>
    <definedName name="ыы_14" localSheetId="6">#REF!</definedName>
    <definedName name="ыы_14">#REF!</definedName>
    <definedName name="ыы_15" localSheetId="6">#REF!</definedName>
    <definedName name="ыы_15">#REF!</definedName>
    <definedName name="ыы_16" localSheetId="6">#REF!</definedName>
    <definedName name="ыы_16">#REF!</definedName>
    <definedName name="ыы_17" localSheetId="6">#REF!</definedName>
    <definedName name="ыы_17">#REF!</definedName>
    <definedName name="ыы_18" localSheetId="6">#REF!</definedName>
    <definedName name="ыы_18">#REF!</definedName>
    <definedName name="ыы_19" localSheetId="6">#REF!</definedName>
    <definedName name="ыы_19">#REF!</definedName>
    <definedName name="ыы_2" localSheetId="6">#REF!</definedName>
    <definedName name="ыы_2">#REF!</definedName>
    <definedName name="ыы_20" localSheetId="6">#REF!</definedName>
    <definedName name="ыы_20">#REF!</definedName>
    <definedName name="ыы_21" localSheetId="6">#REF!</definedName>
    <definedName name="ыы_21">#REF!</definedName>
    <definedName name="ыы_49" localSheetId="6">#REF!</definedName>
    <definedName name="ыы_49">#REF!</definedName>
    <definedName name="ыы_50" localSheetId="6">#REF!</definedName>
    <definedName name="ыы_50">#REF!</definedName>
    <definedName name="ыы_51" localSheetId="6">#REF!</definedName>
    <definedName name="ыы_51">#REF!</definedName>
    <definedName name="ыы_52" localSheetId="6">#REF!</definedName>
    <definedName name="ыы_52">#REF!</definedName>
    <definedName name="ыы_53" localSheetId="6">#REF!</definedName>
    <definedName name="ыы_53">#REF!</definedName>
    <definedName name="ыы_54" localSheetId="6">#REF!</definedName>
    <definedName name="ыы_54">#REF!</definedName>
    <definedName name="ыы_6" localSheetId="6">#REF!</definedName>
    <definedName name="ыы_6">#REF!</definedName>
    <definedName name="ыы_7" localSheetId="6">#REF!</definedName>
    <definedName name="ыы_7">#REF!</definedName>
    <definedName name="ыы_8" localSheetId="6">#REF!</definedName>
    <definedName name="ыы_8">#REF!</definedName>
    <definedName name="ыы_9" localSheetId="6">#REF!</definedName>
    <definedName name="ыы_9">#REF!</definedName>
    <definedName name="ыыы" localSheetId="6">#REF!</definedName>
    <definedName name="ыыы">#REF!</definedName>
    <definedName name="э1" localSheetId="6">#REF!</definedName>
    <definedName name="э1">#REF!</definedName>
    <definedName name="эж" localSheetId="6">#REF!</definedName>
    <definedName name="эж">#REF!</definedName>
    <definedName name="эж_1" localSheetId="6">#REF!</definedName>
    <definedName name="эж_1">#REF!</definedName>
    <definedName name="эж_10" localSheetId="6">#REF!</definedName>
    <definedName name="эж_10">#REF!</definedName>
    <definedName name="эж_11" localSheetId="6">#REF!</definedName>
    <definedName name="эж_11">#REF!</definedName>
    <definedName name="эж_12" localSheetId="6">#REF!</definedName>
    <definedName name="эж_12">#REF!</definedName>
    <definedName name="эж_13" localSheetId="6">#REF!</definedName>
    <definedName name="эж_13">#REF!</definedName>
    <definedName name="эж_14" localSheetId="6">#REF!</definedName>
    <definedName name="эж_14">#REF!</definedName>
    <definedName name="эж_15" localSheetId="6">#REF!</definedName>
    <definedName name="эж_15">#REF!</definedName>
    <definedName name="эж_16" localSheetId="6">#REF!</definedName>
    <definedName name="эж_16">#REF!</definedName>
    <definedName name="эж_17" localSheetId="6">#REF!</definedName>
    <definedName name="эж_17">#REF!</definedName>
    <definedName name="эж_18" localSheetId="6">#REF!</definedName>
    <definedName name="эж_18">#REF!</definedName>
    <definedName name="эж_19" localSheetId="6">#REF!</definedName>
    <definedName name="эж_19">#REF!</definedName>
    <definedName name="эж_2" localSheetId="6">#REF!</definedName>
    <definedName name="эж_2">#REF!</definedName>
    <definedName name="эж_20" localSheetId="6">#REF!</definedName>
    <definedName name="эж_20">#REF!</definedName>
    <definedName name="эж_21" localSheetId="6">#REF!</definedName>
    <definedName name="эж_21">#REF!</definedName>
    <definedName name="эж_49" localSheetId="6">#REF!</definedName>
    <definedName name="эж_49">#REF!</definedName>
    <definedName name="эж_50" localSheetId="6">#REF!</definedName>
    <definedName name="эж_50">#REF!</definedName>
    <definedName name="эж_51" localSheetId="6">#REF!</definedName>
    <definedName name="эж_51">#REF!</definedName>
    <definedName name="эж_52" localSheetId="6">#REF!</definedName>
    <definedName name="эж_52">#REF!</definedName>
    <definedName name="эж_53" localSheetId="6">#REF!</definedName>
    <definedName name="эж_53">#REF!</definedName>
    <definedName name="эж_54" localSheetId="6">#REF!</definedName>
    <definedName name="эж_54">#REF!</definedName>
    <definedName name="эж_6" localSheetId="6">#REF!</definedName>
    <definedName name="эж_6">#REF!</definedName>
    <definedName name="эж_7" localSheetId="6">#REF!</definedName>
    <definedName name="эж_7">#REF!</definedName>
    <definedName name="эж_8" localSheetId="6">#REF!</definedName>
    <definedName name="эж_8">#REF!</definedName>
    <definedName name="эж_9" localSheetId="6">#REF!</definedName>
    <definedName name="эж_9">#REF!</definedName>
    <definedName name="эк" localSheetId="6">#REF!</definedName>
    <definedName name="эк">#REF!</definedName>
    <definedName name="эк1" localSheetId="6">#REF!</definedName>
    <definedName name="эк1">#REF!</definedName>
    <definedName name="эко" localSheetId="6">#REF!</definedName>
    <definedName name="эко">#REF!</definedName>
    <definedName name="эко1" localSheetId="6">#REF!</definedName>
    <definedName name="эко1">#REF!</definedName>
    <definedName name="экол.1" localSheetId="6">[1]топография!#REF!</definedName>
    <definedName name="экол.1">[1]топография!#REF!</definedName>
    <definedName name="экол1" localSheetId="6">#REF!</definedName>
    <definedName name="экол1">#REF!</definedName>
    <definedName name="экол2" localSheetId="6">#REF!</definedName>
    <definedName name="экол2">#REF!</definedName>
    <definedName name="Экол3" localSheetId="6">#REF!</definedName>
    <definedName name="Экол3">#REF!</definedName>
    <definedName name="эколог" localSheetId="6">#REF!</definedName>
    <definedName name="эколог">#REF!</definedName>
    <definedName name="экология">NA()</definedName>
    <definedName name="эл" hidden="1">{#N/A,#N/A,TRUE,"Смета на пасс. обор. №1"}</definedName>
    <definedName name="эл_1" hidden="1">{#N/A,#N/A,TRUE,"Смета на пасс. обор. №1"}</definedName>
    <definedName name="эмс" localSheetId="6">[1]топография!#REF!</definedName>
    <definedName name="эмс">[1]топография!#REF!</definedName>
    <definedName name="ю" localSheetId="6">#REF!</definedName>
    <definedName name="ю">#REF!</definedName>
    <definedName name="юб" localSheetId="6">#REF!</definedName>
    <definedName name="юб">#REF!</definedName>
    <definedName name="ЮФУ" localSheetId="6">#REF!</definedName>
    <definedName name="ЮФУ">#REF!</definedName>
    <definedName name="ЮФУ2" localSheetId="6">#REF!</definedName>
    <definedName name="ЮФУ2">#REF!</definedName>
    <definedName name="ююю" hidden="1">{#N/A,#N/A,TRUE,"Смета на пасс. обор. №1"}</definedName>
    <definedName name="ююю_1" hidden="1">{#N/A,#N/A,TRUE,"Смета на пасс. обор. №1"}</definedName>
    <definedName name="я" localSheetId="6">#REF!</definedName>
    <definedName name="я">#REF!</definedName>
  </definedNames>
  <calcPr calcId="162913" fullPrecision="0"/>
</workbook>
</file>

<file path=xl/calcChain.xml><?xml version="1.0" encoding="utf-8"?>
<calcChain xmlns="http://schemas.openxmlformats.org/spreadsheetml/2006/main">
  <c r="S31" i="33" l="1"/>
  <c r="J38" i="33" l="1"/>
  <c r="K38" i="33"/>
  <c r="L38" i="33"/>
  <c r="M38" i="33"/>
  <c r="N38" i="33"/>
  <c r="I38" i="33"/>
  <c r="J36" i="33"/>
  <c r="K36" i="33"/>
  <c r="L36" i="33"/>
  <c r="M36" i="33"/>
  <c r="N36" i="33"/>
  <c r="I36" i="33"/>
  <c r="H60" i="33" l="1"/>
  <c r="D7" i="34" l="1"/>
  <c r="H50" i="33" l="1"/>
  <c r="O41" i="33" l="1"/>
  <c r="H8" i="38" l="1"/>
  <c r="I8" i="38"/>
  <c r="D8" i="34" l="1"/>
  <c r="I34" i="33"/>
  <c r="I35" i="33"/>
  <c r="H63" i="33"/>
  <c r="H59" i="33"/>
  <c r="F63" i="33"/>
  <c r="H48" i="33"/>
  <c r="H52" i="33"/>
  <c r="F52" i="33"/>
  <c r="H64" i="33" l="1"/>
  <c r="Q32" i="33" s="1"/>
  <c r="H53" i="33"/>
  <c r="E53" i="33"/>
  <c r="E64" i="33"/>
  <c r="Q19" i="33" l="1"/>
  <c r="Q25" i="33"/>
  <c r="Q34" i="33"/>
  <c r="Q33" i="33"/>
  <c r="Q23" i="33"/>
  <c r="Q20" i="33"/>
  <c r="Q26" i="33"/>
  <c r="Q30" i="33"/>
  <c r="Q35" i="33"/>
  <c r="Q28" i="33"/>
  <c r="Q22" i="33"/>
  <c r="Q21" i="33"/>
  <c r="Q27" i="33"/>
  <c r="Q29" i="33"/>
  <c r="Q24" i="33"/>
  <c r="Q16" i="33"/>
  <c r="Q17" i="33"/>
  <c r="T15" i="33" l="1"/>
  <c r="D6" i="34" l="1"/>
  <c r="K31" i="33" l="1"/>
  <c r="K30" i="33"/>
  <c r="J31" i="33"/>
  <c r="J30" i="33"/>
  <c r="L30" i="33" l="1"/>
  <c r="L31" i="33"/>
  <c r="M30" i="33"/>
  <c r="M31" i="33"/>
  <c r="N31" i="33" l="1"/>
  <c r="N30" i="33"/>
  <c r="P31" i="33" l="1"/>
  <c r="R31" i="33" s="1"/>
  <c r="O30" i="33"/>
  <c r="P30" i="33" s="1"/>
  <c r="U31" i="33" l="1"/>
  <c r="F24" i="38"/>
  <c r="G24" i="38" s="1"/>
  <c r="O23" i="33"/>
  <c r="O17" i="33"/>
  <c r="R30" i="33"/>
  <c r="S30" i="33" s="1"/>
  <c r="O27" i="33"/>
  <c r="O32" i="33"/>
  <c r="O19" i="33"/>
  <c r="O20" i="33"/>
  <c r="O24" i="33"/>
  <c r="O28" i="33"/>
  <c r="O33" i="33"/>
  <c r="O16" i="33"/>
  <c r="O21" i="33"/>
  <c r="O25" i="33"/>
  <c r="O29" i="33"/>
  <c r="O34" i="33"/>
  <c r="O22" i="33"/>
  <c r="O26" i="33"/>
  <c r="O35" i="33"/>
  <c r="K29" i="33"/>
  <c r="L29" i="33" s="1"/>
  <c r="K32" i="33"/>
  <c r="L32" i="33" s="1"/>
  <c r="K33" i="33"/>
  <c r="L33" i="33" s="1"/>
  <c r="K34" i="33"/>
  <c r="L34" i="33" s="1"/>
  <c r="K35" i="33"/>
  <c r="L35" i="33" s="1"/>
  <c r="I33" i="33"/>
  <c r="J33" i="33" s="1"/>
  <c r="I32" i="33"/>
  <c r="J32" i="33" s="1"/>
  <c r="I29" i="33"/>
  <c r="J29" i="33" s="1"/>
  <c r="I16" i="33"/>
  <c r="H27" i="33"/>
  <c r="F27" i="33"/>
  <c r="F36" i="33" s="1"/>
  <c r="F18" i="33" s="1"/>
  <c r="F37" i="33" s="1"/>
  <c r="F38" i="33" s="1"/>
  <c r="F39" i="33" s="1"/>
  <c r="E28" i="33"/>
  <c r="G28" i="33" s="1"/>
  <c r="K28" i="33" s="1"/>
  <c r="M28" i="33" s="1"/>
  <c r="E27" i="33"/>
  <c r="E26" i="33"/>
  <c r="G26" i="33" s="1"/>
  <c r="E25" i="33"/>
  <c r="G25" i="33" s="1"/>
  <c r="H24" i="33"/>
  <c r="E24" i="33"/>
  <c r="E23" i="33"/>
  <c r="G23" i="33" s="1"/>
  <c r="E22" i="33"/>
  <c r="G22" i="33" s="1"/>
  <c r="I19" i="33"/>
  <c r="E21" i="33"/>
  <c r="G21" i="33" s="1"/>
  <c r="E20" i="33"/>
  <c r="J35" i="33"/>
  <c r="T31" i="33" l="1"/>
  <c r="V31" i="33"/>
  <c r="I17" i="33"/>
  <c r="J17" i="33" s="1"/>
  <c r="N17" i="33" s="1"/>
  <c r="E36" i="33"/>
  <c r="H36" i="33"/>
  <c r="U30" i="33"/>
  <c r="F23" i="38"/>
  <c r="G23" i="38" s="1"/>
  <c r="G20" i="33"/>
  <c r="J20" i="33" s="1"/>
  <c r="E18" i="33"/>
  <c r="J16" i="33"/>
  <c r="N16" i="33" s="1"/>
  <c r="P16" i="33" s="1"/>
  <c r="H18" i="33"/>
  <c r="H37" i="33" s="1"/>
  <c r="H38" i="33" s="1"/>
  <c r="H39" i="33" s="1"/>
  <c r="J28" i="33"/>
  <c r="L15" i="33"/>
  <c r="M15" i="33"/>
  <c r="K15" i="33"/>
  <c r="M35" i="33"/>
  <c r="N35" i="33" s="1"/>
  <c r="P35" i="33" s="1"/>
  <c r="R35" i="33" s="1"/>
  <c r="S35" i="33" s="1"/>
  <c r="M34" i="33"/>
  <c r="M33" i="33"/>
  <c r="N33" i="33" s="1"/>
  <c r="P33" i="33" s="1"/>
  <c r="M32" i="33"/>
  <c r="N32" i="33" s="1"/>
  <c r="P32" i="33" s="1"/>
  <c r="M29" i="33"/>
  <c r="N29" i="33" s="1"/>
  <c r="P29" i="33" s="1"/>
  <c r="R29" i="33" s="1"/>
  <c r="S29" i="33" s="1"/>
  <c r="G27" i="33"/>
  <c r="K27" i="33" s="1"/>
  <c r="L27" i="33" s="1"/>
  <c r="I15" i="33"/>
  <c r="G24" i="33"/>
  <c r="K26" i="33"/>
  <c r="L26" i="33" s="1"/>
  <c r="J26" i="33"/>
  <c r="K22" i="33"/>
  <c r="J22" i="33"/>
  <c r="J23" i="33"/>
  <c r="K23" i="33"/>
  <c r="M23" i="33" s="1"/>
  <c r="K25" i="33"/>
  <c r="L25" i="33" s="1"/>
  <c r="J25" i="33"/>
  <c r="J19" i="33"/>
  <c r="K21" i="33"/>
  <c r="J21" i="33"/>
  <c r="L28" i="33"/>
  <c r="T30" i="33" l="1"/>
  <c r="V30" i="33"/>
  <c r="P17" i="33"/>
  <c r="R17" i="33" s="1"/>
  <c r="S17" i="33" s="1"/>
  <c r="E37" i="33"/>
  <c r="E38" i="33" s="1"/>
  <c r="E39" i="33" s="1"/>
  <c r="R32" i="33"/>
  <c r="R33" i="33"/>
  <c r="K20" i="33"/>
  <c r="L20" i="33" s="1"/>
  <c r="U35" i="33"/>
  <c r="F28" i="38"/>
  <c r="G28" i="38" s="1"/>
  <c r="U29" i="33"/>
  <c r="F22" i="38"/>
  <c r="G22" i="38" s="1"/>
  <c r="N19" i="33"/>
  <c r="P19" i="33" s="1"/>
  <c r="J15" i="33"/>
  <c r="N15" i="33"/>
  <c r="G36" i="33"/>
  <c r="G18" i="33" s="1"/>
  <c r="G37" i="33" s="1"/>
  <c r="G38" i="33" s="1"/>
  <c r="G39" i="33" s="1"/>
  <c r="L21" i="33"/>
  <c r="K24" i="33"/>
  <c r="L24" i="33" s="1"/>
  <c r="L23" i="33"/>
  <c r="N23" i="33" s="1"/>
  <c r="P23" i="33" s="1"/>
  <c r="R23" i="33" s="1"/>
  <c r="S23" i="33" s="1"/>
  <c r="M27" i="33"/>
  <c r="J24" i="33"/>
  <c r="J27" i="33"/>
  <c r="M20" i="33"/>
  <c r="M26" i="33"/>
  <c r="N26" i="33" s="1"/>
  <c r="P26" i="33" s="1"/>
  <c r="R26" i="33" s="1"/>
  <c r="S26" i="33" s="1"/>
  <c r="M25" i="33"/>
  <c r="N25" i="33" s="1"/>
  <c r="P25" i="33" s="1"/>
  <c r="R25" i="33" s="1"/>
  <c r="S25" i="33" s="1"/>
  <c r="M22" i="33"/>
  <c r="L22" i="33"/>
  <c r="M21" i="33"/>
  <c r="N28" i="33"/>
  <c r="P28" i="33" s="1"/>
  <c r="R28" i="33" s="1"/>
  <c r="S28" i="33" s="1"/>
  <c r="S33" i="33" l="1"/>
  <c r="U33" i="33" s="1"/>
  <c r="S32" i="33"/>
  <c r="U32" i="33" s="1"/>
  <c r="T32" i="33" s="1"/>
  <c r="T35" i="33"/>
  <c r="V35" i="33"/>
  <c r="T29" i="33"/>
  <c r="V29" i="33"/>
  <c r="D14" i="34"/>
  <c r="E14" i="34" s="1"/>
  <c r="F14" i="34" s="1"/>
  <c r="F10" i="38"/>
  <c r="G10" i="38" s="1"/>
  <c r="F26" i="38"/>
  <c r="G26" i="38" s="1"/>
  <c r="U23" i="33"/>
  <c r="F16" i="38"/>
  <c r="G16" i="38" s="1"/>
  <c r="L18" i="33"/>
  <c r="L37" i="33" s="1"/>
  <c r="K18" i="33"/>
  <c r="K37" i="33" s="1"/>
  <c r="U28" i="33"/>
  <c r="F21" i="38"/>
  <c r="G21" i="38" s="1"/>
  <c r="U25" i="33"/>
  <c r="F18" i="38"/>
  <c r="G18" i="38" s="1"/>
  <c r="U26" i="33"/>
  <c r="F19" i="38"/>
  <c r="G19" i="38" s="1"/>
  <c r="M24" i="33"/>
  <c r="P15" i="33"/>
  <c r="R16" i="33"/>
  <c r="S16" i="33" s="1"/>
  <c r="N21" i="33"/>
  <c r="N20" i="33"/>
  <c r="N27" i="33"/>
  <c r="P27" i="33" s="1"/>
  <c r="R27" i="33" s="1"/>
  <c r="S27" i="33" s="1"/>
  <c r="N22" i="33"/>
  <c r="P22" i="33" s="1"/>
  <c r="I18" i="33"/>
  <c r="I37" i="33" s="1"/>
  <c r="T33" i="33" l="1"/>
  <c r="V33" i="33"/>
  <c r="F25" i="38"/>
  <c r="G25" i="38" s="1"/>
  <c r="V32" i="33"/>
  <c r="T26" i="33"/>
  <c r="V26" i="33"/>
  <c r="T28" i="33"/>
  <c r="V28" i="33"/>
  <c r="T23" i="33"/>
  <c r="V23" i="33"/>
  <c r="T25" i="33"/>
  <c r="V25" i="33"/>
  <c r="P21" i="33"/>
  <c r="R21" i="33" s="1"/>
  <c r="S21" i="33" s="1"/>
  <c r="P20" i="33"/>
  <c r="R22" i="33"/>
  <c r="S22" i="33" s="1"/>
  <c r="K39" i="33"/>
  <c r="N24" i="33"/>
  <c r="P24" i="33" s="1"/>
  <c r="R24" i="33" s="1"/>
  <c r="L39" i="33"/>
  <c r="R19" i="33"/>
  <c r="S19" i="33" s="1"/>
  <c r="U27" i="33"/>
  <c r="F20" i="38"/>
  <c r="G20" i="38" s="1"/>
  <c r="R15" i="33"/>
  <c r="M18" i="33"/>
  <c r="M37" i="33" s="1"/>
  <c r="I39" i="33"/>
  <c r="J34" i="33"/>
  <c r="S24" i="33" l="1"/>
  <c r="U24" i="33" s="1"/>
  <c r="T27" i="33"/>
  <c r="H20" i="38" s="1"/>
  <c r="I20" i="38" s="1"/>
  <c r="V27" i="33"/>
  <c r="F14" i="38"/>
  <c r="G14" i="38" s="1"/>
  <c r="U21" i="33"/>
  <c r="R20" i="33"/>
  <c r="S20" i="33" s="1"/>
  <c r="M39" i="33"/>
  <c r="F12" i="38"/>
  <c r="J18" i="33"/>
  <c r="J37" i="33" s="1"/>
  <c r="S15" i="33"/>
  <c r="D15" i="34" s="1"/>
  <c r="F9" i="38"/>
  <c r="N34" i="33"/>
  <c r="T24" i="33" l="1"/>
  <c r="H17" i="38" s="1"/>
  <c r="I17" i="38" s="1"/>
  <c r="V24" i="33"/>
  <c r="F17" i="38"/>
  <c r="G17" i="38" s="1"/>
  <c r="T21" i="33"/>
  <c r="V21" i="33"/>
  <c r="U19" i="33"/>
  <c r="G12" i="38"/>
  <c r="F13" i="38"/>
  <c r="G13" i="38" s="1"/>
  <c r="U20" i="33"/>
  <c r="F15" i="38"/>
  <c r="G15" i="38" s="1"/>
  <c r="U22" i="33"/>
  <c r="J39" i="33"/>
  <c r="D12" i="34"/>
  <c r="G9" i="38"/>
  <c r="G8" i="38" s="1"/>
  <c r="F8" i="38"/>
  <c r="E15" i="34"/>
  <c r="F15" i="34" s="1"/>
  <c r="P34" i="33"/>
  <c r="P36" i="33" s="1"/>
  <c r="N18" i="33"/>
  <c r="N37" i="33" s="1"/>
  <c r="T20" i="33" l="1"/>
  <c r="V20" i="33"/>
  <c r="T19" i="33"/>
  <c r="V19" i="33"/>
  <c r="T22" i="33"/>
  <c r="V22" i="33"/>
  <c r="E12" i="34"/>
  <c r="F12" i="34" s="1"/>
  <c r="N39" i="33"/>
  <c r="R34" i="33"/>
  <c r="H49" i="8"/>
  <c r="H50" i="8"/>
  <c r="H51" i="8"/>
  <c r="H62" i="8"/>
  <c r="R36" i="33" l="1"/>
  <c r="S34" i="33"/>
  <c r="S36" i="33" s="1"/>
  <c r="P18" i="33"/>
  <c r="P37" i="33" s="1"/>
  <c r="R18" i="33"/>
  <c r="R37" i="33" s="1"/>
  <c r="R38" i="33" s="1"/>
  <c r="F41" i="9"/>
  <c r="E41" i="9"/>
  <c r="D41" i="9"/>
  <c r="F40" i="8"/>
  <c r="P38" i="33" l="1"/>
  <c r="P39" i="33" s="1"/>
  <c r="F27" i="38"/>
  <c r="U34" i="33"/>
  <c r="F42" i="8"/>
  <c r="E40" i="8"/>
  <c r="H52" i="8"/>
  <c r="E43" i="9"/>
  <c r="D43" i="9"/>
  <c r="G50" i="9"/>
  <c r="G52" i="9"/>
  <c r="G51" i="9"/>
  <c r="T34" i="33" l="1"/>
  <c r="T36" i="33" s="1"/>
  <c r="V34" i="33"/>
  <c r="R39" i="33"/>
  <c r="F29" i="38"/>
  <c r="G29" i="38" s="1"/>
  <c r="U36" i="33"/>
  <c r="V36" i="33" s="1"/>
  <c r="D19" i="34"/>
  <c r="S18" i="33"/>
  <c r="D20" i="34" s="1"/>
  <c r="E20" i="34" s="1"/>
  <c r="G27" i="38"/>
  <c r="G11" i="38" s="1"/>
  <c r="E42" i="8"/>
  <c r="I42" i="8" s="1"/>
  <c r="G64" i="9"/>
  <c r="G60" i="9"/>
  <c r="G59" i="9"/>
  <c r="G63" i="9"/>
  <c r="F11" i="38" l="1"/>
  <c r="F30" i="38" s="1"/>
  <c r="F31" i="38" s="1"/>
  <c r="T18" i="33"/>
  <c r="S37" i="33"/>
  <c r="S38" i="33" s="1"/>
  <c r="D25" i="34"/>
  <c r="E25" i="34" s="1"/>
  <c r="F32" i="38"/>
  <c r="H29" i="38"/>
  <c r="I29" i="38" s="1"/>
  <c r="I11" i="38" s="1"/>
  <c r="I30" i="38" s="1"/>
  <c r="I31" i="38" s="1"/>
  <c r="T37" i="33"/>
  <c r="T38" i="33" s="1"/>
  <c r="D18" i="34"/>
  <c r="D23" i="34" s="1"/>
  <c r="E23" i="34" s="1"/>
  <c r="G30" i="38"/>
  <c r="G31" i="38" s="1"/>
  <c r="D16" i="34"/>
  <c r="E16" i="34" s="1"/>
  <c r="E19" i="34"/>
  <c r="F19" i="34" s="1"/>
  <c r="D24" i="34"/>
  <c r="E24" i="34" s="1"/>
  <c r="F20" i="34"/>
  <c r="E43" i="8"/>
  <c r="E44" i="8" s="1"/>
  <c r="E47" i="8" s="1"/>
  <c r="E44" i="9"/>
  <c r="G25" i="9"/>
  <c r="G41" i="9" s="1"/>
  <c r="H24" i="9"/>
  <c r="H25" i="9" s="1"/>
  <c r="H41" i="9" s="1"/>
  <c r="H64" i="9"/>
  <c r="H63" i="9"/>
  <c r="I59" i="8"/>
  <c r="I61" i="8"/>
  <c r="I62" i="8"/>
  <c r="I63" i="8"/>
  <c r="I64" i="8"/>
  <c r="I58" i="8"/>
  <c r="I49" i="8"/>
  <c r="I50" i="8"/>
  <c r="I51" i="8"/>
  <c r="I48" i="8"/>
  <c r="G40" i="8"/>
  <c r="H24" i="8"/>
  <c r="H40" i="8" s="1"/>
  <c r="I23" i="8"/>
  <c r="I24" i="8" s="1"/>
  <c r="I40" i="8" s="1"/>
  <c r="H65" i="9"/>
  <c r="H60" i="9"/>
  <c r="H62" i="9"/>
  <c r="H59" i="9"/>
  <c r="H52" i="9"/>
  <c r="H51" i="9"/>
  <c r="H50" i="9"/>
  <c r="H49" i="9"/>
  <c r="S39" i="33" l="1"/>
  <c r="U39" i="33" s="1"/>
  <c r="H11" i="38"/>
  <c r="H30" i="38" s="1"/>
  <c r="F23" i="34"/>
  <c r="F25" i="34"/>
  <c r="D11" i="34"/>
  <c r="D21" i="34" s="1"/>
  <c r="G32" i="38"/>
  <c r="T39" i="33"/>
  <c r="E18" i="34"/>
  <c r="F18" i="34" s="1"/>
  <c r="I32" i="38"/>
  <c r="G73" i="9"/>
  <c r="H75" i="8"/>
  <c r="G53" i="9"/>
  <c r="E45" i="9"/>
  <c r="E48" i="9" s="1"/>
  <c r="G45" i="9"/>
  <c r="F45" i="9"/>
  <c r="F54" i="9" s="1"/>
  <c r="F43" i="8"/>
  <c r="F44" i="8" s="1"/>
  <c r="F47" i="8" s="1"/>
  <c r="G44" i="8"/>
  <c r="G53" i="8" s="1"/>
  <c r="G68" i="8" s="1"/>
  <c r="H44" i="8"/>
  <c r="H53" i="8" s="1"/>
  <c r="H68" i="8" s="1"/>
  <c r="H31" i="38" l="1"/>
  <c r="H32" i="38" s="1"/>
  <c r="F24" i="34"/>
  <c r="E11" i="34"/>
  <c r="E21" i="34" s="1"/>
  <c r="F16" i="34"/>
  <c r="F11" i="34" s="1"/>
  <c r="F67" i="9"/>
  <c r="F69" i="9"/>
  <c r="F70" i="9" s="1"/>
  <c r="F52" i="8"/>
  <c r="F53" i="8" s="1"/>
  <c r="F68" i="8" s="1"/>
  <c r="E52" i="8"/>
  <c r="E53" i="8" s="1"/>
  <c r="I43" i="8"/>
  <c r="I44" i="8" s="1"/>
  <c r="D44" i="9"/>
  <c r="D45" i="9" s="1"/>
  <c r="D48" i="9" s="1"/>
  <c r="H43" i="9"/>
  <c r="H44" i="9" s="1"/>
  <c r="H45" i="9" s="1"/>
  <c r="G54" i="9"/>
  <c r="G69" i="9" s="1"/>
  <c r="E53" i="9"/>
  <c r="E54" i="9" s="1"/>
  <c r="G66" i="8"/>
  <c r="G69" i="8"/>
  <c r="F21" i="34" l="1"/>
  <c r="G6" i="36" s="1"/>
  <c r="B19" i="39"/>
  <c r="E68" i="8"/>
  <c r="H55" i="8"/>
  <c r="F66" i="8"/>
  <c r="F69" i="8"/>
  <c r="E67" i="9"/>
  <c r="E69" i="9"/>
  <c r="I47" i="8"/>
  <c r="I52" i="8" s="1"/>
  <c r="I53" i="8" s="1"/>
  <c r="H60" i="8" s="1"/>
  <c r="H48" i="9"/>
  <c r="H53" i="9" s="1"/>
  <c r="H54" i="9" s="1"/>
  <c r="G61" i="9" s="1"/>
  <c r="G66" i="9" s="1"/>
  <c r="D53" i="9"/>
  <c r="D54" i="9" s="1"/>
  <c r="G70" i="8"/>
  <c r="G72" i="8" s="1"/>
  <c r="G70" i="9"/>
  <c r="F71" i="9"/>
  <c r="F72" i="9" s="1"/>
  <c r="H69" i="8"/>
  <c r="H65" i="8" l="1"/>
  <c r="E70" i="9"/>
  <c r="E71" i="9" s="1"/>
  <c r="E72" i="9" s="1"/>
  <c r="F70" i="8"/>
  <c r="F72" i="8" s="1"/>
  <c r="D69" i="9"/>
  <c r="H69" i="9" s="1"/>
  <c r="G56" i="9"/>
  <c r="E69" i="8"/>
  <c r="H56" i="8"/>
  <c r="E66" i="8"/>
  <c r="H61" i="9"/>
  <c r="H66" i="9" s="1"/>
  <c r="D67" i="9"/>
  <c r="G73" i="8"/>
  <c r="G74" i="8" s="1"/>
  <c r="H66" i="8" l="1"/>
  <c r="H70" i="8" s="1"/>
  <c r="H72" i="8" s="1"/>
  <c r="H73" i="8" s="1"/>
  <c r="E70" i="8"/>
  <c r="F73" i="8"/>
  <c r="F74" i="8" s="1"/>
  <c r="I55" i="8"/>
  <c r="I56" i="8" s="1"/>
  <c r="I68" i="8"/>
  <c r="I69" i="8" s="1"/>
  <c r="I60" i="8"/>
  <c r="I65" i="8" s="1"/>
  <c r="D70" i="9"/>
  <c r="D71" i="9" s="1"/>
  <c r="D72" i="9" s="1"/>
  <c r="H70" i="9"/>
  <c r="H56" i="9"/>
  <c r="H57" i="9" s="1"/>
  <c r="H67" i="9" s="1"/>
  <c r="G57" i="9"/>
  <c r="G67" i="9" s="1"/>
  <c r="G71" i="9" s="1"/>
  <c r="G72" i="9" s="1"/>
  <c r="E72" i="8" l="1"/>
  <c r="E73" i="8" s="1"/>
  <c r="E74" i="8" s="1"/>
  <c r="I66" i="8"/>
  <c r="I70" i="8" s="1"/>
  <c r="H71" i="9"/>
  <c r="H72" i="9" s="1"/>
  <c r="I72" i="8" l="1"/>
  <c r="H74" i="8"/>
  <c r="I74" i="8" s="1"/>
  <c r="I73" i="8" l="1"/>
</calcChain>
</file>

<file path=xl/comments1.xml><?xml version="1.0" encoding="utf-8"?>
<comments xmlns="http://schemas.openxmlformats.org/spreadsheetml/2006/main">
  <authors>
    <author>nsavkin</author>
    <author>TPokrovskaya</author>
    <author>Alex</author>
  </authors>
  <commentList>
    <comment ref="D1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4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B6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6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6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6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D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D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E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D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C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E17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B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D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E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F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G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H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I21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1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2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15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2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</commentList>
</comments>
</file>

<file path=xl/comments4.xml><?xml version="1.0" encoding="utf-8"?>
<comments xmlns="http://schemas.openxmlformats.org/spreadsheetml/2006/main">
  <authors>
    <author>Alex</author>
  </authors>
  <commentList>
    <comment ref="B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C10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comments5.xml><?xml version="1.0" encoding="utf-8"?>
<comments xmlns="http://schemas.openxmlformats.org/spreadsheetml/2006/main">
  <authors>
    <author>TPokrovskaya</author>
  </authors>
  <commentList>
    <comment ref="B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</commentList>
</comments>
</file>

<file path=xl/comments6.xml><?xml version="1.0" encoding="utf-8"?>
<comments xmlns="http://schemas.openxmlformats.org/spreadsheetml/2006/main">
  <authors>
    <author>Alex</author>
  </authors>
  <commentList>
    <comment ref="A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7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</commentList>
</comments>
</file>

<file path=xl/sharedStrings.xml><?xml version="1.0" encoding="utf-8"?>
<sst xmlns="http://schemas.openxmlformats.org/spreadsheetml/2006/main" count="759" uniqueCount="319">
  <si>
    <t xml:space="preserve">Заказчик </t>
  </si>
  <si>
    <t>(наименование организации)</t>
  </si>
  <si>
    <t>(ссылка на документ об утверждении)</t>
  </si>
  <si>
    <t>(наименование стройки)</t>
  </si>
  <si>
    <t>№ пп</t>
  </si>
  <si>
    <t>монтажных работ</t>
  </si>
  <si>
    <t>Утверждено приказом № 421 от 4 августа 2020 г. Минстроя РФ</t>
  </si>
  <si>
    <t>Приложение № 6</t>
  </si>
  <si>
    <t xml:space="preserve">Сводный сметный расчет сметной стоимостью   </t>
  </si>
  <si>
    <t>"Утвержден" «     »______________________20__ г.</t>
  </si>
  <si>
    <t>СВОДНЫЙ СМЕТНЫЙ РАСЧЕТ СТОИМОСТИ СТРОИТЕЛЬСТВА № ССРСС-</t>
  </si>
  <si>
    <t>Обоснование</t>
  </si>
  <si>
    <t>Наименование глав, объектов капитального строительства, работ и затрат</t>
  </si>
  <si>
    <t xml:space="preserve">строительных
(ремонтно- строительных, ремонтно- реставрационных) работ
</t>
  </si>
  <si>
    <t>оборудования</t>
  </si>
  <si>
    <t>прочих затрат</t>
  </si>
  <si>
    <t>всего</t>
  </si>
  <si>
    <t>Глава 1. Подготовка территории строительства</t>
  </si>
  <si>
    <t/>
  </si>
  <si>
    <t>Итого по Главе 1. "Подготовка территории строительства"</t>
  </si>
  <si>
    <t>Глава 2. Основные объекты строительства</t>
  </si>
  <si>
    <t>02-01-01</t>
  </si>
  <si>
    <t>02-01-02</t>
  </si>
  <si>
    <t>Итого по Главе 2. "Основные объекты строительства"</t>
  </si>
  <si>
    <t>Глава 6. Наружные сети и сооружения водоснабжения, водоотведения, теплоснабжения и газоснабжения</t>
  </si>
  <si>
    <t>06-01-01</t>
  </si>
  <si>
    <t>Система водоотведения</t>
  </si>
  <si>
    <t>06-01-02</t>
  </si>
  <si>
    <t>Итого по Главе 6. "Наружные сети и сооружения водоснабжения, водоотведения, теплоснабжения и газоснабжения"</t>
  </si>
  <si>
    <t>Глава 7. Благоустройство и озеленение территории</t>
  </si>
  <si>
    <t>07-01-01</t>
  </si>
  <si>
    <t>Наружное освещение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</si>
  <si>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</si>
  <si>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</si>
  <si>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</si>
  <si>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Итого по Главам 1-8</t>
  </si>
  <si>
    <t>Глава 9. Прочие работы и затраты</t>
  </si>
  <si>
    <t>09-01-01</t>
  </si>
  <si>
    <t>Пусконаладочные работы</t>
  </si>
  <si>
    <t>Итого по Главе 9. "Прочие работы и затраты"</t>
  </si>
  <si>
    <t>Итого по Главам 1-9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</si>
  <si>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</si>
  <si>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Итого по Главам 1-12</t>
  </si>
  <si>
    <t>Непредвиденные затраты</t>
  </si>
  <si>
    <t>Итого с учетом "Непредвиденные затраты"</t>
  </si>
  <si>
    <t>Налоги и обязательные платежи</t>
  </si>
  <si>
    <t>Итого по сводному расчету</t>
  </si>
  <si>
    <t>01-01-01</t>
  </si>
  <si>
    <t>Создание геодезической разбивочной основы и вынос в натуру основных осей линейного сооружения.</t>
  </si>
  <si>
    <t>Сметная стоимость, тыс.руб.</t>
  </si>
  <si>
    <t>Итого по Главе 8. "Временные здания и сооружения"</t>
  </si>
  <si>
    <t>СР-1</t>
  </si>
  <si>
    <t xml:space="preserve">Расходы на командировки рабочих, привлекаемых для строительства  </t>
  </si>
  <si>
    <t>Расходы на утилизацию отходов</t>
  </si>
  <si>
    <t>Размер платы экологического мониторинга на период строительства (Санитарно-химический мониторинг почво-грунтов)</t>
  </si>
  <si>
    <t>Дополнительные затрат при производстве строительно-монтажных работ в зимнее время  0,5 % от СМР 1-8</t>
  </si>
  <si>
    <t>Глава 10. Содержание службы заказчика-застройщика (технического надзора) строящегося предприятия</t>
  </si>
  <si>
    <t>Постановление правительства РФ от 21 июня 2010 года №468</t>
  </si>
  <si>
    <t>Строительный контроль заказчика, 2,14%</t>
  </si>
  <si>
    <t>Итого по главе 10</t>
  </si>
  <si>
    <t>Разработка проектной документации</t>
  </si>
  <si>
    <t>Разработка рабочей документации</t>
  </si>
  <si>
    <t>МДС 81-35.2004</t>
  </si>
  <si>
    <t>Авторский надзор 0,2%</t>
  </si>
  <si>
    <t>СР-2</t>
  </si>
  <si>
    <t>Расходы на проезд специалистов, осуществляющих авторский надзор</t>
  </si>
  <si>
    <t>Итого по главе 12</t>
  </si>
  <si>
    <t>Смета №1</t>
  </si>
  <si>
    <t>Смета №2</t>
  </si>
  <si>
    <t>дог.0342Д-22/ГГЭ-31081/13-01/БС</t>
  </si>
  <si>
    <t xml:space="preserve">Стоимость проведения экологической экспертизы </t>
  </si>
  <si>
    <t>Приказ от 4.08.2020 № 421/пр п.179</t>
  </si>
  <si>
    <t>Непредвиденные затраты для объектов капитального строительства непроизводственного назначения - 2%</t>
  </si>
  <si>
    <t>Итого "Непредвиденные затраты"</t>
  </si>
  <si>
    <t>№ 303-ФЗ от 3.08.2018</t>
  </si>
  <si>
    <t>Итого "Налоги и обязательные платежи"</t>
  </si>
  <si>
    <t>тыс. руб.</t>
  </si>
  <si>
    <t xml:space="preserve">Составлен(а) в базисном уровне цен  </t>
  </si>
  <si>
    <t>Подготовка технического плана инженерного сооружения</t>
  </si>
  <si>
    <t>СР-6</t>
  </si>
  <si>
    <t>Устройство подъездной дороги к гостиницам</t>
  </si>
  <si>
    <t>Организация дорожного движения на период эксплуатации</t>
  </si>
  <si>
    <t>02-01-03</t>
  </si>
  <si>
    <t>Крепление откосов</t>
  </si>
  <si>
    <t>Площадка для обслуживания ЛОС</t>
  </si>
  <si>
    <t>"Всесезонный туристско рекреационный комплекс «Эльбрус», Кабардино-Балкарская Республика. Благоустройство центральной части Поляны Азау. Этап 2. Подъездная дорога к гостиницам."</t>
  </si>
  <si>
    <t>06-01-03</t>
  </si>
  <si>
    <t>Благоустройство</t>
  </si>
  <si>
    <t>2</t>
  </si>
  <si>
    <t>3</t>
  </si>
  <si>
    <t>7</t>
  </si>
  <si>
    <t>6</t>
  </si>
  <si>
    <t>4</t>
  </si>
  <si>
    <t>5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</si>
  <si>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</si>
  <si>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</si>
  <si>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</si>
  <si>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</si>
  <si>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</si>
  <si>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</si>
  <si>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</si>
  <si>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</si>
  <si>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</si>
  <si>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</si>
  <si>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26</t>
  </si>
  <si>
    <t>20</t>
  </si>
  <si>
    <t>21</t>
  </si>
  <si>
    <t>22</t>
  </si>
  <si>
    <t>23</t>
  </si>
  <si>
    <t>24</t>
  </si>
  <si>
    <t>25</t>
  </si>
  <si>
    <t>27</t>
  </si>
  <si>
    <t>8</t>
  </si>
  <si>
    <t>02-01-04</t>
  </si>
  <si>
    <t>Фундамент под ЛОС</t>
  </si>
  <si>
    <t>Приказ от 19.06.2020 № 332/пр прил.1 п.54</t>
  </si>
  <si>
    <t>Временные здания и сооружения - Санатории, санатории-профилактории, профилактории, дома отдыха и базы отдыха, пансионаты, лечебно-оздоровительные комплексы, санаторные, оздоровительные и спортивные детские лагеря - 2,3%</t>
  </si>
  <si>
    <t>ЭЛ-20-1-П-ООС-ПЗ (л.140-141)</t>
  </si>
  <si>
    <t>ЭЛ-20-1-П-ООС-ПЗ (л.138-139)</t>
  </si>
  <si>
    <t>ЭЛ-20-1-П-ООС-ПЗ (л.142)</t>
  </si>
  <si>
    <t>Стоимость проведения государственной экспертизы (661,65*16,65%*5,71)</t>
  </si>
  <si>
    <t>Размер платы выбросов загрязняющих веществ в атмосферный воздух источниками в период строительства (10,46+357,26)/1000</t>
  </si>
  <si>
    <t>Размер платы выбросов загрязняющих веществ в атмосферный воздух источниками в период строительства  (10,46+357,26)/1000/12,58</t>
  </si>
  <si>
    <t>Расходы на утилизацию отходов в подготовительный и основной периоды строительства (12356,75/1000/12,58)</t>
  </si>
  <si>
    <t>Размер платы экологического мониторинга на период строительства (21279,58/1000/12,58)</t>
  </si>
  <si>
    <t>Устройство водоотводных лотков</t>
  </si>
  <si>
    <t>07-01-02</t>
  </si>
  <si>
    <t xml:space="preserve">Составлен(а) в текущем уровне цен на 3 квартал 2021г. </t>
  </si>
  <si>
    <t xml:space="preserve">Стоимость проектно-изыскательских работ (справочно):   </t>
  </si>
  <si>
    <t>тыс.руб.</t>
  </si>
  <si>
    <t>НДС - 20% (за исключением п.п.14, 23)</t>
  </si>
  <si>
    <t>Стоимость проведения государственной  экспертизы (661,65*16,65%)</t>
  </si>
  <si>
    <t>Приказ от 25.05.2021 № 325/пр п.85 Прил.№1</t>
  </si>
  <si>
    <t>Расчет</t>
  </si>
  <si>
    <t>Д.М. Дыченко</t>
  </si>
  <si>
    <t>Ю.Ю. Юров</t>
  </si>
  <si>
    <t>Х.Х. Тимижев</t>
  </si>
  <si>
    <t>Б.Г.Шлом</t>
  </si>
  <si>
    <t xml:space="preserve">Главный инженер проекта: </t>
  </si>
  <si>
    <t>(должность, подпись, расшифровка)</t>
  </si>
  <si>
    <t xml:space="preserve">Составил : Начальник сметного отдела:  </t>
  </si>
  <si>
    <t xml:space="preserve">Генеральный директор
ООО "НКД"
</t>
  </si>
  <si>
    <t>(должность, подпись, расшифровка)
м.п.</t>
  </si>
  <si>
    <t xml:space="preserve">Заказчик: 
Акционерное общество "КАВКАЗ.РФ"
Генеральный директор  </t>
  </si>
  <si>
    <t>Наименование работ и затрат</t>
  </si>
  <si>
    <t>Содержание</t>
  </si>
  <si>
    <t xml:space="preserve">Примечание </t>
  </si>
  <si>
    <t>Глава 1</t>
  </si>
  <si>
    <t xml:space="preserve">Глава 2. </t>
  </si>
  <si>
    <t>Глава 6.</t>
  </si>
  <si>
    <t>Глава 7.</t>
  </si>
  <si>
    <t>Глава 12</t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</si>
  <si>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</si>
  <si>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</si>
  <si>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</si>
  <si>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гора Эльбрус, Эльбрусский муниципальный район, Кабардино-Балкарская Республика, Российская Федерация</t>
  </si>
  <si>
    <t>Основания для расчета:</t>
  </si>
  <si>
    <t>3. Утвержденный сводный сметный расчет стоимости строительства "Всесезонный туристско рекреационный комплекс «Эльбрус», Кабардино-Балкарская Республика. Благоустройство центральной части Поляны Азау. Этап 2. Подъездная дорога к гостиницам." в ценах 3 квартала 2021 г.</t>
  </si>
  <si>
    <t>Возврат от разборки ВЗИС-15%</t>
  </si>
  <si>
    <t>ЗУ-0,5%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</si>
  <si>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</si>
  <si>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</si>
  <si>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</si>
  <si>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в том числе Оборудование</t>
  </si>
  <si>
    <t>ВЗИС - 2,3%</t>
  </si>
  <si>
    <t>Стоимость работ в ценах утверждения сметной документации- 
3 квартала 2021 г.</t>
  </si>
  <si>
    <r>
      <t xml:space="preserve">Стоимость работ в ценах на дату формирования начальной (максимальной) цены контракта - </t>
    </r>
    <r>
      <rPr>
        <b/>
        <sz val="12"/>
        <color rgb="FFFF0000"/>
        <rFont val="Times New Roman"/>
        <family val="1"/>
        <charset val="204"/>
      </rPr>
      <t>апрель 2022 г.</t>
    </r>
  </si>
  <si>
    <t>Сметная стоимость, руб.</t>
  </si>
  <si>
    <t>СМР</t>
  </si>
  <si>
    <t xml:space="preserve">Разработка рабочей документации. </t>
  </si>
  <si>
    <t>1.1</t>
  </si>
  <si>
    <t>Непредвиденные работы и затраты</t>
  </si>
  <si>
    <t xml:space="preserve">Проектные работы (Стадия РД) </t>
  </si>
  <si>
    <t xml:space="preserve">Строительство (строительные работы, оборудование, прочие затраты). </t>
  </si>
  <si>
    <t>1.2</t>
  </si>
  <si>
    <t>Стоимость без учета НДС</t>
  </si>
  <si>
    <t>НДС-20%</t>
  </si>
  <si>
    <t>Стоимость с учетом НДС</t>
  </si>
  <si>
    <t>*Индекс фактической инфляции по данным Росстата ("Строительство ", Кабардино-Балкарская республика) от цен утверждения сметной документации до даты формирования НМЦК (октябрь 2021 к апрель 2022)</t>
  </si>
  <si>
    <t>Затраты на перевозку работников к месту командирования и обратно</t>
  </si>
  <si>
    <t>Затраты на оплату проживания и суточные работников</t>
  </si>
  <si>
    <t>РАСЧЕТ НАЧАЛЬНОЙ МАКСИМАЛЬНОЙ ЦЕНЫ ДОГОВОРА</t>
  </si>
  <si>
    <t>№ п.п.</t>
  </si>
  <si>
    <t>Перечень видов работ</t>
  </si>
  <si>
    <t>без учета НДС</t>
  </si>
  <si>
    <t>НДС-20 %</t>
  </si>
  <si>
    <t>с учетом НДС</t>
  </si>
  <si>
    <t xml:space="preserve">Продолжительность работ </t>
  </si>
  <si>
    <t>мес.</t>
  </si>
  <si>
    <t xml:space="preserve">Начало работ - </t>
  </si>
  <si>
    <t xml:space="preserve">Окончание работ - </t>
  </si>
  <si>
    <t>по объекту:</t>
  </si>
  <si>
    <t>В том числе:</t>
  </si>
  <si>
    <t xml:space="preserve">Инфляционная составляющая за период выполнения работ </t>
  </si>
  <si>
    <t>Строительство (строительные работы, оборудование, прочие затраты)</t>
  </si>
  <si>
    <t xml:space="preserve">Оборудование </t>
  </si>
  <si>
    <t xml:space="preserve">Непредвиденные затраты </t>
  </si>
  <si>
    <t>Инфляционная составляющая за период выполнения работ</t>
  </si>
  <si>
    <t>1</t>
  </si>
  <si>
    <t>Ведомость объемов конструктивных решений (элементов) и комплексов (видов) работ</t>
  </si>
  <si>
    <t>1.1.1</t>
  </si>
  <si>
    <t>1.1.2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</si>
  <si>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</si>
  <si>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</si>
  <si>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</si>
  <si>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</si>
  <si>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</si>
  <si>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</si>
  <si>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</si>
  <si>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</si>
  <si>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</si>
  <si>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</si>
  <si>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</si>
  <si>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</si>
  <si>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</si>
  <si>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</si>
  <si>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</si>
  <si>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</si>
  <si>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</si>
  <si>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</si>
  <si>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Единица измерения</t>
  </si>
  <si>
    <t>Количество (объем работ)</t>
  </si>
  <si>
    <t>комплекс</t>
  </si>
  <si>
    <t>Непредвиденные затраты для объектов капитального строительства непроизводственного назначения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</si>
  <si>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</si>
  <si>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</si>
  <si>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</si>
  <si>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</si>
  <si>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</si>
  <si>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разработка рабочей документации;</t>
  </si>
  <si>
    <t>- Определение и закрепление основных осей зданий и сооружений;</t>
  </si>
  <si>
    <t>- затраты на оплату труда рабочих-строителей;</t>
  </si>
  <si>
    <t>- затраты на приобретение материалов, изделий и конструкций;</t>
  </si>
  <si>
    <t>- затраты на эксплуатацию машин и механизмов;</t>
  </si>
  <si>
    <t>- накладные расходы;</t>
  </si>
  <si>
    <t>- сметную прибыль;</t>
  </si>
  <si>
    <t>- стоимость оборудования поставки подрядчика;</t>
  </si>
  <si>
    <t>- затраты на строительство временных зданий и сооружений;</t>
  </si>
  <si>
    <t>- возврат от разборки временных зданий и сооружений в размере 15% от суммы затрат на их возведение;</t>
  </si>
  <si>
    <t>- удорожание работ в зимнее время;</t>
  </si>
  <si>
    <t>- затраты, связанные с проживанием строительных рабочих и машинистов строительной техники для производства СМР;</t>
  </si>
  <si>
    <t>- затраты, связанные с суточными расходами строительных рабочих и машинистов строительной техники для производства СМР</t>
  </si>
  <si>
    <t>- затраты, связанные с перевозкой рабочих;</t>
  </si>
  <si>
    <t xml:space="preserve">- затраты на проведение производственного экологического мониторинга; </t>
  </si>
  <si>
    <t>- плата за негативное воздействие на окружающую среду;</t>
  </si>
  <si>
    <t>- затраты на авторский надзор;</t>
  </si>
  <si>
    <t>- резерв средств на непредвиденные работы и затраты;</t>
  </si>
  <si>
    <t>-индексы фактической инфляции для пересчета сметной стоимости из уровня цен утверждения проектной документации в уровень цен на дату определения НМЦК;</t>
  </si>
  <si>
    <t>-прогнозные индексы инфляции для пересчета из уровня цен на дату определения НМЦК в уровень цен соответствующего периода реализации проекта;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</si>
  <si>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</si>
  <si>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</si>
  <si>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</si>
  <si>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</si>
  <si>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</si>
  <si>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ВСЕГО:</t>
  </si>
  <si>
    <t xml:space="preserve">непредвиденные расходы </t>
  </si>
  <si>
    <t xml:space="preserve">инфляционная составляющая за период выполнения работ </t>
  </si>
  <si>
    <t>Дата формирования НМЦК</t>
  </si>
  <si>
    <t>Продолжительность выполнения работ, мес.</t>
  </si>
  <si>
    <t>Начало работ</t>
  </si>
  <si>
    <t>Окончание работ</t>
  </si>
  <si>
    <t>ежемесячный прогнозный индекс на 2021 год</t>
  </si>
  <si>
    <t>^(1/12)</t>
  </si>
  <si>
    <t>Индекс прогнозной инфляции</t>
  </si>
  <si>
    <t>Индекс Минэкономразвития РФ на 2022 г. (Письмо Минэкономразвития России от 30.09.2020 г. № 32028-ПК/Д03и)</t>
  </si>
  <si>
    <t>Разработка РД</t>
  </si>
  <si>
    <t xml:space="preserve">Размер платы выбросов загрязняющих веществ в атмосферный воздух источниками в период строительства </t>
  </si>
  <si>
    <t>2. Заключение Федерального автономного учреждения "Главное управление государственной экспертизы" (ФАУ "ГЛАВГОСЭКСПЕРТИЗА РОССИИ") от 31.03.2022 № 07-1-1-3-019393-2022</t>
  </si>
  <si>
    <t xml:space="preserve">Авторский надзор </t>
  </si>
  <si>
    <t xml:space="preserve">Непредвиденные затраты для объектов капитального строительства непроизводственного назначения </t>
  </si>
  <si>
    <t>1. Приказ об утверждении проектной документации, включая сводный сметный расчет стоимости строительства от __________ № ____________.</t>
  </si>
  <si>
    <t>1. Приказ об утверждении проектной документации, включая сводный сметный расчет стоимости строительства от 01.04.2022 № Пр-22-104.</t>
  </si>
  <si>
    <t>** поскольку индекс Росстата за  январь, март 2022 отсутствует, он принимается равным 1.</t>
  </si>
  <si>
    <t>ПРОЕКТ СМЕТЫ КОНТРАКТА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</si>
  <si>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</si>
  <si>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</si>
  <si>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Цена, руб.</t>
  </si>
  <si>
    <t>На единицу измерения</t>
  </si>
  <si>
    <t>Всего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</si>
  <si>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</si>
  <si>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</si>
  <si>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</si>
  <si>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</si>
  <si>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</si>
  <si>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</si>
  <si>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</si>
  <si>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</si>
  <si>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</si>
  <si>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</si>
  <si>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</si>
  <si>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</si>
  <si>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</si>
  <si>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</si>
  <si>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</si>
  <si>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</si>
  <si>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</si>
  <si>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</si>
  <si>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СР-1 раздел 1</t>
  </si>
  <si>
    <t>СР-1 раздел 2</t>
  </si>
  <si>
    <t>(Сто тридцать семь миллионов тридцать пять тысяч пятьсот семьдесят четыре рубля десять копеек)</t>
  </si>
  <si>
    <t>ПОЯСНИТЕЛЬНАЯ ЗАПИСКА</t>
  </si>
  <si>
    <t>К РАСЧЕТУ НАЧАЛЬНОЙ МАКСИМАЛЬНОЙ ЦЕНЫ ДОГОВОРА</t>
  </si>
  <si>
    <t>Расчет стоимости строительства выполнен проектно- сметным методом.</t>
  </si>
  <si>
    <t>Цена работ учитывает все затраты Подрядчика, включая стоимость проектных работ стадии "Рабочая документация", стоимость приобретения материалов и оборудования поставки Подрядчика, стоимость строительно-монтажных и прочих затрат согласно перечню затрат, учтенному сводным сметным расчетом стоимости строительства, накладных расходов, сметной прибыли.</t>
  </si>
  <si>
    <t>Описание метода расчета стоимости проектных работ и строительства</t>
  </si>
  <si>
    <t>Размер суточных- 100 руб. в сутки на человека, компенсация за проживание - 550 руб. в сутки на человека (согласно Постановлению Правительства РФ от 02.10.2002 г. № 729).</t>
  </si>
  <si>
    <t xml:space="preserve">Индекс-дефлятор определен в соответствии с данными Минэкономразвития РФ.  </t>
  </si>
  <si>
    <t>В расчете учтены временные здания и сооружения в размере 2,3%, зимнее удорожание в размере 0,5%, непредвиденные затраты в размере 2 % согласно сводному сметному расчету и возврат от разборки временных зданий и сооружений в размере 15%.</t>
  </si>
  <si>
    <t>Индекс-дефлятор на продолжительность строительства выполнен в соответствии с графиком выполнения работ.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</si>
  <si>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</si>
  <si>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</si>
  <si>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</si>
  <si>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r>
      <t xml:space="preserve">Для расчета цены строительства  использован сводный сметный расчет в ценах 3 квартала 2021 г., локальные сметные расчеты в ценах 3 кв. 2021 г., </t>
    </r>
    <r>
      <rPr>
        <sz val="10"/>
        <rFont val="Calibri"/>
        <family val="2"/>
        <charset val="204"/>
      </rPr>
      <t xml:space="preserve"> получившие положительное заключение ФАУ "Главгосэкспертиза России" от 31.03.2022 № 07-1-1-3-019393-2022</t>
    </r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</si>
  <si>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
Этап 2. Подъездная дорога к гостиницам."</t>
  </si>
  <si>
    <t>"Всесезонный туристско-рекреационный комплекс «Эльбрус», Кабардино-Балкарская Республика. Благоустройство центральной части Поляны Азау. Этап 2. Подъездная дорога к гостиницам."</t>
  </si>
  <si>
    <t>Всесезонный туристско-рекреационный комплекс «Эльбрус», Кабардино-Балкарская Республика. Благоустройство центральной части Поляны Азау. Этап 2. Подъездная дорога к гостиницам.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</si>
  <si>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50%</t>
  </si>
  <si>
    <t>Индексы-дефляторы определены с учетом авансирования в размере 50%.</t>
  </si>
  <si>
    <r>
      <t>Начальная максимальная цена договора ( далее - НМЦД) определена в соответствии с Приказом Минстроя России от 23 декабря 2019 г. № 841/пр «Об утверждении Порядка определения начальной (максимальной) цены контракта, цены контракта, заключаемого с единственным поставщиком (подрядчиком, исполнителем), начальной цены единицы товара, работы, услуги при осуществлении закупок в сфере градостроительной деятельности (за исключением территориального планирования) и Методики составления сметы контракта, предметом которого являются строительство, реконструкция объектов капитального строительства», требованием Федерального Закона  от</t>
    </r>
    <r>
      <rPr>
        <sz val="10"/>
        <rFont val="Calibri"/>
        <family val="2"/>
        <charset val="204"/>
      </rPr>
      <t xml:space="preserve"> 05.04.2013 г. № 44 "О контрактной системе в сфере закупок товаров, работ, услуг для обеспечения государственных и муниципальных нужд", требованием Положения о договорной работе, утвержденного  Приказом акционерного общества "Курорты Северного Кавказа"  от 21.07.2020  № Пр-20-133.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</si>
</sst>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\-??_р_._-;_-@_-"/>
    <numFmt numFmtId="166" formatCode="_-* #,##0_-;\-* #,##0_-;_-* &quot;-&quot;??_-;_-@_-"/>
    <numFmt numFmtId="167" formatCode="_-* #,##0\ _₽_-;\-* #,##0\ _₽_-;_-* &quot;-&quot;??\ _₽_-;_-@_-"/>
    <numFmt numFmtId="168" formatCode="#,##0.####"/>
    <numFmt numFmtId="169" formatCode="#,##0.######"/>
    <numFmt numFmtId="170" formatCode="0.0000000"/>
    <numFmt numFmtId="171" formatCode="0.0"/>
    <numFmt numFmtId="172" formatCode="0.0%"/>
    <numFmt numFmtId="173" formatCode="0.000000"/>
    <numFmt numFmtId="174" formatCode="0.00000000"/>
  </numFmts>
  <fonts count="5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9"/>
      <name val="Times New Roman"/>
      <family val="1"/>
      <charset val="204"/>
    </font>
    <font>
      <i/>
      <sz val="10"/>
      <name val="Arial Cyr"/>
      <charset val="204"/>
    </font>
    <font>
      <sz val="10"/>
      <name val="Times New Roman"/>
      <family val="1"/>
    </font>
    <font>
      <sz val="10"/>
      <name val="Arial Cyr"/>
    </font>
    <font>
      <sz val="8"/>
      <name val="Times New Roman"/>
      <family val="1"/>
    </font>
    <font>
      <sz val="9"/>
      <name val="Times New Roman"/>
      <family val="1"/>
    </font>
    <font>
      <sz val="11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i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rgb="FF0070C0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7">
    <xf numFmtId="0" fontId="0" fillId="0" borderId="0"/>
    <xf numFmtId="0" fontId="6" fillId="0" borderId="1">
      <alignment horizontal="center"/>
    </xf>
    <xf numFmtId="0" fontId="4" fillId="0" borderId="0">
      <alignment vertical="top"/>
    </xf>
    <xf numFmtId="0" fontId="6" fillId="0" borderId="1">
      <alignment horizontal="center"/>
    </xf>
    <xf numFmtId="0" fontId="6" fillId="0" borderId="0">
      <alignment vertical="top"/>
    </xf>
    <xf numFmtId="0" fontId="4" fillId="0" borderId="0"/>
    <xf numFmtId="0" fontId="6" fillId="0" borderId="0">
      <alignment horizontal="right" vertical="top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1">
      <alignment horizontal="center" wrapText="1"/>
    </xf>
    <xf numFmtId="0" fontId="4" fillId="0" borderId="0">
      <alignment vertical="top"/>
    </xf>
    <xf numFmtId="0" fontId="4" fillId="0" borderId="0"/>
    <xf numFmtId="0" fontId="4" fillId="0" borderId="0"/>
    <xf numFmtId="0" fontId="6" fillId="0" borderId="0"/>
    <xf numFmtId="0" fontId="6" fillId="0" borderId="1">
      <alignment horizontal="center" wrapText="1"/>
    </xf>
    <xf numFmtId="0" fontId="6" fillId="0" borderId="1">
      <alignment horizontal="center"/>
    </xf>
    <xf numFmtId="0" fontId="7" fillId="0" borderId="0"/>
    <xf numFmtId="0" fontId="6" fillId="0" borderId="1">
      <alignment horizontal="center" wrapText="1"/>
    </xf>
    <xf numFmtId="0" fontId="4" fillId="0" borderId="0"/>
    <xf numFmtId="0" fontId="6" fillId="0" borderId="0">
      <alignment horizontal="center"/>
    </xf>
    <xf numFmtId="0" fontId="6" fillId="0" borderId="0">
      <alignment horizontal="left" vertical="top"/>
    </xf>
    <xf numFmtId="0" fontId="7" fillId="0" borderId="0"/>
    <xf numFmtId="0" fontId="6" fillId="0" borderId="0"/>
    <xf numFmtId="0" fontId="17" fillId="0" borderId="0"/>
    <xf numFmtId="0" fontId="17" fillId="0" borderId="0"/>
    <xf numFmtId="0" fontId="18" fillId="0" borderId="0"/>
    <xf numFmtId="164" fontId="1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5" fontId="19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23" fillId="0" borderId="0"/>
    <xf numFmtId="0" fontId="26" fillId="0" borderId="0"/>
    <xf numFmtId="0" fontId="2" fillId="0" borderId="0"/>
    <xf numFmtId="0" fontId="27" fillId="0" borderId="0">
      <alignment horizontal="left" vertical="top"/>
    </xf>
    <xf numFmtId="0" fontId="27" fillId="0" borderId="0">
      <alignment horizontal="center"/>
    </xf>
    <xf numFmtId="0" fontId="27" fillId="0" borderId="0">
      <alignment horizontal="center" vertical="center"/>
    </xf>
    <xf numFmtId="0" fontId="28" fillId="0" borderId="0"/>
    <xf numFmtId="0" fontId="27" fillId="0" borderId="0">
      <alignment horizontal="center" vertical="center"/>
    </xf>
    <xf numFmtId="0" fontId="27" fillId="0" borderId="0">
      <alignment horizontal="left" vertical="center"/>
    </xf>
    <xf numFmtId="0" fontId="27" fillId="0" borderId="0">
      <alignment horizontal="center" vertical="center"/>
    </xf>
    <xf numFmtId="0" fontId="27" fillId="0" borderId="0">
      <alignment horizontal="center" vertical="center"/>
    </xf>
    <xf numFmtId="0" fontId="27" fillId="0" borderId="0">
      <alignment horizontal="center" vertical="center"/>
    </xf>
    <xf numFmtId="0" fontId="29" fillId="0" borderId="0">
      <alignment horizontal="center" vertical="center"/>
    </xf>
    <xf numFmtId="0" fontId="29" fillId="0" borderId="0">
      <alignment horizontal="center" vertical="center"/>
    </xf>
    <xf numFmtId="0" fontId="30" fillId="0" borderId="0">
      <alignment horizontal="center" vertical="top"/>
    </xf>
    <xf numFmtId="0" fontId="31" fillId="0" borderId="0"/>
    <xf numFmtId="0" fontId="32" fillId="0" borderId="0"/>
    <xf numFmtId="0" fontId="17" fillId="0" borderId="0"/>
    <xf numFmtId="0" fontId="1" fillId="0" borderId="0"/>
    <xf numFmtId="0" fontId="17" fillId="0" borderId="1" applyBorder="0" applyAlignment="0">
      <alignment horizontal="center" wrapText="1"/>
    </xf>
    <xf numFmtId="0" fontId="17" fillId="0" borderId="0"/>
    <xf numFmtId="0" fontId="4" fillId="0" borderId="0"/>
    <xf numFmtId="0" fontId="39" fillId="0" borderId="0"/>
    <xf numFmtId="9" fontId="4" fillId="0" borderId="0" applyFont="0" applyFill="0" applyBorder="0" applyAlignment="0" applyProtection="0"/>
    <xf numFmtId="0" fontId="26" fillId="0" borderId="0"/>
  </cellStyleXfs>
  <cellXfs count="396">
    <xf numFmtId="0" fontId="0" fillId="0" borderId="0" xfId="0"/>
    <xf numFmtId="0" fontId="6" fillId="0" borderId="0" xfId="0" applyFont="1" applyAlignment="1">
      <alignment horizontal="center" vertical="top"/>
    </xf>
    <xf numFmtId="49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 vertical="top"/>
    </xf>
    <xf numFmtId="49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13" fillId="0" borderId="0" xfId="11" applyFo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top"/>
    </xf>
    <xf numFmtId="0" fontId="13" fillId="0" borderId="0" xfId="23" applyFont="1" applyAlignment="1">
      <alignment horizontal="center" vertical="center"/>
    </xf>
    <xf numFmtId="0" fontId="0" fillId="0" borderId="0" xfId="0" applyBorder="1"/>
    <xf numFmtId="49" fontId="10" fillId="0" borderId="1" xfId="0" applyNumberFormat="1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2" fontId="10" fillId="0" borderId="1" xfId="0" applyNumberFormat="1" applyFont="1" applyBorder="1" applyAlignment="1">
      <alignment horizontal="right" vertical="top" wrapText="1"/>
    </xf>
    <xf numFmtId="49" fontId="10" fillId="0" borderId="4" xfId="27" applyNumberFormat="1" applyFont="1" applyFill="1" applyBorder="1" applyAlignment="1">
      <alignment horizontal="left" vertical="center" wrapText="1"/>
    </xf>
    <xf numFmtId="4" fontId="10" fillId="0" borderId="1" xfId="27" applyNumberFormat="1" applyFont="1" applyFill="1" applyBorder="1" applyAlignment="1">
      <alignment horizontal="right" vertical="top"/>
    </xf>
    <xf numFmtId="49" fontId="10" fillId="0" borderId="1" xfId="27" applyNumberFormat="1" applyFont="1" applyFill="1" applyBorder="1" applyAlignment="1">
      <alignment horizontal="left" vertical="top" wrapText="1"/>
    </xf>
    <xf numFmtId="49" fontId="10" fillId="0" borderId="1" xfId="27" quotePrefix="1" applyNumberFormat="1" applyFont="1" applyFill="1" applyBorder="1" applyAlignment="1">
      <alignment horizontal="left" vertical="top" wrapText="1"/>
    </xf>
    <xf numFmtId="4" fontId="10" fillId="0" borderId="1" xfId="27" applyNumberFormat="1" applyFont="1" applyFill="1" applyBorder="1" applyAlignment="1">
      <alignment horizontal="center" vertical="center"/>
    </xf>
    <xf numFmtId="4" fontId="6" fillId="0" borderId="1" xfId="27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0" xfId="0"/>
    <xf numFmtId="0" fontId="6" fillId="0" borderId="0" xfId="0" applyFont="1" applyAlignment="1">
      <alignment horizontal="center" vertical="top"/>
    </xf>
    <xf numFmtId="49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 vertical="top"/>
    </xf>
    <xf numFmtId="49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13" fillId="0" borderId="0" xfId="11" applyFo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top"/>
    </xf>
    <xf numFmtId="0" fontId="13" fillId="0" borderId="0" xfId="23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7" xfId="22" applyFont="1" applyBorder="1" applyAlignment="1">
      <alignment horizontal="center"/>
    </xf>
    <xf numFmtId="49" fontId="10" fillId="0" borderId="1" xfId="0" applyNumberFormat="1" applyFont="1" applyBorder="1" applyAlignment="1">
      <alignment horizontal="left" vertical="top" wrapText="1"/>
    </xf>
    <xf numFmtId="0" fontId="0" fillId="0" borderId="0" xfId="0"/>
    <xf numFmtId="49" fontId="10" fillId="0" borderId="1" xfId="0" applyNumberFormat="1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left" vertical="top" wrapText="1"/>
    </xf>
    <xf numFmtId="49" fontId="20" fillId="0" borderId="1" xfId="0" applyNumberFormat="1" applyFont="1" applyBorder="1" applyAlignment="1">
      <alignment horizontal="left" vertical="top" wrapText="1"/>
    </xf>
    <xf numFmtId="0" fontId="0" fillId="0" borderId="0" xfId="0"/>
    <xf numFmtId="49" fontId="10" fillId="0" borderId="1" xfId="0" applyNumberFormat="1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0" fontId="0" fillId="0" borderId="0" xfId="0"/>
    <xf numFmtId="49" fontId="10" fillId="0" borderId="1" xfId="0" applyNumberFormat="1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left" vertical="top" wrapText="1"/>
    </xf>
    <xf numFmtId="49" fontId="10" fillId="0" borderId="1" xfId="0" applyNumberFormat="1" applyFont="1" applyBorder="1" applyAlignment="1">
      <alignment horizontal="left" vertical="top" wrapText="1"/>
    </xf>
    <xf numFmtId="0" fontId="10" fillId="0" borderId="1" xfId="0" applyFont="1" applyBorder="1" applyAlignment="1">
      <alignment horizontal="right" vertical="top" wrapText="1"/>
    </xf>
    <xf numFmtId="4" fontId="10" fillId="0" borderId="1" xfId="0" applyNumberFormat="1" applyFont="1" applyBorder="1" applyAlignment="1">
      <alignment horizontal="right" vertical="top" wrapText="1"/>
    </xf>
    <xf numFmtId="0" fontId="21" fillId="0" borderId="0" xfId="0" applyFont="1" applyBorder="1"/>
    <xf numFmtId="0" fontId="12" fillId="0" borderId="0" xfId="0" applyFont="1" applyAlignment="1">
      <alignment horizontal="right" vertical="top" wrapText="1"/>
    </xf>
    <xf numFmtId="0" fontId="21" fillId="0" borderId="0" xfId="0" applyFont="1"/>
    <xf numFmtId="4" fontId="12" fillId="0" borderId="0" xfId="0" applyNumberFormat="1" applyFont="1" applyAlignment="1">
      <alignment horizontal="right" vertical="top" wrapText="1"/>
    </xf>
    <xf numFmtId="0" fontId="10" fillId="0" borderId="7" xfId="22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4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49" fontId="20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Border="1"/>
    <xf numFmtId="49" fontId="10" fillId="0" borderId="1" xfId="27" applyNumberFormat="1" applyFont="1" applyFill="1" applyBorder="1" applyAlignment="1">
      <alignment horizontal="center" vertical="center" wrapText="1"/>
    </xf>
    <xf numFmtId="0" fontId="10" fillId="0" borderId="1" xfId="27" applyFont="1" applyFill="1" applyBorder="1" applyAlignment="1">
      <alignment horizontal="left" vertical="center" wrapText="1"/>
    </xf>
    <xf numFmtId="49" fontId="6" fillId="0" borderId="1" xfId="27" applyNumberFormat="1" applyFont="1" applyFill="1" applyBorder="1" applyAlignment="1">
      <alignment horizontal="center" vertical="center" wrapText="1"/>
    </xf>
    <xf numFmtId="0" fontId="21" fillId="0" borderId="0" xfId="0" applyFont="1" applyFill="1"/>
    <xf numFmtId="0" fontId="10" fillId="0" borderId="1" xfId="0" applyFont="1" applyBorder="1" applyAlignment="1">
      <alignment horizontal="right" vertical="top" wrapText="1"/>
    </xf>
    <xf numFmtId="0" fontId="10" fillId="0" borderId="1" xfId="0" applyFont="1" applyBorder="1" applyAlignment="1">
      <alignment horizontal="right" vertical="top" wrapText="1"/>
    </xf>
    <xf numFmtId="49" fontId="13" fillId="0" borderId="1" xfId="0" applyNumberFormat="1" applyFont="1" applyBorder="1" applyAlignment="1">
      <alignment horizontal="left" vertical="top" wrapText="1"/>
    </xf>
    <xf numFmtId="166" fontId="22" fillId="2" borderId="0" xfId="41" applyNumberFormat="1" applyFont="1" applyFill="1" applyAlignment="1">
      <alignment horizontal="center" vertical="top" wrapText="1"/>
    </xf>
    <xf numFmtId="49" fontId="22" fillId="2" borderId="0" xfId="42" applyNumberFormat="1" applyFont="1" applyFill="1" applyAlignment="1">
      <alignment horizontal="left" vertical="top" wrapText="1"/>
    </xf>
    <xf numFmtId="0" fontId="22" fillId="2" borderId="0" xfId="42" applyFont="1" applyFill="1" applyAlignment="1">
      <alignment horizontal="left" vertical="top" wrapText="1"/>
    </xf>
    <xf numFmtId="4" fontId="22" fillId="2" borderId="0" xfId="42" applyNumberFormat="1" applyFont="1" applyFill="1" applyAlignment="1">
      <alignment horizontal="right" vertical="top" wrapText="1"/>
    </xf>
    <xf numFmtId="166" fontId="22" fillId="2" borderId="0" xfId="41" applyNumberFormat="1" applyFont="1" applyFill="1"/>
    <xf numFmtId="0" fontId="22" fillId="2" borderId="0" xfId="42" applyFont="1" applyFill="1"/>
    <xf numFmtId="4" fontId="22" fillId="2" borderId="2" xfId="42" applyNumberFormat="1" applyFont="1" applyFill="1" applyBorder="1"/>
    <xf numFmtId="4" fontId="22" fillId="2" borderId="0" xfId="42" applyNumberFormat="1" applyFont="1" applyFill="1"/>
    <xf numFmtId="0" fontId="22" fillId="2" borderId="0" xfId="42" applyFont="1" applyFill="1" applyAlignment="1">
      <alignment horizontal="center"/>
    </xf>
    <xf numFmtId="4" fontId="22" fillId="2" borderId="0" xfId="42" applyNumberFormat="1" applyFont="1" applyFill="1" applyAlignment="1">
      <alignment horizontal="center"/>
    </xf>
    <xf numFmtId="0" fontId="22" fillId="2" borderId="0" xfId="42" applyFont="1" applyFill="1" applyAlignment="1">
      <alignment vertical="top" wrapText="1"/>
    </xf>
    <xf numFmtId="166" fontId="22" fillId="2" borderId="0" xfId="41" applyNumberFormat="1" applyFont="1" applyFill="1" applyAlignment="1">
      <alignment vertical="top"/>
    </xf>
    <xf numFmtId="0" fontId="22" fillId="2" borderId="0" xfId="42" applyFont="1" applyFill="1" applyAlignment="1">
      <alignment vertical="top"/>
    </xf>
    <xf numFmtId="4" fontId="22" fillId="2" borderId="0" xfId="42" applyNumberFormat="1" applyFont="1" applyFill="1" applyAlignment="1">
      <alignment vertical="top" wrapText="1"/>
    </xf>
    <xf numFmtId="4" fontId="22" fillId="2" borderId="0" xfId="42" applyNumberFormat="1" applyFont="1" applyFill="1" applyAlignment="1">
      <alignment vertical="top"/>
    </xf>
    <xf numFmtId="0" fontId="22" fillId="2" borderId="0" xfId="42" applyFont="1" applyFill="1" applyAlignment="1">
      <alignment wrapText="1"/>
    </xf>
    <xf numFmtId="4" fontId="23" fillId="2" borderId="0" xfId="42" applyNumberFormat="1" applyFill="1"/>
    <xf numFmtId="0" fontId="4" fillId="2" borderId="0" xfId="43" applyFont="1" applyFill="1"/>
    <xf numFmtId="4" fontId="4" fillId="2" borderId="0" xfId="43" applyNumberFormat="1" applyFont="1" applyFill="1"/>
    <xf numFmtId="4" fontId="13" fillId="0" borderId="0" xfId="0" applyNumberFormat="1" applyFont="1" applyAlignment="1">
      <alignment horizontal="center" vertical="center"/>
    </xf>
    <xf numFmtId="0" fontId="12" fillId="0" borderId="1" xfId="0" applyFont="1" applyFill="1" applyBorder="1" applyAlignment="1">
      <alignment horizontal="right" vertical="top" wrapText="1"/>
    </xf>
    <xf numFmtId="4" fontId="12" fillId="0" borderId="1" xfId="0" applyNumberFormat="1" applyFont="1" applyFill="1" applyBorder="1" applyAlignment="1">
      <alignment horizontal="right" vertical="top" wrapText="1"/>
    </xf>
    <xf numFmtId="0" fontId="10" fillId="0" borderId="2" xfId="23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49" fontId="10" fillId="0" borderId="1" xfId="0" applyNumberFormat="1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0" fillId="0" borderId="1" xfId="0" applyFont="1" applyFill="1" applyBorder="1"/>
    <xf numFmtId="0" fontId="10" fillId="0" borderId="1" xfId="22" applyFont="1" applyFill="1" applyBorder="1" applyAlignment="1">
      <alignment horizontal="center"/>
    </xf>
    <xf numFmtId="0" fontId="33" fillId="0" borderId="0" xfId="48" applyFont="1" applyAlignment="1">
      <alignment horizontal="center" vertical="center" wrapText="1"/>
    </xf>
    <xf numFmtId="0" fontId="34" fillId="0" borderId="0" xfId="48" applyFont="1" applyAlignment="1">
      <alignment vertical="center"/>
    </xf>
    <xf numFmtId="0" fontId="35" fillId="0" borderId="0" xfId="48" applyFont="1"/>
    <xf numFmtId="0" fontId="34" fillId="0" borderId="0" xfId="48" applyFont="1" applyFill="1" applyAlignment="1">
      <alignment vertical="center"/>
    </xf>
    <xf numFmtId="167" fontId="33" fillId="4" borderId="1" xfId="63" applyNumberFormat="1" applyFont="1" applyFill="1" applyBorder="1" applyAlignment="1">
      <alignment horizontal="center" vertical="center" wrapText="1"/>
    </xf>
    <xf numFmtId="167" fontId="33" fillId="4" borderId="1" xfId="63" applyNumberFormat="1" applyFont="1" applyFill="1" applyBorder="1" applyAlignment="1">
      <alignment horizontal="center" vertical="center"/>
    </xf>
    <xf numFmtId="0" fontId="33" fillId="4" borderId="1" xfId="48" applyFont="1" applyFill="1" applyBorder="1" applyAlignment="1">
      <alignment horizontal="center" vertical="center" wrapText="1"/>
    </xf>
    <xf numFmtId="49" fontId="34" fillId="0" borderId="0" xfId="0" applyNumberFormat="1" applyFont="1" applyAlignment="1">
      <alignment horizontal="left" vertical="top"/>
    </xf>
    <xf numFmtId="0" fontId="34" fillId="0" borderId="0" xfId="0" applyFont="1" applyAlignment="1">
      <alignment horizontal="left" vertical="top"/>
    </xf>
    <xf numFmtId="0" fontId="34" fillId="0" borderId="0" xfId="0" applyFont="1" applyAlignment="1">
      <alignment horizontal="center" vertical="center"/>
    </xf>
    <xf numFmtId="49" fontId="34" fillId="0" borderId="0" xfId="23" applyNumberFormat="1" applyFont="1" applyAlignment="1">
      <alignment vertical="center"/>
    </xf>
    <xf numFmtId="0" fontId="34" fillId="0" borderId="7" xfId="22" applyFont="1" applyFill="1" applyBorder="1" applyAlignment="1">
      <alignment horizontal="center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left" vertical="top" wrapText="1"/>
    </xf>
    <xf numFmtId="49" fontId="34" fillId="0" borderId="4" xfId="27" applyNumberFormat="1" applyFont="1" applyFill="1" applyBorder="1" applyAlignment="1">
      <alignment horizontal="left" vertical="center" wrapText="1"/>
    </xf>
    <xf numFmtId="0" fontId="33" fillId="4" borderId="6" xfId="48" applyFont="1" applyFill="1" applyBorder="1" applyAlignment="1">
      <alignment horizontal="center" vertical="center" wrapText="1"/>
    </xf>
    <xf numFmtId="0" fontId="35" fillId="0" borderId="0" xfId="39" applyFont="1"/>
    <xf numFmtId="0" fontId="34" fillId="0" borderId="0" xfId="0" applyFont="1"/>
    <xf numFmtId="0" fontId="34" fillId="0" borderId="0" xfId="0" applyFont="1" applyFill="1"/>
    <xf numFmtId="4" fontId="34" fillId="0" borderId="1" xfId="0" applyNumberFormat="1" applyFont="1" applyFill="1" applyBorder="1" applyAlignment="1">
      <alignment vertical="center"/>
    </xf>
    <xf numFmtId="0" fontId="38" fillId="5" borderId="1" xfId="63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49" fontId="34" fillId="5" borderId="7" xfId="22" applyNumberFormat="1" applyFont="1" applyFill="1" applyBorder="1" applyAlignment="1">
      <alignment horizontal="center" vertical="center"/>
    </xf>
    <xf numFmtId="0" fontId="34" fillId="5" borderId="7" xfId="22" applyFont="1" applyFill="1" applyBorder="1" applyAlignment="1">
      <alignment horizontal="center" vertical="center"/>
    </xf>
    <xf numFmtId="0" fontId="34" fillId="2" borderId="1" xfId="63" applyFont="1" applyFill="1" applyBorder="1" applyAlignment="1">
      <alignment vertical="center" wrapText="1"/>
    </xf>
    <xf numFmtId="0" fontId="34" fillId="2" borderId="1" xfId="63" applyFont="1" applyFill="1" applyBorder="1" applyAlignment="1">
      <alignment vertical="center"/>
    </xf>
    <xf numFmtId="4" fontId="34" fillId="5" borderId="7" xfId="22" applyNumberFormat="1" applyFont="1" applyFill="1" applyBorder="1" applyAlignment="1">
      <alignment horizontal="center" vertical="center"/>
    </xf>
    <xf numFmtId="0" fontId="34" fillId="5" borderId="0" xfId="0" applyFont="1" applyFill="1" applyAlignment="1">
      <alignment vertical="center"/>
    </xf>
    <xf numFmtId="0" fontId="34" fillId="0" borderId="7" xfId="22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vertical="center"/>
    </xf>
    <xf numFmtId="4" fontId="34" fillId="0" borderId="7" xfId="22" applyNumberFormat="1" applyFont="1" applyFill="1" applyBorder="1" applyAlignment="1">
      <alignment horizontal="center" vertical="center"/>
    </xf>
    <xf numFmtId="49" fontId="34" fillId="0" borderId="1" xfId="27" applyNumberFormat="1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49" fontId="33" fillId="5" borderId="1" xfId="0" applyNumberFormat="1" applyFont="1" applyFill="1" applyBorder="1" applyAlignment="1">
      <alignment horizontal="center" vertical="center" wrapText="1"/>
    </xf>
    <xf numFmtId="49" fontId="33" fillId="5" borderId="1" xfId="0" applyNumberFormat="1" applyFont="1" applyFill="1" applyBorder="1" applyAlignment="1">
      <alignment horizontal="left" vertical="center" wrapText="1"/>
    </xf>
    <xf numFmtId="4" fontId="33" fillId="5" borderId="1" xfId="0" applyNumberFormat="1" applyFont="1" applyFill="1" applyBorder="1" applyAlignment="1">
      <alignment horizontal="right" vertical="center" wrapText="1"/>
    </xf>
    <xf numFmtId="49" fontId="34" fillId="5" borderId="1" xfId="0" applyNumberFormat="1" applyFont="1" applyFill="1" applyBorder="1" applyAlignment="1">
      <alignment horizontal="left" vertical="center" wrapText="1"/>
    </xf>
    <xf numFmtId="4" fontId="34" fillId="5" borderId="1" xfId="0" applyNumberFormat="1" applyFont="1" applyFill="1" applyBorder="1" applyAlignment="1">
      <alignment horizontal="right" vertical="center" wrapText="1"/>
    </xf>
    <xf numFmtId="49" fontId="34" fillId="5" borderId="1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/>
    <xf numFmtId="49" fontId="40" fillId="0" borderId="1" xfId="0" applyNumberFormat="1" applyFont="1" applyFill="1" applyBorder="1" applyAlignment="1">
      <alignment horizontal="center" vertical="top" wrapText="1"/>
    </xf>
    <xf numFmtId="49" fontId="40" fillId="0" borderId="4" xfId="27" applyNumberFormat="1" applyFont="1" applyFill="1" applyBorder="1" applyAlignment="1">
      <alignment horizontal="left" vertical="center" wrapText="1"/>
    </xf>
    <xf numFmtId="0" fontId="40" fillId="0" borderId="0" xfId="0" applyFont="1" applyFill="1"/>
    <xf numFmtId="0" fontId="35" fillId="4" borderId="1" xfId="39" applyFont="1" applyFill="1" applyBorder="1" applyAlignment="1">
      <alignment horizontal="center" vertical="center" wrapText="1"/>
    </xf>
    <xf numFmtId="0" fontId="35" fillId="4" borderId="7" xfId="39" applyFont="1" applyFill="1" applyBorder="1" applyAlignment="1">
      <alignment vertical="center" wrapText="1"/>
    </xf>
    <xf numFmtId="0" fontId="35" fillId="4" borderId="1" xfId="39" applyFont="1" applyFill="1" applyBorder="1" applyAlignment="1">
      <alignment vertical="center" wrapText="1"/>
    </xf>
    <xf numFmtId="0" fontId="38" fillId="0" borderId="0" xfId="39" applyFont="1" applyAlignment="1">
      <alignment vertical="center"/>
    </xf>
    <xf numFmtId="0" fontId="34" fillId="0" borderId="0" xfId="39" applyFont="1"/>
    <xf numFmtId="0" fontId="3" fillId="0" borderId="0" xfId="39"/>
    <xf numFmtId="0" fontId="41" fillId="0" borderId="1" xfId="39" applyFont="1" applyFill="1" applyBorder="1" applyAlignment="1">
      <alignment vertical="center" wrapText="1"/>
    </xf>
    <xf numFmtId="0" fontId="40" fillId="2" borderId="1" xfId="39" applyFont="1" applyFill="1" applyBorder="1" applyAlignment="1">
      <alignment horizontal="left" vertical="center" wrapText="1"/>
    </xf>
    <xf numFmtId="49" fontId="34" fillId="0" borderId="7" xfId="22" applyNumberFormat="1" applyFont="1" applyFill="1" applyBorder="1" applyAlignment="1">
      <alignment horizontal="center" vertical="center"/>
    </xf>
    <xf numFmtId="0" fontId="38" fillId="0" borderId="1" xfId="63" applyFont="1" applyFill="1" applyBorder="1" applyAlignment="1">
      <alignment horizontal="center" vertical="center" wrapText="1"/>
    </xf>
    <xf numFmtId="0" fontId="35" fillId="0" borderId="1" xfId="39" applyFont="1" applyFill="1" applyBorder="1" applyAlignment="1">
      <alignment horizontal="left" vertical="center" wrapText="1"/>
    </xf>
    <xf numFmtId="4" fontId="34" fillId="0" borderId="1" xfId="0" applyNumberFormat="1" applyFont="1" applyFill="1" applyBorder="1" applyAlignment="1">
      <alignment horizontal="right" vertical="center"/>
    </xf>
    <xf numFmtId="4" fontId="34" fillId="0" borderId="7" xfId="22" applyNumberFormat="1" applyFont="1" applyFill="1" applyBorder="1" applyAlignment="1">
      <alignment horizontal="right" vertical="center"/>
    </xf>
    <xf numFmtId="0" fontId="40" fillId="0" borderId="0" xfId="0" applyFont="1" applyFill="1" applyAlignment="1">
      <alignment vertical="center"/>
    </xf>
    <xf numFmtId="0" fontId="40" fillId="0" borderId="7" xfId="22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right" vertical="center"/>
    </xf>
    <xf numFmtId="4" fontId="40" fillId="0" borderId="1" xfId="0" applyNumberFormat="1" applyFont="1" applyFill="1" applyBorder="1" applyAlignment="1">
      <alignment horizontal="right" vertical="center"/>
    </xf>
    <xf numFmtId="4" fontId="40" fillId="0" borderId="7" xfId="0" applyNumberFormat="1" applyFont="1" applyFill="1" applyBorder="1" applyAlignment="1">
      <alignment horizontal="right" vertical="center"/>
    </xf>
    <xf numFmtId="0" fontId="38" fillId="6" borderId="1" xfId="63" applyFont="1" applyFill="1" applyBorder="1" applyAlignment="1">
      <alignment horizontal="center" vertical="center" wrapText="1"/>
    </xf>
    <xf numFmtId="4" fontId="33" fillId="6" borderId="7" xfId="22" applyNumberFormat="1" applyFont="1" applyFill="1" applyBorder="1" applyAlignment="1">
      <alignment horizontal="center" vertical="center"/>
    </xf>
    <xf numFmtId="49" fontId="33" fillId="6" borderId="7" xfId="22" applyNumberFormat="1" applyFont="1" applyFill="1" applyBorder="1" applyAlignment="1">
      <alignment horizontal="center" vertical="center"/>
    </xf>
    <xf numFmtId="0" fontId="26" fillId="0" borderId="0" xfId="39" applyFont="1"/>
    <xf numFmtId="0" fontId="3" fillId="0" borderId="0" xfId="39" applyAlignment="1">
      <alignment vertical="center"/>
    </xf>
    <xf numFmtId="49" fontId="34" fillId="0" borderId="1" xfId="0" applyNumberFormat="1" applyFont="1" applyFill="1" applyBorder="1" applyAlignment="1">
      <alignment horizontal="center" vertical="center" wrapText="1"/>
    </xf>
    <xf numFmtId="49" fontId="34" fillId="0" borderId="0" xfId="23" applyNumberFormat="1" applyFont="1" applyAlignment="1">
      <alignment horizontal="center" vertical="center"/>
    </xf>
    <xf numFmtId="0" fontId="34" fillId="5" borderId="1" xfId="0" applyFont="1" applyFill="1" applyBorder="1" applyAlignment="1">
      <alignment horizontal="center" vertical="center"/>
    </xf>
    <xf numFmtId="0" fontId="34" fillId="2" borderId="1" xfId="63" applyFont="1" applyFill="1" applyBorder="1" applyAlignment="1">
      <alignment horizontal="center" vertical="center"/>
    </xf>
    <xf numFmtId="49" fontId="34" fillId="0" borderId="4" xfId="27" applyNumberFormat="1" applyFont="1" applyFill="1" applyBorder="1" applyAlignment="1">
      <alignment horizontal="center" vertical="center" wrapText="1"/>
    </xf>
    <xf numFmtId="49" fontId="40" fillId="0" borderId="4" xfId="27" applyNumberFormat="1" applyFont="1" applyFill="1" applyBorder="1" applyAlignment="1">
      <alignment horizontal="center" vertical="center" wrapText="1"/>
    </xf>
    <xf numFmtId="0" fontId="3" fillId="0" borderId="0" xfId="39" applyAlignment="1">
      <alignment horizontal="center" vertical="center"/>
    </xf>
    <xf numFmtId="0" fontId="26" fillId="0" borderId="0" xfId="39" applyFont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49" fontId="34" fillId="0" borderId="1" xfId="27" applyNumberFormat="1" applyFont="1" applyFill="1" applyBorder="1" applyAlignment="1">
      <alignment horizontal="center" vertical="center" wrapText="1"/>
    </xf>
    <xf numFmtId="49" fontId="40" fillId="0" borderId="1" xfId="27" applyNumberFormat="1" applyFont="1" applyFill="1" applyBorder="1" applyAlignment="1">
      <alignment horizontal="center" vertical="center" wrapText="1"/>
    </xf>
    <xf numFmtId="0" fontId="33" fillId="0" borderId="0" xfId="32" applyFont="1" applyAlignment="1"/>
    <xf numFmtId="0" fontId="6" fillId="0" borderId="0" xfId="32" applyFont="1"/>
    <xf numFmtId="0" fontId="45" fillId="0" borderId="0" xfId="48" applyFont="1"/>
    <xf numFmtId="0" fontId="34" fillId="0" borderId="0" xfId="32" applyFont="1"/>
    <xf numFmtId="0" fontId="34" fillId="0" borderId="0" xfId="32" applyFont="1" applyAlignment="1">
      <alignment vertical="top"/>
    </xf>
    <xf numFmtId="0" fontId="37" fillId="0" borderId="0" xfId="32" applyFont="1"/>
    <xf numFmtId="0" fontId="37" fillId="0" borderId="0" xfId="32" applyFont="1" applyFill="1" applyAlignment="1">
      <alignment vertical="center" wrapText="1"/>
    </xf>
    <xf numFmtId="49" fontId="34" fillId="0" borderId="0" xfId="32" applyNumberFormat="1" applyFont="1"/>
    <xf numFmtId="0" fontId="35" fillId="0" borderId="0" xfId="48" quotePrefix="1" applyFont="1" applyFill="1" applyBorder="1"/>
    <xf numFmtId="49" fontId="46" fillId="0" borderId="0" xfId="35" applyNumberFormat="1" applyFont="1"/>
    <xf numFmtId="49" fontId="34" fillId="0" borderId="0" xfId="35" applyNumberFormat="1" applyFont="1"/>
    <xf numFmtId="0" fontId="34" fillId="0" borderId="0" xfId="35" applyFont="1"/>
    <xf numFmtId="0" fontId="46" fillId="0" borderId="0" xfId="35" applyFont="1"/>
    <xf numFmtId="49" fontId="46" fillId="0" borderId="0" xfId="35" applyNumberFormat="1" applyFont="1" applyAlignment="1">
      <alignment horizontal="left"/>
    </xf>
    <xf numFmtId="49" fontId="47" fillId="0" borderId="0" xfId="35" applyNumberFormat="1" applyFont="1"/>
    <xf numFmtId="0" fontId="47" fillId="0" borderId="0" xfId="35" applyFont="1"/>
    <xf numFmtId="49" fontId="46" fillId="0" borderId="0" xfId="35" applyNumberFormat="1" applyFont="1" applyAlignment="1">
      <alignment wrapText="1"/>
    </xf>
    <xf numFmtId="49" fontId="36" fillId="0" borderId="0" xfId="32" applyNumberFormat="1" applyFont="1"/>
    <xf numFmtId="0" fontId="35" fillId="0" borderId="0" xfId="48" applyFont="1" applyFill="1" applyBorder="1"/>
    <xf numFmtId="0" fontId="48" fillId="0" borderId="2" xfId="32" applyFont="1" applyBorder="1" applyAlignment="1">
      <alignment horizontal="center"/>
    </xf>
    <xf numFmtId="0" fontId="45" fillId="0" borderId="2" xfId="48" applyFont="1" applyBorder="1"/>
    <xf numFmtId="0" fontId="35" fillId="0" borderId="2" xfId="48" applyFont="1" applyBorder="1"/>
    <xf numFmtId="0" fontId="48" fillId="0" borderId="0" xfId="32" applyFont="1" applyBorder="1" applyAlignment="1">
      <alignment horizontal="center"/>
    </xf>
    <xf numFmtId="0" fontId="43" fillId="0" borderId="0" xfId="32" applyFont="1" applyBorder="1" applyAlignment="1"/>
    <xf numFmtId="0" fontId="38" fillId="4" borderId="1" xfId="39" applyFont="1" applyFill="1" applyBorder="1" applyAlignment="1">
      <alignment vertical="center" wrapText="1"/>
    </xf>
    <xf numFmtId="4" fontId="38" fillId="4" borderId="1" xfId="39" applyNumberFormat="1" applyFont="1" applyFill="1" applyBorder="1" applyAlignment="1">
      <alignment horizontal="center" vertical="center" wrapText="1"/>
    </xf>
    <xf numFmtId="3" fontId="41" fillId="0" borderId="1" xfId="39" applyNumberFormat="1" applyFont="1" applyFill="1" applyBorder="1" applyAlignment="1">
      <alignment horizontal="center" vertical="center" wrapText="1"/>
    </xf>
    <xf numFmtId="4" fontId="41" fillId="0" borderId="1" xfId="39" applyNumberFormat="1" applyFont="1" applyFill="1" applyBorder="1" applyAlignment="1">
      <alignment horizontal="center" vertical="center" wrapText="1"/>
    </xf>
    <xf numFmtId="4" fontId="40" fillId="2" borderId="1" xfId="39" applyNumberFormat="1" applyFont="1" applyFill="1" applyBorder="1" applyAlignment="1">
      <alignment horizontal="center" vertical="center" wrapText="1"/>
    </xf>
    <xf numFmtId="4" fontId="40" fillId="0" borderId="1" xfId="39" applyNumberFormat="1" applyFont="1" applyBorder="1" applyAlignment="1">
      <alignment horizontal="center" vertical="center"/>
    </xf>
    <xf numFmtId="0" fontId="40" fillId="0" borderId="1" xfId="39" applyFont="1" applyBorder="1"/>
    <xf numFmtId="10" fontId="34" fillId="7" borderId="4" xfId="0" applyNumberFormat="1" applyFont="1" applyFill="1" applyBorder="1" applyAlignment="1">
      <alignment vertical="center"/>
    </xf>
    <xf numFmtId="0" fontId="34" fillId="7" borderId="6" xfId="0" applyFont="1" applyFill="1" applyBorder="1" applyAlignment="1">
      <alignment vertical="center"/>
    </xf>
    <xf numFmtId="14" fontId="0" fillId="3" borderId="1" xfId="0" applyNumberFormat="1" applyFill="1" applyBorder="1" applyAlignment="1">
      <alignment vertical="center"/>
    </xf>
    <xf numFmtId="171" fontId="0" fillId="0" borderId="1" xfId="0" applyNumberFormat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0" fontId="0" fillId="8" borderId="1" xfId="0" applyNumberFormat="1" applyFill="1" applyBorder="1" applyAlignment="1">
      <alignment vertical="center"/>
    </xf>
    <xf numFmtId="0" fontId="33" fillId="0" borderId="0" xfId="0" applyFont="1" applyAlignment="1">
      <alignment vertical="center"/>
    </xf>
    <xf numFmtId="49" fontId="34" fillId="0" borderId="1" xfId="27" applyNumberFormat="1" applyFont="1" applyFill="1" applyBorder="1" applyAlignment="1">
      <alignment horizontal="left" vertical="top" wrapText="1"/>
    </xf>
    <xf numFmtId="4" fontId="34" fillId="0" borderId="1" xfId="27" applyNumberFormat="1" applyFont="1" applyFill="1" applyBorder="1" applyAlignment="1">
      <alignment horizontal="center" vertical="center"/>
    </xf>
    <xf numFmtId="4" fontId="34" fillId="0" borderId="1" xfId="27" applyNumberFormat="1" applyFont="1" applyFill="1" applyBorder="1" applyAlignment="1">
      <alignment horizontal="right" vertical="center"/>
    </xf>
    <xf numFmtId="171" fontId="33" fillId="0" borderId="0" xfId="39" applyNumberFormat="1" applyFont="1" applyAlignment="1">
      <alignment vertical="center"/>
    </xf>
    <xf numFmtId="0" fontId="33" fillId="0" borderId="0" xfId="39" applyFont="1" applyAlignment="1">
      <alignment vertical="center"/>
    </xf>
    <xf numFmtId="14" fontId="33" fillId="0" borderId="0" xfId="39" applyNumberFormat="1" applyFont="1" applyFill="1" applyAlignment="1">
      <alignment vertical="center"/>
    </xf>
    <xf numFmtId="0" fontId="35" fillId="0" borderId="1" xfId="63" applyFont="1" applyFill="1" applyBorder="1" applyAlignment="1">
      <alignment horizontal="center" vertical="center" wrapText="1"/>
    </xf>
    <xf numFmtId="0" fontId="46" fillId="0" borderId="0" xfId="0" applyFont="1"/>
    <xf numFmtId="0" fontId="46" fillId="0" borderId="0" xfId="0" applyFont="1" applyAlignment="1">
      <alignment horizontal="center" vertical="top"/>
    </xf>
    <xf numFmtId="49" fontId="46" fillId="0" borderId="0" xfId="0" applyNumberFormat="1" applyFont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6" fillId="0" borderId="1" xfId="22" applyFont="1" applyBorder="1" applyAlignment="1">
      <alignment horizontal="center" vertical="center"/>
    </xf>
    <xf numFmtId="0" fontId="46" fillId="0" borderId="1" xfId="22" applyFont="1" applyBorder="1" applyAlignment="1">
      <alignment horizontal="center"/>
    </xf>
    <xf numFmtId="49" fontId="46" fillId="0" borderId="1" xfId="22" applyNumberFormat="1" applyFont="1" applyBorder="1" applyAlignment="1">
      <alignment horizontal="center" vertical="center"/>
    </xf>
    <xf numFmtId="0" fontId="46" fillId="0" borderId="7" xfId="22" applyFont="1" applyFill="1" applyBorder="1" applyAlignment="1">
      <alignment horizontal="center" vertical="center"/>
    </xf>
    <xf numFmtId="0" fontId="46" fillId="2" borderId="1" xfId="63" applyFont="1" applyFill="1" applyBorder="1" applyAlignment="1">
      <alignment vertical="center" wrapText="1"/>
    </xf>
    <xf numFmtId="0" fontId="46" fillId="2" borderId="1" xfId="63" applyFont="1" applyFill="1" applyBorder="1" applyAlignment="1">
      <alignment vertical="center"/>
    </xf>
    <xf numFmtId="49" fontId="46" fillId="0" borderId="1" xfId="0" applyNumberFormat="1" applyFont="1" applyFill="1" applyBorder="1" applyAlignment="1">
      <alignment horizontal="left" vertical="top" wrapText="1"/>
    </xf>
    <xf numFmtId="49" fontId="46" fillId="0" borderId="1" xfId="27" applyNumberFormat="1" applyFont="1" applyFill="1" applyBorder="1" applyAlignment="1">
      <alignment horizontal="left" vertical="center" wrapText="1"/>
    </xf>
    <xf numFmtId="49" fontId="46" fillId="0" borderId="4" xfId="27" applyNumberFormat="1" applyFont="1" applyFill="1" applyBorder="1" applyAlignment="1">
      <alignment horizontal="left" vertical="center" wrapText="1"/>
    </xf>
    <xf numFmtId="49" fontId="51" fillId="0" borderId="1" xfId="27" applyNumberFormat="1" applyFont="1" applyFill="1" applyBorder="1" applyAlignment="1">
      <alignment horizontal="left" vertical="center" wrapText="1"/>
    </xf>
    <xf numFmtId="49" fontId="51" fillId="0" borderId="4" xfId="27" applyNumberFormat="1" applyFont="1" applyFill="1" applyBorder="1" applyAlignment="1">
      <alignment horizontal="left" vertical="center" wrapText="1"/>
    </xf>
    <xf numFmtId="0" fontId="46" fillId="5" borderId="1" xfId="0" applyFont="1" applyFill="1" applyBorder="1"/>
    <xf numFmtId="0" fontId="46" fillId="0" borderId="1" xfId="22" applyFont="1" applyBorder="1" applyAlignment="1">
      <alignment horizontal="center" vertical="top"/>
    </xf>
    <xf numFmtId="0" fontId="46" fillId="5" borderId="1" xfId="22" applyFont="1" applyFill="1" applyBorder="1" applyAlignment="1">
      <alignment horizontal="center"/>
    </xf>
    <xf numFmtId="0" fontId="46" fillId="5" borderId="1" xfId="22" applyFont="1" applyFill="1" applyBorder="1" applyAlignment="1">
      <alignment horizontal="center" vertical="top"/>
    </xf>
    <xf numFmtId="4" fontId="46" fillId="0" borderId="1" xfId="22" applyNumberFormat="1" applyFont="1" applyBorder="1" applyAlignment="1">
      <alignment horizontal="center" vertical="top"/>
    </xf>
    <xf numFmtId="4" fontId="49" fillId="5" borderId="1" xfId="22" applyNumberFormat="1" applyFont="1" applyFill="1" applyBorder="1" applyAlignment="1">
      <alignment horizontal="center" vertical="center"/>
    </xf>
    <xf numFmtId="4" fontId="46" fillId="0" borderId="0" xfId="0" applyNumberFormat="1" applyFont="1"/>
    <xf numFmtId="49" fontId="40" fillId="0" borderId="4" xfId="27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33" fillId="0" borderId="0" xfId="48" applyFont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8" fillId="5" borderId="1" xfId="63" applyFont="1" applyFill="1" applyBorder="1" applyAlignment="1">
      <alignment horizontal="left" vertical="center" wrapText="1"/>
    </xf>
    <xf numFmtId="0" fontId="46" fillId="5" borderId="1" xfId="22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 wrapText="1"/>
    </xf>
    <xf numFmtId="49" fontId="46" fillId="0" borderId="1" xfId="0" applyNumberFormat="1" applyFont="1" applyFill="1" applyBorder="1" applyAlignment="1">
      <alignment horizontal="left" vertical="center" wrapText="1"/>
    </xf>
    <xf numFmtId="4" fontId="46" fillId="0" borderId="1" xfId="0" applyNumberFormat="1" applyFont="1" applyBorder="1" applyAlignment="1">
      <alignment horizontal="center" vertical="center"/>
    </xf>
    <xf numFmtId="4" fontId="46" fillId="0" borderId="1" xfId="22" applyNumberFormat="1" applyFont="1" applyBorder="1" applyAlignment="1">
      <alignment horizontal="center" vertical="center"/>
    </xf>
    <xf numFmtId="0" fontId="35" fillId="0" borderId="0" xfId="39" applyFont="1" applyAlignment="1">
      <alignment vertical="center"/>
    </xf>
    <xf numFmtId="0" fontId="35" fillId="0" borderId="0" xfId="48" applyFont="1" applyAlignment="1">
      <alignment vertical="center"/>
    </xf>
    <xf numFmtId="0" fontId="34" fillId="0" borderId="0" xfId="39" applyFont="1" applyFill="1" applyAlignment="1">
      <alignment vertical="center"/>
    </xf>
    <xf numFmtId="49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34" fillId="0" borderId="1" xfId="0" applyFont="1" applyBorder="1" applyAlignment="1">
      <alignment vertical="center"/>
    </xf>
    <xf numFmtId="170" fontId="36" fillId="0" borderId="1" xfId="0" applyNumberFormat="1" applyFont="1" applyFill="1" applyBorder="1" applyAlignment="1">
      <alignment vertical="center"/>
    </xf>
    <xf numFmtId="49" fontId="34" fillId="0" borderId="1" xfId="0" applyNumberFormat="1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vertical="center" wrapText="1"/>
    </xf>
    <xf numFmtId="2" fontId="34" fillId="0" borderId="1" xfId="0" applyNumberFormat="1" applyFont="1" applyFill="1" applyBorder="1" applyAlignment="1">
      <alignment horizontal="right" vertical="center" wrapText="1"/>
    </xf>
    <xf numFmtId="4" fontId="34" fillId="0" borderId="1" xfId="0" applyNumberFormat="1" applyFont="1" applyFill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0" fontId="34" fillId="0" borderId="1" xfId="0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vertical="center"/>
    </xf>
    <xf numFmtId="49" fontId="40" fillId="0" borderId="1" xfId="0" applyNumberFormat="1" applyFont="1" applyFill="1" applyBorder="1" applyAlignment="1">
      <alignment horizontal="center" vertical="center" wrapText="1"/>
    </xf>
    <xf numFmtId="4" fontId="40" fillId="0" borderId="1" xfId="27" applyNumberFormat="1" applyFont="1" applyFill="1" applyBorder="1" applyAlignment="1">
      <alignment horizontal="right" vertical="center"/>
    </xf>
    <xf numFmtId="4" fontId="40" fillId="0" borderId="1" xfId="0" applyNumberFormat="1" applyFont="1" applyFill="1" applyBorder="1" applyAlignment="1">
      <alignment horizontal="right" vertical="center" wrapText="1"/>
    </xf>
    <xf numFmtId="0" fontId="40" fillId="0" borderId="1" xfId="0" applyFont="1" applyFill="1" applyBorder="1" applyAlignment="1">
      <alignment vertical="center"/>
    </xf>
    <xf numFmtId="4" fontId="40" fillId="0" borderId="1" xfId="0" applyNumberFormat="1" applyFont="1" applyFill="1" applyBorder="1" applyAlignment="1">
      <alignment vertical="center"/>
    </xf>
    <xf numFmtId="170" fontId="42" fillId="0" borderId="1" xfId="0" applyNumberFormat="1" applyFont="1" applyFill="1" applyBorder="1" applyAlignment="1">
      <alignment vertical="center"/>
    </xf>
    <xf numFmtId="170" fontId="40" fillId="0" borderId="1" xfId="0" applyNumberFormat="1" applyFont="1" applyFill="1" applyBorder="1" applyAlignment="1">
      <alignment vertical="center"/>
    </xf>
    <xf numFmtId="173" fontId="42" fillId="0" borderId="1" xfId="0" applyNumberFormat="1" applyFont="1" applyFill="1" applyBorder="1" applyAlignment="1">
      <alignment vertical="center"/>
    </xf>
    <xf numFmtId="170" fontId="40" fillId="0" borderId="0" xfId="0" applyNumberFormat="1" applyFont="1" applyFill="1" applyAlignment="1">
      <alignment vertical="center"/>
    </xf>
    <xf numFmtId="169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4" fontId="34" fillId="5" borderId="0" xfId="0" applyNumberFormat="1" applyFont="1" applyFill="1" applyAlignment="1">
      <alignment vertical="center"/>
    </xf>
    <xf numFmtId="4" fontId="33" fillId="0" borderId="0" xfId="0" applyNumberFormat="1" applyFont="1" applyFill="1" applyAlignment="1">
      <alignment vertical="center"/>
    </xf>
    <xf numFmtId="4" fontId="33" fillId="0" borderId="0" xfId="32" applyNumberFormat="1" applyFont="1" applyAlignment="1">
      <alignment vertical="center" wrapText="1"/>
    </xf>
    <xf numFmtId="0" fontId="33" fillId="0" borderId="0" xfId="32" applyFont="1"/>
    <xf numFmtId="49" fontId="46" fillId="0" borderId="0" xfId="35" applyNumberFormat="1" applyFont="1" applyFill="1" applyAlignment="1">
      <alignment vertical="center"/>
    </xf>
    <xf numFmtId="0" fontId="53" fillId="0" borderId="0" xfId="66" applyFont="1" applyBorder="1" applyAlignment="1">
      <alignment horizontal="left" vertical="center"/>
    </xf>
    <xf numFmtId="0" fontId="53" fillId="0" borderId="0" xfId="66" applyFont="1" applyBorder="1" applyAlignment="1">
      <alignment horizontal="left" vertical="center" wrapText="1"/>
    </xf>
    <xf numFmtId="0" fontId="53" fillId="0" borderId="0" xfId="66" applyFont="1" applyBorder="1" applyAlignment="1">
      <alignment vertical="center" wrapText="1"/>
    </xf>
    <xf numFmtId="0" fontId="52" fillId="0" borderId="0" xfId="66" applyFont="1" applyBorder="1"/>
    <xf numFmtId="4" fontId="52" fillId="0" borderId="0" xfId="66" applyNumberFormat="1" applyFont="1" applyBorder="1" applyAlignment="1">
      <alignment horizontal="right"/>
    </xf>
    <xf numFmtId="0" fontId="33" fillId="0" borderId="0" xfId="48" applyFont="1" applyAlignment="1">
      <alignment vertical="center" wrapText="1"/>
    </xf>
    <xf numFmtId="49" fontId="49" fillId="5" borderId="1" xfId="0" applyNumberFormat="1" applyFont="1" applyFill="1" applyBorder="1" applyAlignment="1">
      <alignment horizontal="left" vertical="center" wrapText="1"/>
    </xf>
    <xf numFmtId="49" fontId="46" fillId="5" borderId="1" xfId="0" applyNumberFormat="1" applyFont="1" applyFill="1" applyBorder="1" applyAlignment="1">
      <alignment horizontal="left" vertical="center" wrapText="1"/>
    </xf>
    <xf numFmtId="4" fontId="49" fillId="5" borderId="1" xfId="0" applyNumberFormat="1" applyFont="1" applyFill="1" applyBorder="1" applyAlignment="1">
      <alignment vertical="center"/>
    </xf>
    <xf numFmtId="4" fontId="46" fillId="5" borderId="1" xfId="0" applyNumberFormat="1" applyFont="1" applyFill="1" applyBorder="1" applyAlignment="1">
      <alignment vertical="center"/>
    </xf>
    <xf numFmtId="4" fontId="34" fillId="0" borderId="0" xfId="0" applyNumberFormat="1" applyFont="1" applyAlignment="1">
      <alignment vertical="center"/>
    </xf>
    <xf numFmtId="174" fontId="34" fillId="0" borderId="0" xfId="0" applyNumberFormat="1" applyFont="1" applyFill="1" applyAlignment="1">
      <alignment vertical="center"/>
    </xf>
    <xf numFmtId="172" fontId="0" fillId="9" borderId="1" xfId="65" applyNumberFormat="1" applyFont="1" applyFill="1" applyBorder="1" applyAlignment="1">
      <alignment vertical="center"/>
    </xf>
    <xf numFmtId="49" fontId="10" fillId="0" borderId="0" xfId="23" applyNumberFormat="1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49" fontId="12" fillId="0" borderId="3" xfId="0" applyNumberFormat="1" applyFont="1" applyBorder="1" applyAlignment="1">
      <alignment horizontal="left" vertical="top" wrapText="1"/>
    </xf>
    <xf numFmtId="4" fontId="24" fillId="2" borderId="3" xfId="42" applyNumberFormat="1" applyFont="1" applyFill="1" applyBorder="1" applyAlignment="1">
      <alignment horizontal="center"/>
    </xf>
    <xf numFmtId="0" fontId="10" fillId="0" borderId="2" xfId="23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6" xfId="0" applyFont="1" applyFill="1" applyBorder="1" applyAlignment="1">
      <alignment horizontal="left" vertical="top" wrapText="1"/>
    </xf>
    <xf numFmtId="4" fontId="25" fillId="2" borderId="3" xfId="42" applyNumberFormat="1" applyFont="1" applyFill="1" applyBorder="1" applyAlignment="1">
      <alignment horizontal="center" vertical="top" wrapText="1"/>
    </xf>
    <xf numFmtId="0" fontId="10" fillId="0" borderId="2" xfId="23" applyFont="1" applyBorder="1" applyAlignment="1">
      <alignment horizontal="left" wrapText="1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4" xfId="23" applyNumberFormat="1" applyFont="1" applyBorder="1">
      <alignment horizontal="center"/>
    </xf>
    <xf numFmtId="49" fontId="10" fillId="0" borderId="5" xfId="23" applyNumberFormat="1" applyFont="1" applyBorder="1">
      <alignment horizontal="center"/>
    </xf>
    <xf numFmtId="49" fontId="10" fillId="0" borderId="6" xfId="23" applyNumberFormat="1" applyFont="1" applyBorder="1">
      <alignment horizontal="center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33" fillId="0" borderId="0" xfId="48" applyFont="1" applyAlignment="1">
      <alignment horizontal="center" vertical="center" wrapText="1"/>
    </xf>
    <xf numFmtId="0" fontId="33" fillId="0" borderId="0" xfId="48" applyFont="1" applyAlignment="1">
      <alignment horizontal="left" vertical="center" wrapText="1"/>
    </xf>
    <xf numFmtId="0" fontId="34" fillId="0" borderId="0" xfId="48" applyFont="1" applyFill="1" applyAlignment="1">
      <alignment horizontal="left" vertical="center" wrapText="1"/>
    </xf>
    <xf numFmtId="0" fontId="34" fillId="0" borderId="1" xfId="0" applyFont="1" applyBorder="1" applyAlignment="1">
      <alignment horizontal="center" vertical="center" wrapText="1"/>
    </xf>
    <xf numFmtId="49" fontId="34" fillId="0" borderId="1" xfId="0" applyNumberFormat="1" applyFont="1" applyBorder="1" applyAlignment="1">
      <alignment horizontal="center" vertical="center" wrapText="1"/>
    </xf>
    <xf numFmtId="0" fontId="35" fillId="0" borderId="0" xfId="39" applyFont="1" applyAlignment="1">
      <alignment horizontal="left" vertical="center" wrapText="1"/>
    </xf>
    <xf numFmtId="49" fontId="34" fillId="0" borderId="1" xfId="23" applyNumberFormat="1" applyFont="1" applyBorder="1" applyAlignment="1">
      <alignment horizontal="center" vertical="center"/>
    </xf>
    <xf numFmtId="0" fontId="34" fillId="0" borderId="4" xfId="0" applyFont="1" applyBorder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34" fillId="0" borderId="6" xfId="0" applyFont="1" applyBorder="1" applyAlignment="1">
      <alignment horizontal="left" vertical="center"/>
    </xf>
    <xf numFmtId="0" fontId="34" fillId="0" borderId="4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4" fillId="0" borderId="6" xfId="0" applyFont="1" applyBorder="1" applyAlignment="1">
      <alignment horizontal="left" vertical="center" wrapText="1"/>
    </xf>
    <xf numFmtId="0" fontId="34" fillId="7" borderId="1" xfId="0" applyFont="1" applyFill="1" applyBorder="1" applyAlignment="1">
      <alignment horizontal="left" vertical="center"/>
    </xf>
    <xf numFmtId="0" fontId="34" fillId="7" borderId="4" xfId="0" applyFont="1" applyFill="1" applyBorder="1" applyAlignment="1">
      <alignment horizontal="left" vertical="center" wrapText="1"/>
    </xf>
    <xf numFmtId="0" fontId="34" fillId="7" borderId="6" xfId="0" applyFont="1" applyFill="1" applyBorder="1" applyAlignment="1">
      <alignment horizontal="left" vertical="center" wrapText="1"/>
    </xf>
    <xf numFmtId="0" fontId="34" fillId="3" borderId="4" xfId="0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center"/>
    </xf>
    <xf numFmtId="0" fontId="38" fillId="0" borderId="0" xfId="39" applyFont="1" applyAlignment="1">
      <alignment horizontal="center" vertical="center" wrapText="1"/>
    </xf>
    <xf numFmtId="0" fontId="44" fillId="0" borderId="0" xfId="48" applyFont="1" applyAlignment="1">
      <alignment horizontal="center" vertical="center" wrapText="1"/>
    </xf>
    <xf numFmtId="0" fontId="38" fillId="0" borderId="4" xfId="63" applyFont="1" applyFill="1" applyBorder="1" applyAlignment="1">
      <alignment horizontal="center" vertical="center" wrapText="1"/>
    </xf>
    <xf numFmtId="0" fontId="38" fillId="0" borderId="5" xfId="63" applyFont="1" applyFill="1" applyBorder="1" applyAlignment="1">
      <alignment horizontal="center" vertical="center" wrapText="1"/>
    </xf>
    <xf numFmtId="0" fontId="38" fillId="0" borderId="6" xfId="63" applyFont="1" applyFill="1" applyBorder="1" applyAlignment="1">
      <alignment horizontal="center" vertical="center" wrapText="1"/>
    </xf>
    <xf numFmtId="49" fontId="46" fillId="0" borderId="0" xfId="35" applyNumberFormat="1" applyFont="1" applyAlignment="1">
      <alignment horizontal="left" wrapText="1"/>
    </xf>
    <xf numFmtId="0" fontId="43" fillId="0" borderId="3" xfId="32" applyFont="1" applyBorder="1" applyAlignment="1">
      <alignment horizontal="center"/>
    </xf>
    <xf numFmtId="0" fontId="33" fillId="0" borderId="0" xfId="32" applyFont="1" applyAlignment="1">
      <alignment horizontal="center"/>
    </xf>
    <xf numFmtId="0" fontId="33" fillId="0" borderId="0" xfId="32" applyFont="1" applyAlignment="1">
      <alignment horizontal="left" vertical="top" wrapText="1"/>
    </xf>
    <xf numFmtId="0" fontId="33" fillId="0" borderId="0" xfId="32" applyFont="1" applyAlignment="1">
      <alignment horizontal="left" vertical="center" wrapText="1"/>
    </xf>
    <xf numFmtId="0" fontId="33" fillId="0" borderId="0" xfId="32" applyFont="1" applyFill="1" applyAlignment="1">
      <alignment horizontal="left" vertical="center" wrapText="1"/>
    </xf>
    <xf numFmtId="0" fontId="50" fillId="5" borderId="4" xfId="63" applyFont="1" applyFill="1" applyBorder="1" applyAlignment="1">
      <alignment horizontal="left" vertical="center" wrapText="1"/>
    </xf>
    <xf numFmtId="0" fontId="50" fillId="5" borderId="6" xfId="63" applyFont="1" applyFill="1" applyBorder="1" applyAlignment="1">
      <alignment horizontal="left" vertical="center" wrapText="1"/>
    </xf>
    <xf numFmtId="0" fontId="49" fillId="0" borderId="0" xfId="0" applyFont="1" applyAlignment="1">
      <alignment horizontal="center" vertical="center" wrapText="1"/>
    </xf>
    <xf numFmtId="49" fontId="46" fillId="0" borderId="0" xfId="23" applyNumberFormat="1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53" fillId="0" borderId="0" xfId="66" applyFont="1" applyBorder="1" applyAlignment="1">
      <alignment horizontal="left" vertical="center" wrapText="1"/>
    </xf>
    <xf numFmtId="0" fontId="53" fillId="0" borderId="0" xfId="66" applyFont="1" applyBorder="1" applyAlignment="1">
      <alignment vertical="center" wrapText="1"/>
    </xf>
    <xf numFmtId="0" fontId="53" fillId="0" borderId="0" xfId="66" applyFont="1" applyBorder="1" applyAlignment="1">
      <alignment horizontal="left" vertical="top" wrapText="1"/>
    </xf>
    <xf numFmtId="0" fontId="52" fillId="0" borderId="0" xfId="66" applyFont="1" applyBorder="1" applyAlignment="1">
      <alignment horizontal="center" vertical="center" wrapText="1"/>
    </xf>
    <xf numFmtId="0" fontId="53" fillId="0" borderId="0" xfId="66" applyFont="1" applyFill="1" applyBorder="1" applyAlignment="1">
      <alignment horizontal="left" vertical="top" wrapText="1"/>
    </xf>
    <xf numFmtId="49" fontId="53" fillId="0" borderId="0" xfId="66" applyNumberFormat="1" applyFont="1" applyFill="1" applyBorder="1" applyAlignment="1">
      <alignment horizontal="left" vertical="center" wrapText="1"/>
    </xf>
    <xf numFmtId="0" fontId="52" fillId="0" borderId="0" xfId="66" applyFont="1" applyBorder="1" applyAlignment="1">
      <alignment horizontal="center"/>
    </xf>
    <xf numFmtId="0" fontId="53" fillId="0" borderId="0" xfId="66" quotePrefix="1" applyFont="1" applyBorder="1" applyAlignment="1">
      <alignment horizontal="center" vertical="center" wrapText="1"/>
    </xf>
    <xf numFmtId="0" fontId="53" fillId="0" borderId="0" xfId="66" applyFont="1" applyBorder="1" applyAlignment="1">
      <alignment horizontal="center" vertical="center" wrapText="1"/>
    </xf>
  </cellXfs>
  <cellStyles count="67">
    <cellStyle name="S0" xfId="56"/>
    <cellStyle name="S1" xfId="45"/>
    <cellStyle name="S10" xfId="47"/>
    <cellStyle name="S11" xfId="46"/>
    <cellStyle name="S2" xfId="55"/>
    <cellStyle name="S3" xfId="54"/>
    <cellStyle name="S5" xfId="53"/>
    <cellStyle name="S6" xfId="52"/>
    <cellStyle name="S7" xfId="51"/>
    <cellStyle name="S8" xfId="49"/>
    <cellStyle name="S9" xfId="50"/>
    <cellStyle name="TableStyleLight1" xfId="31"/>
    <cellStyle name="Акт" xfId="1"/>
    <cellStyle name="АктМТСН" xfId="2"/>
    <cellStyle name="ВедРесурсов" xfId="3"/>
    <cellStyle name="ВедРесурсовАкт" xfId="4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ЛокСмета" xfId="13"/>
    <cellStyle name="ЛокСмМТСН" xfId="14"/>
    <cellStyle name="М29" xfId="15"/>
    <cellStyle name="ОбСмета" xfId="16"/>
    <cellStyle name="Обычный" xfId="0" builtinId="0"/>
    <cellStyle name="Обычный 10" xfId="58"/>
    <cellStyle name="Обычный 10 2" xfId="42"/>
    <cellStyle name="Обычный 11" xfId="60"/>
    <cellStyle name="Обычный 12" xfId="64"/>
    <cellStyle name="Обычный 2" xfId="27"/>
    <cellStyle name="Обычный 2 2 2" xfId="28"/>
    <cellStyle name="Обычный 2 2 2 2" xfId="59"/>
    <cellStyle name="Обычный 2 3" xfId="62"/>
    <cellStyle name="Обычный 2 5" xfId="43"/>
    <cellStyle name="Обычный 3" xfId="29"/>
    <cellStyle name="Обычный 3 2" xfId="48"/>
    <cellStyle name="Обычный 3 3" xfId="32"/>
    <cellStyle name="Обычный 4" xfId="39"/>
    <cellStyle name="Обычный 4 2" xfId="36"/>
    <cellStyle name="Обычный 4 3" xfId="63"/>
    <cellStyle name="Обычный 4 3 2" xfId="66"/>
    <cellStyle name="Обычный 5" xfId="35"/>
    <cellStyle name="Обычный 6" xfId="33"/>
    <cellStyle name="Обычный 7" xfId="40"/>
    <cellStyle name="Обычный 8" xfId="44"/>
    <cellStyle name="Обычный 9" xfId="57"/>
    <cellStyle name="Параметр" xfId="17"/>
    <cellStyle name="ПеременныеСметы" xfId="18"/>
    <cellStyle name="ПИР" xfId="61"/>
    <cellStyle name="Процентный" xfId="65" builtinId="5"/>
    <cellStyle name="РесСмета" xfId="19"/>
    <cellStyle name="СводВедРес" xfId="20"/>
    <cellStyle name="СводВедРес 2" xfId="37"/>
    <cellStyle name="СводкаСтоимРаб" xfId="21"/>
    <cellStyle name="СводРасч" xfId="22"/>
    <cellStyle name="Титул" xfId="23"/>
    <cellStyle name="Финансовый 2" xfId="30"/>
    <cellStyle name="Финансовый 5" xfId="34"/>
    <cellStyle name="Финансовый 6" xfId="41"/>
    <cellStyle name="Хвост" xfId="24"/>
    <cellStyle name="Ценник" xfId="25"/>
    <cellStyle name="Ценник 2" xfId="38"/>
    <cellStyle name="Экспертиза" xfId="26"/>
  </cellStyles>
  <dxfs count="0"/>
  <tableStyles count="0" defaultTableStyle="TableStyleMedium9" defaultPivotStyle="PivotStyleLight16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317501</xdr:colOff>
      <xdr:row>13</xdr:row>
      <xdr:rowOff>0</xdr:rowOff>
    </xdr:from>
    <xdr:to>
      <xdr:col>8</xdr:col>
      <xdr:colOff>584201</xdr:colOff>
      <xdr:row>58</xdr:row>
      <xdr:rowOff>115528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89C7D8A4-05D5-4D02-B6C0-209966F30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1" y="2146300"/>
          <a:ext cx="5143500" cy="75450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199160</xdr:colOff>
      <xdr:row>1</xdr:row>
      <xdr:rowOff>44333</xdr:rowOff>
    </xdr:from>
    <xdr:to>
      <xdr:col>17</xdr:col>
      <xdr:colOff>339323</xdr:colOff>
      <xdr:row>43</xdr:row>
      <xdr:rowOff>135771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52FCAF6-E97C-4BA9-849B-779C9BE2A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656978" y="1239170"/>
          <a:ext cx="7074128" cy="5016963"/>
        </a:xfrm>
        <a:prstGeom prst="rect">
          <a:avLst/>
        </a:prstGeom>
      </xdr:spPr>
    </xdr:pic>
    <xdr:clientData/>
  </xdr:twoCellAnchor>
  <xdr:twoCellAnchor editAs="oneCell">
    <xdr:from>
      <xdr:col>18</xdr:col>
      <xdr:colOff>200198</xdr:colOff>
      <xdr:row>0</xdr:row>
      <xdr:rowOff>13854</xdr:rowOff>
    </xdr:from>
    <xdr:to>
      <xdr:col>27</xdr:col>
      <xdr:colOff>492778</xdr:colOff>
      <xdr:row>48</xdr:row>
      <xdr:rowOff>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3648BFD-0979-4146-8A16-75578EE9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0079305" y="1107547"/>
          <a:ext cx="7966366" cy="57789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0</xdr:row>
      <xdr:rowOff>0</xdr:rowOff>
    </xdr:from>
    <xdr:to>
      <xdr:col>8</xdr:col>
      <xdr:colOff>323789</xdr:colOff>
      <xdr:row>41</xdr:row>
      <xdr:rowOff>60960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6726E8F-2DF0-47BB-BFB5-D8C7D091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0"/>
          <a:ext cx="4895788" cy="75590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350371</xdr:colOff>
      <xdr:row>4</xdr:row>
      <xdr:rowOff>6724</xdr:rowOff>
    </xdr:from>
    <xdr:to>
      <xdr:col>19</xdr:col>
      <xdr:colOff>225725</xdr:colOff>
      <xdr:row>49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800ED61-5B8D-463E-9465-564CB46A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377760" y="1735735"/>
          <a:ext cx="7498976" cy="53617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103915</xdr:colOff>
      <xdr:row>47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BD09E44-B098-4B8C-9531-53BC1925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90315" cy="7912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SHKINA\Transfer\&#1052;&#1086;&#1080;%20&#1076;&#1086;&#1082;&#1091;&#1084;&#1077;&#1085;&#1090;&#1099;\&#1055;&#1053;&#1056;%20&#1057;&#1084;&#1086;&#1083;&#1077;&#1085;&#1089;&#1082;&#1072;&#1103;\&#1055;&#1053;&#1056;%20&#1076;&#1086;&#1087;%2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2;&#1086;&#1080;%20&#1076;&#1086;&#1082;&#1091;&#1084;&#1077;&#1085;&#1090;&#1099;\&#1041;&#1088;&#1103;&#1085;&#1089;&#108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!Bakcell\&#1041;&#1102;&#1076;\&#1041;&#1102;&#1076;&#1078;&#1077;&#1090;_Bakcell_081_07_2007-09-2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WP\NGK\5_2005\&#1057;&#1084;&#1077;&#1090;&#1072;_5_2005_&#1050;&#1072;&#1088;&#1100;&#1077;&#1088;&#1099;-&#1041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NET01\doc.&amp;\&#1055;&#1088;&#1086;&#1077;&#1082;&#1090;\&#1055;&#1088;&#1086;&#1077;&#1082;&#1090;&#1099;\&#1062;&#1077;&#1085;&#1090;&#1088;&#1086;&#1073;&#1072;&#1085;&#1082;\&#1041;&#1088;&#1103;&#1085;&#1089;&#1082;&#1072;&#1103;%20&#1086;&#1073;&#1083;&#1072;&#1089;&#1090;&#1100;\&#1059;&#1075;&#1083;&#1099;%20(&#1041;&#1088;&#1103;&#1085;&#1089;&#1082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vo-d\d\&#1042;&#1080;&#1083;&#1099;\GEODESIA\Natasha\&#1042;&#1053;&#1048;&#1048;&#1056;\&#1057;&#1084;&#1077;&#1090;&#107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enko\&#1084;&#1086;&#1080;%20&#1076;&#1086;&#1082;&#1091;&#1084;&#1077;&#1085;&#1090;\TEMP\ps1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6;&#1072;&#1079;&#1074;&#1103;&#1079;&#1082;&#1072;%20&#1085;&#1072;%20&#1046;&#1091;&#1082;&#1086;&#1074;&#1072;\&#1055;&#1088;&#1086;&#1077;&#1082;&#1090;\1%20&#1086;&#1095;&#1077;&#1088;&#1077;&#1076;&#1100;%20-%20&#1091;&#1083;.&#1052;&#1086;&#1088;.%20&#1087;&#1077;&#1093;&#1086;&#1090;&#1099;%20&#1089;%20&#1084;&#1086;&#1089;&#1090;&#1086;&#1084;\&#1057;&#1084;&#1077;&#1090;&#1099;%20&#1052;&#1046;%201-&#1103;%20&#1086;&#1095;&#1077;&#1088;&#1077;&#1076;&#1100;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8;&#1088;&#1091;&#1076;&#1086;&#1079;&#1072;&#1090;&#1088;&#1072;&#1090;&#1099;%20&#1054;&#1054;&#1054;%20&#1043;&#1072;&#1079;&#1087;&#1088;&#1086;&#1084;%20&#1090;&#1088;&#1072;&#1085;&#1089;&#1075;&#1072;&#1079;%20&#1057;&#1072;&#1085;&#1082;&#1090;-&#1055;&#1077;&#1090;&#1077;&#1088;&#1073;&#1091;&#1088;&#1075;.%20&#1042;&#1085;&#1077;&#1076;&#1088;&#1077;&#1085;&#1080;&#1077;\&#1057;&#1080;&#1089;&#1090;&#1077;&#1084;&#1072;%20&#1076;&#1080;&#1089;&#1087;&#1077;&#1090;&#1095;&#1077;&#1088;&#1089;&#1082;&#1086;&#1075;&#1086;%20&#1091;&#1087;&#1088;&#1072;&#1074;&#1083;&#1077;&#1085;&#1080;&#1103;%20&#1074;%20&#1088;&#1072;&#1084;&#1082;&#1072;&#1093;%20&#1089;&#1090;&#1088;&#1086;&#1081;&#1082;&#1080;%20&#1059;&#1093;&#1090;&#1072;-&#1058;&#1086;&#1088;&#1078;&#1086;&#1082;.%20II%20&#1085;&#1080;&#1090;&#1082;&#1072;%20(&#1071;&#1084;&#1072;&#1083;)\&#1056;&#1044;%20-%20&#1057;&#1044;&#1059;%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1\Netwrkng\WORK\Project_Price_1-99.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-348\Smety\&#1057;&#1077;&#1089;&#1090;&#1088;&#1086;&#1088;&#1077;&#1094;&#1082;\Smeta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-tonne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86;&#1082;&#1091;&#1084;&#1077;&#1085;&#1090;&#1099;-&#1087;&#1086;%20&#1086;&#1073;&#1098;&#1077;&#1082;&#1090;&#1072;&#1084;\&#1050;&#1041;&#1044;&#1061;\&#1044;&#1080;&#1088;&#1077;&#1082;&#1094;&#1080;&#1103;%20&#1090;&#1088;&#1072;&#1085;&#1089;&#1087;%20&#1089;&#1090;&#1088;-&#1074;&#1072;\&#1057;&#1085;&#1077;&#1075;\&#1057;&#1084;&#1077;&#1090;&#1072;%20&#1089;&#1085;&#1077;&#1075;&#1086;&#1087;&#1083;&#1072;&#1074;&#1080;&#1083;&#1100;&#1085;&#1099;&#1081;%20&#1087;&#1091;&#1085;&#1082;&#1090;,%20&#1056;&#1080;&#1078;&#1089;&#1082;&#1080;&#1081;,%20190105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7;&#1077;&#1089;&#1090;&#1088;&#1086;&#1088;&#1077;&#1094;&#1082;\Smeta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&#1050;&#1086;&#1085;&#1102;&#1096;&#1077;&#1085;&#1085;&#1072;&#1103;%20&#1091;&#1083;&#1080;&#1094;&#1072;\Smeta-ton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opr\Smety\Smety\&#1050;&#1086;&#1085;&#1102;&#1096;&#1077;&#1085;&#1085;&#1072;&#1103;%20&#1091;&#1083;&#1080;&#1094;&#1072;\Smeta-tonn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polikw2k\BLANK\&#1054;&#1073;&#1097;&#1080;&#1077;%20&#1076;&#1072;&#1085;&#1085;&#1099;&#1077;%20_format%20(electr)_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\CurProjects\Working_objects\BalticZavod\&#1048;&#1042;&#1062;%20(62-01-001)\62-01-&#1057;&#1057;.001\Spec%20&#1048;&#1042;&#1062;(16.08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76;&#1077;&#1087;&#1072;&#1088;&#1090;&#1072;&#1084;&#1077;&#1085;&#1090;%20&#1089;&#1080;&#1073;\&#1054;&#1090;&#1076;&#1077;&#1083;%20&#1087;&#1088;&#1086;&#1077;&#1082;&#1090;&#1080;&#1088;&#1086;&#1074;&#1072;&#1085;&#1080;&#1103;\01.%20&#1055;&#1088;&#1086;&#1077;&#1082;&#1090;&#1099;%20&#1074;%20&#1088;&#1072;&#1079;&#1088;&#1072;&#1073;&#1086;&#1090;&#1082;&#1077;\&#1057;&#1072;&#1084;&#1072;&#1088;&#1072;&#1090;&#1088;&#1072;&#1085;&#1089;&#1075;&#1072;&#1079;\07.%20&#1055;&#1088;&#1086;&#1077;&#1082;&#1090;&#1080;&#1088;&#1086;&#1074;&#1072;&#1085;&#1080;&#1077;\01.&#1058;&#1077;&#1093;&#1085;&#1080;&#1095;&#1077;&#1089;&#1082;&#1080;&#1081;%20&#1087;&#1088;&#1086;&#1077;&#1082;&#1090;\&#1057;&#1087;&#1077;&#1094;&#1080;&#1092;&#1080;&#1082;&#1072;&#1094;&#1080;&#1103;\1807200716462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sdc2\&#1089;&#1084;&#1077;&#1090;&#1085;&#1099;&#1081;%20&#1086;&#1090;&#1076;&#1077;&#1083;\DTkachev\Ttt_\Objects\&#1055;&#1057;&#1041;\PSBkrasnogvard_v4_0909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07_&#1076;&#1086;&#1075;\!&#1044;&#1086;&#1075;&#1086;&#1074;&#1086;&#1088;&#1099;%20&#1085;&#1072;%202007%20&#1075;&#1086;&#1076;\&#1050;&#1091;&#1081;&#1073;_&#1046;&#1044;_&#1055;&#1048;&#1056;_&#1055;&#1054;\&#1040;&#1043;&#1043;_%20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ENT\DOG5\5176-1\Smeta-5-176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топо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вариант"/>
      <sheetName val="Обновление"/>
      <sheetName val="Цена"/>
      <sheetName val="Product"/>
      <sheetName val="см8"/>
      <sheetName val="Summary"/>
      <sheetName val="Пример расчета"/>
      <sheetName val="свод 2"/>
      <sheetName val="Табл38-7"/>
      <sheetName val="Зап-3- СЦБ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к.84-к.83"/>
      <sheetName val="Коэфф1."/>
      <sheetName val="График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ПОДПИСИ"/>
      <sheetName val="РАСЧЕТ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КП (2)"/>
      <sheetName val="Бюджет"/>
      <sheetName val="Norm"/>
      <sheetName val="sapactivexlhiddensheet"/>
      <sheetName val="свод 3"/>
      <sheetName val="ID"/>
      <sheetName val="СС"/>
      <sheetName val="Opex personnel (Term facs)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  <sheetName val="СМ"/>
      <sheetName val="8"/>
      <sheetName val="исх-данные"/>
      <sheetName val="MararashAA"/>
      <sheetName val="ПРОЦЕНТЫ"/>
      <sheetName val="Пра_x0000_с_лист"/>
      <sheetName val="ПС_x0000__x0000__x0000__x0000__x0000__x0000_"/>
      <sheetName val="Бл.электр."/>
      <sheetName val="2 Геология"/>
      <sheetName val="Объем работ"/>
      <sheetName val="Виды работ АСО"/>
      <sheetName val="таблица_руко_x0019__x0015__x0009__x0003__x000c__x0011__x0011_"/>
      <sheetName val="ФОТ для смет"/>
      <sheetName val="ЛС_РЕС"/>
      <sheetName val="_x0000__x0000_"/>
      <sheetName val="таблица_руко_x0019__x0015_ _x0003__x000c__x0011__x0011_"/>
      <sheetName val="КБК ДПК"/>
      <sheetName val="Сводный"/>
      <sheetName val="3_гидромет"/>
      <sheetName val="6"/>
      <sheetName val="СМИС"/>
      <sheetName val="basa"/>
      <sheetName val="ПД-2.2"/>
      <sheetName val="1.14"/>
      <sheetName val="1.7"/>
      <sheetName val="Имя"/>
      <sheetName val="кап.ремонт"/>
      <sheetName val="База"/>
      <sheetName val="СВ 2"/>
      <sheetName val="1.2_"/>
      <sheetName val="Base"/>
      <sheetName val="Настр"/>
      <sheetName val="Распределение_затрат"/>
      <sheetName val="ЗАТ_ПОДР"/>
      <sheetName val="ПРОЧИЕ_ЗАТР"/>
      <sheetName val="ПОКУП_ВОДА"/>
      <sheetName val="РАСПРЕД ПО ПРОЦЕСС"/>
      <sheetName val="РЕАГ_КАТАЛ"/>
      <sheetName val="СЫРЬЕ"/>
      <sheetName val="СМЕТА_ТЕКРЕМ"/>
      <sheetName val="УСЛУГИ_ПРОМХАР"/>
      <sheetName val="Обор"/>
      <sheetName val="Приложение 2"/>
      <sheetName val="Должности"/>
      <sheetName val="Лист"/>
      <sheetName val="Исх"/>
      <sheetName val="Исх."/>
      <sheetName val="#ССЫЛКА"/>
      <sheetName val="пофакторный"/>
      <sheetName val="РАСШИФ_ЦЕХ_РАСХ"/>
      <sheetName val="топ"/>
      <sheetName val="Дог_рас"/>
      <sheetName val="Ограничения шаблон"/>
      <sheetName val="Причины отклонений"/>
      <sheetName val="Статус работы"/>
      <sheetName val="Уровень графика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 (доп)"/>
      <sheetName val="ПС 110 кВ (доп)"/>
      <sheetName val=" КИП и А(доп)"/>
      <sheetName val="содержание том 8"/>
      <sheetName val="ПС 110 кВ _доп_"/>
      <sheetName val="W28"/>
    </sheetNames>
    <sheetDataSet>
      <sheetData sheetId="0"/>
      <sheetData sheetId="1" refreshError="1">
        <row r="8">
          <cell r="D8" t="str">
            <v>Сметная стоимость</v>
          </cell>
        </row>
        <row r="9">
          <cell r="D9" t="str">
            <v>Нормативная трудоемкость</v>
          </cell>
        </row>
        <row r="12">
          <cell r="B12" t="str">
            <v>Номер или шифр</v>
          </cell>
          <cell r="C12" t="str">
            <v>Наименование и техническая характеристика</v>
          </cell>
          <cell r="F12" t="str">
            <v>Затраты труда</v>
          </cell>
        </row>
        <row r="13">
          <cell r="B13" t="str">
            <v xml:space="preserve">норматива, </v>
          </cell>
          <cell r="C13" t="str">
            <v xml:space="preserve">оборудования или видов работ,ресурсов </v>
          </cell>
          <cell r="D13" t="str">
            <v>Единица</v>
          </cell>
          <cell r="E13" t="str">
            <v>Кол-во</v>
          </cell>
          <cell r="F13" t="str">
            <v>на един.</v>
          </cell>
        </row>
        <row r="14">
          <cell r="B14" t="str">
            <v>ценника</v>
          </cell>
          <cell r="C14" t="str">
            <v>и затрат</v>
          </cell>
          <cell r="D14" t="str">
            <v>измер.</v>
          </cell>
          <cell r="F14" t="str">
            <v>измерения</v>
          </cell>
        </row>
        <row r="15">
          <cell r="B15" t="str">
            <v>2</v>
          </cell>
          <cell r="C15" t="str">
            <v>3</v>
          </cell>
          <cell r="D15" t="str">
            <v>4</v>
          </cell>
          <cell r="E15" t="str">
            <v>5</v>
          </cell>
          <cell r="F15" t="str">
            <v>6</v>
          </cell>
        </row>
        <row r="16">
          <cell r="B16" t="str">
            <v>МДС 81-27.2001</v>
          </cell>
          <cell r="C16" t="str">
            <v>К стеснен.=1,2 (85% работ См.№10и)</v>
          </cell>
        </row>
        <row r="17">
          <cell r="B17" t="str">
            <v>табл.1.п.1</v>
          </cell>
          <cell r="C17" t="str">
            <v>27112,8*0,85*0,2=4609</v>
          </cell>
        </row>
        <row r="18">
          <cell r="B18" t="str">
            <v>ГЭСНп -2001</v>
          </cell>
        </row>
      </sheetData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 см мон (2)"/>
      <sheetName val="Коэфф"/>
      <sheetName val="св см Бр нов (2)"/>
      <sheetName val="См Б"/>
      <sheetName val="Cпец Б"/>
      <sheetName val="св см Суз нов"/>
      <sheetName val="См Суз"/>
      <sheetName val="CпецС"/>
      <sheetName val="св см Поч н   "/>
      <sheetName val="См Поч"/>
      <sheetName val="CпецПоч"/>
      <sheetName val="св см Лок н  "/>
      <sheetName val="См Локоть"/>
      <sheetName val="CпецЛок"/>
      <sheetName val="св см Тр"/>
      <sheetName val="См Труб"/>
      <sheetName val="CпецТруб"/>
      <sheetName val="св см Уне"/>
      <sheetName val="См Ун"/>
      <sheetName val="CпецУн"/>
      <sheetName val="св см Дуб н  (2)"/>
      <sheetName val="св Дуб"/>
      <sheetName val="См Дуб"/>
      <sheetName val="CпецДуб"/>
      <sheetName val="св см Кл н"/>
      <sheetName val="См Клет"/>
      <sheetName val="CпецКлет "/>
      <sheetName val="св см Кл им н "/>
      <sheetName val="См Клим"/>
      <sheetName val="CпецКлим"/>
      <sheetName val="св см жук"/>
      <sheetName val="См жук"/>
      <sheetName val="Cпецжук"/>
      <sheetName val="св см Дят  (2)"/>
      <sheetName val="См Дят"/>
      <sheetName val="CпецДят"/>
      <sheetName val="св см Клинц н "/>
      <sheetName val="См Клинц"/>
      <sheetName val="Cпец Клинц"/>
      <sheetName val="св см Сур нов"/>
      <sheetName val="См Сураж"/>
      <sheetName val="Cпец Сураж"/>
      <sheetName val="СводнСР"/>
      <sheetName val="Командировочн"/>
      <sheetName val="матНеучтЦенЭМ"/>
      <sheetName val="СпецЭМ"/>
      <sheetName val="коэф"/>
      <sheetName val="матНеучтЦенПолы"/>
      <sheetName val="СпецПолы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ЛЧ Р"/>
      <sheetName val="План Газпрома"/>
      <sheetName val="Лист5"/>
      <sheetName val="ПЛАН 07-10"/>
      <sheetName val="Акт-Смета_30"/>
      <sheetName val="Смета 1 инж_изыск"/>
      <sheetName val="свод 2"/>
    </sheetNames>
    <sheetDataSet>
      <sheetData sheetId="0" refreshError="1"/>
      <sheetData sheetId="1" refreshError="1">
        <row r="1">
          <cell r="B1">
            <v>2.1600000000000001E-2</v>
          </cell>
        </row>
        <row r="2">
          <cell r="B2">
            <v>1.4E-2</v>
          </cell>
        </row>
        <row r="3">
          <cell r="B3">
            <v>26.82</v>
          </cell>
        </row>
        <row r="4">
          <cell r="B4">
            <v>18.113</v>
          </cell>
        </row>
        <row r="6">
          <cell r="B6">
            <v>5.0000000000000001E-3</v>
          </cell>
        </row>
        <row r="7">
          <cell r="B7">
            <v>0.02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ЛИСТ"/>
      <sheetName val="Фонды"/>
      <sheetName val="ПланПроекта"/>
      <sheetName val="ПланПроекта_ВнешнРейт"/>
      <sheetName val="ПланПредконтр"/>
      <sheetName val="РасчетКомандир1"/>
      <sheetName val="РасчетКомандир2"/>
      <sheetName val="Субподряд"/>
      <sheetName val="Рейты"/>
      <sheetName val="Матрица рекомендуемых Recovery"/>
      <sheetName val="Нормативы"/>
      <sheetName val="КодыВидовДеят"/>
      <sheetName val="Лист1"/>
      <sheetName val="Лист2"/>
      <sheetName val="Лист3"/>
      <sheetName val="ТехЛистФОТрасчет"/>
      <sheetName val="ТехЛистФОТ"/>
    </sheetNames>
    <sheetDataSet>
      <sheetData sheetId="0"/>
      <sheetData sheetId="1"/>
      <sheetData sheetId="2"/>
      <sheetData sheetId="3"/>
      <sheetData sheetId="4"/>
      <sheetData sheetId="5">
        <row r="1">
          <cell r="M1" t="str">
            <v>Приложение к приказу № ___ от _____________2005г.</v>
          </cell>
        </row>
        <row r="2">
          <cell r="M2" t="str">
            <v>Действует с _____________ 2005 г.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  <cell r="M17" t="str">
            <v>Сумма (Евро)</v>
          </cell>
        </row>
        <row r="18">
          <cell r="E18">
            <v>0</v>
          </cell>
          <cell r="M18" t="str">
            <v>без НДС</v>
          </cell>
        </row>
        <row r="19">
          <cell r="E19">
            <v>0</v>
          </cell>
          <cell r="M19">
            <v>0</v>
          </cell>
        </row>
        <row r="20">
          <cell r="E20">
            <v>0</v>
          </cell>
          <cell r="M20">
            <v>126722.72340425532</v>
          </cell>
        </row>
        <row r="21">
          <cell r="E21">
            <v>0</v>
          </cell>
          <cell r="M21">
            <v>107758.29787234042</v>
          </cell>
        </row>
        <row r="22">
          <cell r="E22">
            <v>0</v>
          </cell>
          <cell r="M22">
            <v>4765.9787234042597</v>
          </cell>
        </row>
        <row r="23">
          <cell r="E23">
            <v>0</v>
          </cell>
          <cell r="M23">
            <v>239247</v>
          </cell>
        </row>
        <row r="24">
          <cell r="E24">
            <v>0</v>
          </cell>
          <cell r="M24" t="str">
            <v>руб.</v>
          </cell>
        </row>
        <row r="25">
          <cell r="E25">
            <v>0</v>
          </cell>
          <cell r="M25" t="str">
            <v xml:space="preserve">Евро 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M37" t="str">
            <v>ВСЕГО командировочные (Евро)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E55" t="str">
            <v xml:space="preserve"> </v>
          </cell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E60" t="str">
            <v>Превышение суточных сверх норм, установленных законодательством</v>
          </cell>
        </row>
        <row r="64">
          <cell r="E64">
            <v>500</v>
          </cell>
        </row>
        <row r="66">
          <cell r="E66" t="str">
            <v>Период командировки (месяц)</v>
          </cell>
          <cell r="M66" t="str">
            <v>ВСЕГО командировочные (Евро)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E70" t="str">
            <v xml:space="preserve"> </v>
          </cell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E73" t="str">
            <v xml:space="preserve"> </v>
          </cell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E77" t="str">
            <v xml:space="preserve"> </v>
          </cell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E80" t="str">
            <v xml:space="preserve"> </v>
          </cell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E89" t="str">
            <v>Превышение суточных сверх норм, установленных законодательством</v>
          </cell>
        </row>
        <row r="93">
          <cell r="E93">
            <v>1428</v>
          </cell>
        </row>
        <row r="95">
          <cell r="E95">
            <v>39356</v>
          </cell>
        </row>
        <row r="97">
          <cell r="E97" t="str">
            <v>Период командировки (месяц)</v>
          </cell>
          <cell r="M97" t="str">
            <v>ВСЕГО командировочные (Евро)</v>
          </cell>
        </row>
        <row r="98">
          <cell r="E98">
            <v>39356</v>
          </cell>
          <cell r="M98">
            <v>1086.4113475177305</v>
          </cell>
        </row>
        <row r="99">
          <cell r="E99">
            <v>39387</v>
          </cell>
          <cell r="M99">
            <v>1086.4113475177305</v>
          </cell>
        </row>
        <row r="100">
          <cell r="E100">
            <v>39417</v>
          </cell>
          <cell r="M100">
            <v>1086.4113475177305</v>
          </cell>
        </row>
        <row r="101">
          <cell r="E101">
            <v>39448</v>
          </cell>
          <cell r="M101">
            <v>1086.4113475177305</v>
          </cell>
        </row>
        <row r="102">
          <cell r="E102">
            <v>39479</v>
          </cell>
          <cell r="M102">
            <v>1086.4113475177305</v>
          </cell>
        </row>
        <row r="103">
          <cell r="E103">
            <v>39508</v>
          </cell>
          <cell r="M103">
            <v>1086.4113475177305</v>
          </cell>
        </row>
        <row r="104">
          <cell r="E104">
            <v>39539</v>
          </cell>
          <cell r="M104">
            <v>1086.4113475177305</v>
          </cell>
        </row>
        <row r="105">
          <cell r="E105">
            <v>39569</v>
          </cell>
          <cell r="M105">
            <v>1086.4113475177305</v>
          </cell>
        </row>
        <row r="106">
          <cell r="E106">
            <v>39600</v>
          </cell>
          <cell r="M106">
            <v>1086.4113475177305</v>
          </cell>
        </row>
        <row r="107">
          <cell r="E107">
            <v>39630</v>
          </cell>
          <cell r="M107">
            <v>1086.4113475177305</v>
          </cell>
        </row>
        <row r="108">
          <cell r="E108">
            <v>39661</v>
          </cell>
          <cell r="M108">
            <v>1086.4113475177305</v>
          </cell>
        </row>
        <row r="109">
          <cell r="E109">
            <v>39692</v>
          </cell>
          <cell r="M109">
            <v>681.30496453900707</v>
          </cell>
        </row>
        <row r="110">
          <cell r="E110">
            <v>39722</v>
          </cell>
          <cell r="M110">
            <v>1086.4113475177305</v>
          </cell>
        </row>
        <row r="111">
          <cell r="E111">
            <v>39753</v>
          </cell>
          <cell r="M111">
            <v>1086.4113475177305</v>
          </cell>
        </row>
        <row r="112">
          <cell r="E112">
            <v>39783</v>
          </cell>
          <cell r="M112">
            <v>1086.4113475177305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E118">
            <v>39356</v>
          </cell>
          <cell r="M118">
            <v>1288.9645390070923</v>
          </cell>
        </row>
        <row r="119">
          <cell r="E119">
            <v>39387</v>
          </cell>
          <cell r="M119">
            <v>1288.9645390070923</v>
          </cell>
        </row>
        <row r="120">
          <cell r="E120">
            <v>39417</v>
          </cell>
          <cell r="M120">
            <v>1288.9645390070923</v>
          </cell>
        </row>
        <row r="121">
          <cell r="E121">
            <v>39448</v>
          </cell>
          <cell r="M121">
            <v>1288.9645390070923</v>
          </cell>
        </row>
        <row r="122">
          <cell r="E122">
            <v>39479</v>
          </cell>
          <cell r="M122">
            <v>1288.9645390070923</v>
          </cell>
        </row>
        <row r="123">
          <cell r="E123">
            <v>39508</v>
          </cell>
          <cell r="M123">
            <v>1288.9645390070923</v>
          </cell>
        </row>
        <row r="124">
          <cell r="E124">
            <v>39539</v>
          </cell>
          <cell r="M124">
            <v>1288.9645390070923</v>
          </cell>
        </row>
        <row r="125">
          <cell r="E125">
            <v>39569</v>
          </cell>
          <cell r="M125">
            <v>1288.9645390070923</v>
          </cell>
        </row>
        <row r="126">
          <cell r="E126">
            <v>39600</v>
          </cell>
          <cell r="M126">
            <v>1288.9645390070923</v>
          </cell>
        </row>
        <row r="127">
          <cell r="E127">
            <v>39630</v>
          </cell>
          <cell r="M127">
            <v>1288.9645390070923</v>
          </cell>
        </row>
        <row r="128">
          <cell r="E128">
            <v>39661</v>
          </cell>
          <cell r="M128">
            <v>1288.9645390070923</v>
          </cell>
        </row>
        <row r="129">
          <cell r="E129">
            <v>39692</v>
          </cell>
          <cell r="M129">
            <v>681.30496453900707</v>
          </cell>
        </row>
        <row r="130">
          <cell r="E130">
            <v>39722</v>
          </cell>
          <cell r="M130">
            <v>1288.9645390070923</v>
          </cell>
        </row>
        <row r="131">
          <cell r="E131">
            <v>39753</v>
          </cell>
          <cell r="M131">
            <v>1288.9645390070923</v>
          </cell>
        </row>
        <row r="132">
          <cell r="E132">
            <v>39783</v>
          </cell>
          <cell r="M132">
            <v>1288.9645390070923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E138">
            <v>39356</v>
          </cell>
          <cell r="M138">
            <v>1288.9645390070923</v>
          </cell>
        </row>
        <row r="139">
          <cell r="E139">
            <v>39387</v>
          </cell>
          <cell r="M139">
            <v>1288.9645390070923</v>
          </cell>
        </row>
        <row r="140">
          <cell r="E140">
            <v>39417</v>
          </cell>
          <cell r="M140">
            <v>1288.9645390070923</v>
          </cell>
        </row>
        <row r="141">
          <cell r="E141">
            <v>39448</v>
          </cell>
          <cell r="M141">
            <v>1288.9645390070923</v>
          </cell>
        </row>
        <row r="142">
          <cell r="E142">
            <v>39479</v>
          </cell>
          <cell r="M142">
            <v>1288.9645390070923</v>
          </cell>
        </row>
        <row r="143">
          <cell r="E143">
            <v>39508</v>
          </cell>
          <cell r="M143">
            <v>1288.9645390070923</v>
          </cell>
        </row>
        <row r="144">
          <cell r="E144">
            <v>39539</v>
          </cell>
          <cell r="M144">
            <v>1288.9645390070923</v>
          </cell>
        </row>
        <row r="145">
          <cell r="E145">
            <v>39569</v>
          </cell>
          <cell r="M145">
            <v>1288.9645390070923</v>
          </cell>
        </row>
        <row r="146">
          <cell r="E146">
            <v>39600</v>
          </cell>
          <cell r="M146">
            <v>1288.9645390070923</v>
          </cell>
        </row>
        <row r="147">
          <cell r="E147">
            <v>39630</v>
          </cell>
          <cell r="M147">
            <v>1288.9645390070923</v>
          </cell>
        </row>
        <row r="148">
          <cell r="E148">
            <v>39661</v>
          </cell>
          <cell r="M148">
            <v>1288.9645390070923</v>
          </cell>
        </row>
        <row r="149">
          <cell r="E149">
            <v>39692</v>
          </cell>
          <cell r="M149">
            <v>1288.9645390070923</v>
          </cell>
        </row>
        <row r="150">
          <cell r="E150">
            <v>39722</v>
          </cell>
          <cell r="M150">
            <v>1288.9645390070923</v>
          </cell>
        </row>
        <row r="151">
          <cell r="E151">
            <v>39753</v>
          </cell>
          <cell r="M151">
            <v>1288.9645390070923</v>
          </cell>
        </row>
        <row r="152">
          <cell r="E152">
            <v>39783</v>
          </cell>
          <cell r="M152">
            <v>1288.9645390070923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E158">
            <v>39356</v>
          </cell>
          <cell r="M158">
            <v>1288.9645390070923</v>
          </cell>
        </row>
        <row r="159">
          <cell r="E159">
            <v>39387</v>
          </cell>
          <cell r="M159">
            <v>1288.9645390070923</v>
          </cell>
        </row>
        <row r="160">
          <cell r="E160">
            <v>39417</v>
          </cell>
          <cell r="M160">
            <v>1288.9645390070923</v>
          </cell>
        </row>
        <row r="161">
          <cell r="E161">
            <v>39448</v>
          </cell>
          <cell r="M161">
            <v>1288.9645390070923</v>
          </cell>
        </row>
        <row r="162">
          <cell r="E162">
            <v>39479</v>
          </cell>
          <cell r="M162">
            <v>1288.9645390070923</v>
          </cell>
        </row>
        <row r="163">
          <cell r="E163">
            <v>39508</v>
          </cell>
          <cell r="M163">
            <v>1288.9645390070923</v>
          </cell>
        </row>
        <row r="164">
          <cell r="E164">
            <v>39539</v>
          </cell>
          <cell r="M164">
            <v>1288.9645390070923</v>
          </cell>
        </row>
        <row r="165">
          <cell r="E165">
            <v>39569</v>
          </cell>
          <cell r="M165">
            <v>1288.9645390070923</v>
          </cell>
        </row>
        <row r="166">
          <cell r="E166">
            <v>39600</v>
          </cell>
          <cell r="M166">
            <v>1288.9645390070923</v>
          </cell>
        </row>
        <row r="167">
          <cell r="E167">
            <v>39630</v>
          </cell>
          <cell r="M167">
            <v>0</v>
          </cell>
        </row>
        <row r="168">
          <cell r="E168">
            <v>39661</v>
          </cell>
          <cell r="M168">
            <v>0</v>
          </cell>
        </row>
        <row r="169">
          <cell r="E169">
            <v>39692</v>
          </cell>
          <cell r="M169">
            <v>0</v>
          </cell>
        </row>
        <row r="170">
          <cell r="E170">
            <v>39722</v>
          </cell>
          <cell r="M170">
            <v>0</v>
          </cell>
        </row>
        <row r="171">
          <cell r="E171">
            <v>39753</v>
          </cell>
          <cell r="M171">
            <v>0</v>
          </cell>
        </row>
        <row r="172">
          <cell r="E172">
            <v>39783</v>
          </cell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E178">
            <v>39356</v>
          </cell>
          <cell r="M178">
            <v>1288.9645390070923</v>
          </cell>
        </row>
        <row r="179">
          <cell r="E179">
            <v>39387</v>
          </cell>
          <cell r="M179">
            <v>1288.9645390070923</v>
          </cell>
        </row>
        <row r="180">
          <cell r="E180">
            <v>39417</v>
          </cell>
          <cell r="M180">
            <v>1288.9645390070923</v>
          </cell>
        </row>
        <row r="181">
          <cell r="E181">
            <v>39448</v>
          </cell>
          <cell r="M181">
            <v>1288.9645390070923</v>
          </cell>
        </row>
        <row r="182">
          <cell r="E182">
            <v>39479</v>
          </cell>
          <cell r="M182">
            <v>1288.9645390070923</v>
          </cell>
        </row>
        <row r="183">
          <cell r="E183">
            <v>39508</v>
          </cell>
          <cell r="M183">
            <v>1288.9645390070923</v>
          </cell>
        </row>
        <row r="184">
          <cell r="E184">
            <v>39539</v>
          </cell>
          <cell r="M184">
            <v>1288.9645390070923</v>
          </cell>
        </row>
        <row r="185">
          <cell r="E185">
            <v>39569</v>
          </cell>
          <cell r="M185">
            <v>1288.9645390070923</v>
          </cell>
        </row>
        <row r="186">
          <cell r="E186">
            <v>39600</v>
          </cell>
          <cell r="M186">
            <v>1288.9645390070923</v>
          </cell>
        </row>
        <row r="187">
          <cell r="E187">
            <v>39630</v>
          </cell>
          <cell r="M187">
            <v>0</v>
          </cell>
        </row>
        <row r="188">
          <cell r="E188">
            <v>39661</v>
          </cell>
          <cell r="M188">
            <v>0</v>
          </cell>
        </row>
        <row r="189">
          <cell r="E189">
            <v>39692</v>
          </cell>
          <cell r="M189">
            <v>0</v>
          </cell>
        </row>
        <row r="190">
          <cell r="E190">
            <v>39722</v>
          </cell>
          <cell r="M190">
            <v>0</v>
          </cell>
        </row>
        <row r="191">
          <cell r="E191">
            <v>39753</v>
          </cell>
          <cell r="M191">
            <v>0</v>
          </cell>
        </row>
        <row r="192">
          <cell r="E192">
            <v>39783</v>
          </cell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E198">
            <v>39356</v>
          </cell>
          <cell r="M198">
            <v>1288.9645390070923</v>
          </cell>
        </row>
        <row r="199">
          <cell r="E199">
            <v>39387</v>
          </cell>
          <cell r="M199">
            <v>1288.9645390070923</v>
          </cell>
        </row>
        <row r="200">
          <cell r="E200">
            <v>39417</v>
          </cell>
          <cell r="M200">
            <v>1288.9645390070923</v>
          </cell>
        </row>
        <row r="201">
          <cell r="E201">
            <v>39448</v>
          </cell>
          <cell r="M201">
            <v>1288.9645390070923</v>
          </cell>
        </row>
        <row r="202">
          <cell r="E202">
            <v>39479</v>
          </cell>
          <cell r="M202">
            <v>1288.9645390070923</v>
          </cell>
        </row>
        <row r="203">
          <cell r="E203">
            <v>39508</v>
          </cell>
          <cell r="M203">
            <v>1288.9645390070923</v>
          </cell>
        </row>
        <row r="204">
          <cell r="E204">
            <v>39539</v>
          </cell>
          <cell r="M204">
            <v>1288.9645390070923</v>
          </cell>
        </row>
        <row r="205">
          <cell r="E205">
            <v>39569</v>
          </cell>
          <cell r="M205">
            <v>1288.9645390070923</v>
          </cell>
        </row>
        <row r="206">
          <cell r="E206">
            <v>39600</v>
          </cell>
          <cell r="M206">
            <v>1288.9645390070923</v>
          </cell>
        </row>
        <row r="207">
          <cell r="E207">
            <v>39630</v>
          </cell>
          <cell r="M207">
            <v>0</v>
          </cell>
        </row>
        <row r="208">
          <cell r="E208">
            <v>39661</v>
          </cell>
          <cell r="M208">
            <v>0</v>
          </cell>
        </row>
        <row r="209">
          <cell r="E209">
            <v>39692</v>
          </cell>
          <cell r="M209">
            <v>0</v>
          </cell>
        </row>
        <row r="210">
          <cell r="E210">
            <v>39722</v>
          </cell>
          <cell r="M210">
            <v>0</v>
          </cell>
        </row>
        <row r="211">
          <cell r="E211">
            <v>39753</v>
          </cell>
          <cell r="M211">
            <v>0</v>
          </cell>
        </row>
        <row r="212">
          <cell r="E212">
            <v>39783</v>
          </cell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E218">
            <v>39356</v>
          </cell>
          <cell r="M218">
            <v>1288.9645390070923</v>
          </cell>
        </row>
        <row r="219">
          <cell r="E219">
            <v>39387</v>
          </cell>
          <cell r="M219">
            <v>1288.9645390070923</v>
          </cell>
        </row>
        <row r="220">
          <cell r="E220">
            <v>39417</v>
          </cell>
          <cell r="M220">
            <v>1288.9645390070923</v>
          </cell>
        </row>
        <row r="221">
          <cell r="E221">
            <v>39448</v>
          </cell>
          <cell r="M221">
            <v>1288.9645390070923</v>
          </cell>
        </row>
        <row r="222">
          <cell r="E222">
            <v>39479</v>
          </cell>
          <cell r="M222">
            <v>1288.9645390070923</v>
          </cell>
        </row>
        <row r="223">
          <cell r="E223">
            <v>39508</v>
          </cell>
          <cell r="M223">
            <v>1288.9645390070923</v>
          </cell>
        </row>
        <row r="224">
          <cell r="E224">
            <v>39539</v>
          </cell>
          <cell r="M224">
            <v>1288.9645390070923</v>
          </cell>
        </row>
        <row r="225">
          <cell r="E225">
            <v>39569</v>
          </cell>
          <cell r="M225">
            <v>1288.9645390070923</v>
          </cell>
        </row>
        <row r="226">
          <cell r="E226">
            <v>39600</v>
          </cell>
          <cell r="M226">
            <v>1288.9645390070923</v>
          </cell>
        </row>
        <row r="227">
          <cell r="E227">
            <v>39630</v>
          </cell>
          <cell r="M227">
            <v>0</v>
          </cell>
        </row>
        <row r="228">
          <cell r="E228">
            <v>39661</v>
          </cell>
          <cell r="M228">
            <v>0</v>
          </cell>
        </row>
        <row r="229">
          <cell r="E229">
            <v>39692</v>
          </cell>
          <cell r="M229">
            <v>0</v>
          </cell>
        </row>
        <row r="230">
          <cell r="E230">
            <v>39722</v>
          </cell>
          <cell r="M230">
            <v>0</v>
          </cell>
        </row>
        <row r="231">
          <cell r="E231">
            <v>39753</v>
          </cell>
          <cell r="M231">
            <v>0</v>
          </cell>
        </row>
        <row r="232">
          <cell r="E232">
            <v>39783</v>
          </cell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E238">
            <v>39356</v>
          </cell>
          <cell r="M238">
            <v>1288.9645390070923</v>
          </cell>
        </row>
        <row r="239">
          <cell r="E239">
            <v>39387</v>
          </cell>
          <cell r="M239">
            <v>1288.9645390070923</v>
          </cell>
        </row>
        <row r="240">
          <cell r="E240">
            <v>39417</v>
          </cell>
          <cell r="M240">
            <v>1288.9645390070923</v>
          </cell>
        </row>
        <row r="241">
          <cell r="E241">
            <v>39448</v>
          </cell>
          <cell r="M241">
            <v>1288.9645390070923</v>
          </cell>
        </row>
        <row r="242">
          <cell r="E242">
            <v>39479</v>
          </cell>
          <cell r="M242">
            <v>1288.9645390070923</v>
          </cell>
        </row>
        <row r="243">
          <cell r="E243">
            <v>39508</v>
          </cell>
          <cell r="M243">
            <v>1288.9645390070923</v>
          </cell>
        </row>
        <row r="244">
          <cell r="E244">
            <v>39539</v>
          </cell>
          <cell r="M244">
            <v>1288.9645390070923</v>
          </cell>
        </row>
        <row r="245">
          <cell r="E245">
            <v>39569</v>
          </cell>
          <cell r="M245">
            <v>1288.9645390070923</v>
          </cell>
        </row>
        <row r="246">
          <cell r="E246">
            <v>39600</v>
          </cell>
          <cell r="M246">
            <v>1288.9645390070923</v>
          </cell>
        </row>
        <row r="247">
          <cell r="E247">
            <v>39630</v>
          </cell>
          <cell r="M247">
            <v>0</v>
          </cell>
        </row>
        <row r="248">
          <cell r="E248">
            <v>39661</v>
          </cell>
          <cell r="M248">
            <v>0</v>
          </cell>
        </row>
        <row r="249">
          <cell r="E249">
            <v>39692</v>
          </cell>
          <cell r="M249">
            <v>0</v>
          </cell>
        </row>
        <row r="250">
          <cell r="E250">
            <v>39722</v>
          </cell>
          <cell r="M250">
            <v>0</v>
          </cell>
        </row>
        <row r="251">
          <cell r="E251">
            <v>39753</v>
          </cell>
          <cell r="M251">
            <v>0</v>
          </cell>
        </row>
        <row r="252">
          <cell r="E252">
            <v>39783</v>
          </cell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E258">
            <v>39356</v>
          </cell>
          <cell r="M258">
            <v>1288.9645390070923</v>
          </cell>
        </row>
        <row r="259">
          <cell r="E259">
            <v>39387</v>
          </cell>
          <cell r="M259">
            <v>1288.9645390070923</v>
          </cell>
        </row>
        <row r="260">
          <cell r="E260">
            <v>39417</v>
          </cell>
          <cell r="M260">
            <v>1288.9645390070923</v>
          </cell>
        </row>
        <row r="261">
          <cell r="E261">
            <v>39448</v>
          </cell>
          <cell r="M261">
            <v>1288.9645390070923</v>
          </cell>
        </row>
        <row r="262">
          <cell r="E262">
            <v>39479</v>
          </cell>
          <cell r="M262">
            <v>1288.9645390070923</v>
          </cell>
        </row>
        <row r="263">
          <cell r="E263">
            <v>39508</v>
          </cell>
          <cell r="M263">
            <v>1288.9645390070923</v>
          </cell>
        </row>
        <row r="264">
          <cell r="E264">
            <v>39539</v>
          </cell>
          <cell r="M264">
            <v>1288.9645390070923</v>
          </cell>
        </row>
        <row r="265">
          <cell r="E265">
            <v>39569</v>
          </cell>
          <cell r="M265">
            <v>1288.9645390070923</v>
          </cell>
        </row>
        <row r="266">
          <cell r="E266">
            <v>39600</v>
          </cell>
          <cell r="M266">
            <v>1288.9645390070923</v>
          </cell>
        </row>
        <row r="267">
          <cell r="E267">
            <v>39630</v>
          </cell>
          <cell r="M267">
            <v>0</v>
          </cell>
        </row>
        <row r="268">
          <cell r="E268">
            <v>39661</v>
          </cell>
          <cell r="M268">
            <v>0</v>
          </cell>
        </row>
        <row r="269">
          <cell r="E269">
            <v>39692</v>
          </cell>
          <cell r="M269">
            <v>0</v>
          </cell>
        </row>
        <row r="270">
          <cell r="E270">
            <v>39722</v>
          </cell>
          <cell r="M270">
            <v>0</v>
          </cell>
        </row>
        <row r="271">
          <cell r="E271">
            <v>39753</v>
          </cell>
          <cell r="M271">
            <v>0</v>
          </cell>
        </row>
        <row r="272">
          <cell r="E272">
            <v>39783</v>
          </cell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E278">
            <v>39356</v>
          </cell>
          <cell r="M278">
            <v>1288.9645390070923</v>
          </cell>
        </row>
        <row r="279">
          <cell r="E279">
            <v>39387</v>
          </cell>
          <cell r="M279">
            <v>1288.9645390070923</v>
          </cell>
        </row>
        <row r="280">
          <cell r="E280">
            <v>39417</v>
          </cell>
          <cell r="M280">
            <v>1288.9645390070923</v>
          </cell>
        </row>
        <row r="281">
          <cell r="E281">
            <v>39448</v>
          </cell>
          <cell r="M281">
            <v>1288.9645390070923</v>
          </cell>
        </row>
        <row r="282">
          <cell r="E282">
            <v>39479</v>
          </cell>
          <cell r="M282">
            <v>1288.9645390070923</v>
          </cell>
        </row>
        <row r="283">
          <cell r="E283">
            <v>39508</v>
          </cell>
          <cell r="M283">
            <v>1288.9645390070923</v>
          </cell>
        </row>
        <row r="284">
          <cell r="E284">
            <v>39539</v>
          </cell>
          <cell r="M284">
            <v>1288.9645390070923</v>
          </cell>
        </row>
        <row r="285">
          <cell r="E285">
            <v>39569</v>
          </cell>
          <cell r="M285">
            <v>1288.9645390070923</v>
          </cell>
        </row>
        <row r="286">
          <cell r="E286">
            <v>39600</v>
          </cell>
          <cell r="M286">
            <v>1288.9645390070923</v>
          </cell>
        </row>
        <row r="287">
          <cell r="E287">
            <v>39630</v>
          </cell>
          <cell r="M287">
            <v>0</v>
          </cell>
        </row>
        <row r="288">
          <cell r="E288">
            <v>39661</v>
          </cell>
          <cell r="M288">
            <v>0</v>
          </cell>
        </row>
        <row r="289">
          <cell r="E289">
            <v>39692</v>
          </cell>
          <cell r="M289">
            <v>0</v>
          </cell>
        </row>
        <row r="290">
          <cell r="E290">
            <v>39722</v>
          </cell>
          <cell r="M290">
            <v>0</v>
          </cell>
        </row>
        <row r="291">
          <cell r="E291">
            <v>39753</v>
          </cell>
          <cell r="M291">
            <v>0</v>
          </cell>
        </row>
        <row r="292">
          <cell r="E292">
            <v>39783</v>
          </cell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E298">
            <v>39356</v>
          </cell>
          <cell r="M298">
            <v>1288.9645390070923</v>
          </cell>
        </row>
        <row r="299">
          <cell r="E299">
            <v>39387</v>
          </cell>
          <cell r="M299">
            <v>1288.9645390070923</v>
          </cell>
        </row>
        <row r="300">
          <cell r="E300">
            <v>39417</v>
          </cell>
          <cell r="M300">
            <v>1288.9645390070923</v>
          </cell>
        </row>
        <row r="301">
          <cell r="E301">
            <v>39448</v>
          </cell>
          <cell r="M301">
            <v>1288.9645390070923</v>
          </cell>
        </row>
        <row r="302">
          <cell r="E302">
            <v>39479</v>
          </cell>
          <cell r="M302">
            <v>1288.9645390070923</v>
          </cell>
        </row>
        <row r="303">
          <cell r="E303">
            <v>39508</v>
          </cell>
          <cell r="M303">
            <v>1288.9645390070923</v>
          </cell>
        </row>
        <row r="304">
          <cell r="E304">
            <v>39539</v>
          </cell>
          <cell r="M304">
            <v>1288.9645390070923</v>
          </cell>
        </row>
        <row r="305">
          <cell r="E305">
            <v>39569</v>
          </cell>
          <cell r="M305">
            <v>1288.9645390070923</v>
          </cell>
        </row>
        <row r="306">
          <cell r="E306">
            <v>39600</v>
          </cell>
          <cell r="M306">
            <v>1288.9645390070923</v>
          </cell>
        </row>
        <row r="307">
          <cell r="E307">
            <v>39630</v>
          </cell>
          <cell r="M307">
            <v>0</v>
          </cell>
        </row>
        <row r="308">
          <cell r="E308">
            <v>39661</v>
          </cell>
          <cell r="M308">
            <v>0</v>
          </cell>
        </row>
        <row r="309">
          <cell r="E309">
            <v>39692</v>
          </cell>
          <cell r="M309">
            <v>0</v>
          </cell>
        </row>
        <row r="310">
          <cell r="E310">
            <v>39722</v>
          </cell>
          <cell r="M310">
            <v>0</v>
          </cell>
        </row>
        <row r="311">
          <cell r="E311">
            <v>39753</v>
          </cell>
          <cell r="M311">
            <v>0</v>
          </cell>
        </row>
        <row r="312">
          <cell r="E312">
            <v>39783</v>
          </cell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E318">
            <v>39356</v>
          </cell>
          <cell r="M318">
            <v>0</v>
          </cell>
        </row>
        <row r="319">
          <cell r="E319">
            <v>39387</v>
          </cell>
          <cell r="M319">
            <v>0</v>
          </cell>
        </row>
        <row r="320">
          <cell r="E320">
            <v>39417</v>
          </cell>
          <cell r="M320">
            <v>0</v>
          </cell>
        </row>
        <row r="321">
          <cell r="E321">
            <v>39448</v>
          </cell>
          <cell r="M321">
            <v>0</v>
          </cell>
        </row>
        <row r="322">
          <cell r="E322">
            <v>39479</v>
          </cell>
          <cell r="M322">
            <v>0</v>
          </cell>
        </row>
        <row r="323">
          <cell r="E323">
            <v>39508</v>
          </cell>
          <cell r="M323">
            <v>0</v>
          </cell>
        </row>
        <row r="324">
          <cell r="E324">
            <v>39539</v>
          </cell>
          <cell r="M324">
            <v>0</v>
          </cell>
        </row>
        <row r="325">
          <cell r="E325">
            <v>39569</v>
          </cell>
          <cell r="M325">
            <v>1288.9645390070923</v>
          </cell>
        </row>
        <row r="326">
          <cell r="E326">
            <v>39600</v>
          </cell>
          <cell r="M326">
            <v>1288.9645390070923</v>
          </cell>
        </row>
        <row r="327">
          <cell r="E327">
            <v>39630</v>
          </cell>
          <cell r="M327">
            <v>1288.9645390070923</v>
          </cell>
        </row>
        <row r="328">
          <cell r="E328">
            <v>39661</v>
          </cell>
          <cell r="M328">
            <v>1288.9645390070923</v>
          </cell>
        </row>
        <row r="329">
          <cell r="E329">
            <v>39692</v>
          </cell>
          <cell r="M329">
            <v>681.30496453900707</v>
          </cell>
        </row>
        <row r="330">
          <cell r="E330">
            <v>39722</v>
          </cell>
          <cell r="M330">
            <v>1288.9645390070923</v>
          </cell>
        </row>
        <row r="331">
          <cell r="E331">
            <v>39753</v>
          </cell>
          <cell r="M331">
            <v>1288.9645390070923</v>
          </cell>
        </row>
        <row r="332">
          <cell r="E332">
            <v>39783</v>
          </cell>
          <cell r="M332">
            <v>1288.9645390070923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E338">
            <v>39356</v>
          </cell>
          <cell r="M338">
            <v>0</v>
          </cell>
        </row>
        <row r="339">
          <cell r="E339">
            <v>39387</v>
          </cell>
          <cell r="M339">
            <v>0</v>
          </cell>
        </row>
        <row r="340">
          <cell r="E340">
            <v>39417</v>
          </cell>
          <cell r="M340">
            <v>0</v>
          </cell>
        </row>
        <row r="341">
          <cell r="E341">
            <v>39448</v>
          </cell>
          <cell r="M341">
            <v>0</v>
          </cell>
        </row>
        <row r="342">
          <cell r="E342">
            <v>39479</v>
          </cell>
          <cell r="M342">
            <v>0</v>
          </cell>
        </row>
        <row r="343">
          <cell r="E343">
            <v>39508</v>
          </cell>
          <cell r="M343">
            <v>0</v>
          </cell>
        </row>
        <row r="344">
          <cell r="E344">
            <v>39539</v>
          </cell>
          <cell r="M344">
            <v>0</v>
          </cell>
        </row>
        <row r="345">
          <cell r="E345">
            <v>39569</v>
          </cell>
          <cell r="M345">
            <v>1288.9645390070923</v>
          </cell>
        </row>
        <row r="346">
          <cell r="E346">
            <v>39600</v>
          </cell>
          <cell r="M346">
            <v>1288.9645390070923</v>
          </cell>
        </row>
        <row r="347">
          <cell r="E347">
            <v>39630</v>
          </cell>
          <cell r="M347">
            <v>1288.9645390070923</v>
          </cell>
        </row>
        <row r="348">
          <cell r="E348">
            <v>39661</v>
          </cell>
          <cell r="M348">
            <v>1288.9645390070923</v>
          </cell>
        </row>
        <row r="349">
          <cell r="E349">
            <v>39692</v>
          </cell>
          <cell r="M349">
            <v>681.30496453900707</v>
          </cell>
        </row>
        <row r="350">
          <cell r="E350">
            <v>39722</v>
          </cell>
          <cell r="M350">
            <v>1288.9645390070923</v>
          </cell>
        </row>
        <row r="351">
          <cell r="E351">
            <v>39753</v>
          </cell>
          <cell r="M351">
            <v>1288.9645390070923</v>
          </cell>
        </row>
        <row r="352">
          <cell r="E352">
            <v>39783</v>
          </cell>
          <cell r="M352">
            <v>1288.9645390070923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E358">
            <v>39356</v>
          </cell>
          <cell r="M358">
            <v>0</v>
          </cell>
        </row>
        <row r="359">
          <cell r="E359">
            <v>39387</v>
          </cell>
          <cell r="M359">
            <v>0</v>
          </cell>
        </row>
        <row r="360">
          <cell r="E360">
            <v>39417</v>
          </cell>
          <cell r="M360">
            <v>0</v>
          </cell>
        </row>
        <row r="361">
          <cell r="E361">
            <v>39448</v>
          </cell>
          <cell r="M361">
            <v>0</v>
          </cell>
        </row>
        <row r="362">
          <cell r="E362">
            <v>39479</v>
          </cell>
          <cell r="M362">
            <v>0</v>
          </cell>
        </row>
        <row r="363">
          <cell r="E363">
            <v>39508</v>
          </cell>
          <cell r="M363">
            <v>0</v>
          </cell>
        </row>
        <row r="364">
          <cell r="E364">
            <v>39539</v>
          </cell>
          <cell r="M364">
            <v>0</v>
          </cell>
        </row>
        <row r="365">
          <cell r="E365">
            <v>39569</v>
          </cell>
          <cell r="M365">
            <v>1288.9645390070923</v>
          </cell>
        </row>
        <row r="366">
          <cell r="E366">
            <v>39600</v>
          </cell>
          <cell r="M366">
            <v>1288.9645390070923</v>
          </cell>
        </row>
        <row r="367">
          <cell r="E367">
            <v>39630</v>
          </cell>
          <cell r="M367">
            <v>1288.9645390070923</v>
          </cell>
        </row>
        <row r="368">
          <cell r="E368">
            <v>39661</v>
          </cell>
          <cell r="M368">
            <v>1288.9645390070923</v>
          </cell>
        </row>
        <row r="369">
          <cell r="E369">
            <v>39692</v>
          </cell>
          <cell r="M369">
            <v>1288.9645390070923</v>
          </cell>
        </row>
        <row r="370">
          <cell r="E370">
            <v>39722</v>
          </cell>
          <cell r="M370">
            <v>1288.9645390070923</v>
          </cell>
        </row>
        <row r="371">
          <cell r="E371">
            <v>39753</v>
          </cell>
          <cell r="M371">
            <v>1288.9645390070923</v>
          </cell>
        </row>
        <row r="372">
          <cell r="E372">
            <v>39783</v>
          </cell>
          <cell r="M372">
            <v>1288.9645390070923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E378">
            <v>39356</v>
          </cell>
          <cell r="M378">
            <v>1288.9645390070923</v>
          </cell>
        </row>
        <row r="379">
          <cell r="E379">
            <v>39387</v>
          </cell>
          <cell r="M379">
            <v>1288.9645390070923</v>
          </cell>
        </row>
        <row r="380">
          <cell r="E380">
            <v>39417</v>
          </cell>
          <cell r="M380">
            <v>1288.9645390070923</v>
          </cell>
        </row>
        <row r="381">
          <cell r="E381">
            <v>39448</v>
          </cell>
          <cell r="M381">
            <v>1288.9645390070923</v>
          </cell>
        </row>
        <row r="382">
          <cell r="E382">
            <v>39479</v>
          </cell>
          <cell r="M382">
            <v>1288.9645390070923</v>
          </cell>
        </row>
        <row r="383">
          <cell r="E383">
            <v>39508</v>
          </cell>
          <cell r="M383">
            <v>1288.9645390070923</v>
          </cell>
        </row>
        <row r="384">
          <cell r="E384">
            <v>39539</v>
          </cell>
          <cell r="M384">
            <v>1288.9645390070923</v>
          </cell>
        </row>
        <row r="385">
          <cell r="E385">
            <v>39569</v>
          </cell>
          <cell r="M385">
            <v>1288.9645390070923</v>
          </cell>
        </row>
        <row r="386">
          <cell r="E386">
            <v>39600</v>
          </cell>
          <cell r="M386">
            <v>1288.9645390070923</v>
          </cell>
        </row>
        <row r="387">
          <cell r="E387">
            <v>39630</v>
          </cell>
          <cell r="M387">
            <v>1288.9645390070923</v>
          </cell>
        </row>
        <row r="388">
          <cell r="E388">
            <v>39661</v>
          </cell>
          <cell r="M388">
            <v>1288.9645390070923</v>
          </cell>
        </row>
        <row r="389">
          <cell r="E389">
            <v>39692</v>
          </cell>
          <cell r="M389">
            <v>1288.9645390070923</v>
          </cell>
        </row>
        <row r="390">
          <cell r="E390">
            <v>39722</v>
          </cell>
          <cell r="M390">
            <v>1288.9645390070923</v>
          </cell>
        </row>
        <row r="391">
          <cell r="E391">
            <v>39753</v>
          </cell>
          <cell r="M391">
            <v>1288.9645390070923</v>
          </cell>
        </row>
        <row r="392">
          <cell r="E392">
            <v>39783</v>
          </cell>
          <cell r="M392">
            <v>1288.9645390070923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E398">
            <v>39356</v>
          </cell>
          <cell r="M398">
            <v>1288.9645390070923</v>
          </cell>
        </row>
        <row r="399">
          <cell r="E399">
            <v>39387</v>
          </cell>
          <cell r="M399">
            <v>1288.9645390070923</v>
          </cell>
        </row>
        <row r="400">
          <cell r="E400">
            <v>39417</v>
          </cell>
          <cell r="M400">
            <v>1288.9645390070923</v>
          </cell>
        </row>
        <row r="401">
          <cell r="E401">
            <v>39448</v>
          </cell>
          <cell r="M401">
            <v>1288.9645390070923</v>
          </cell>
        </row>
        <row r="402">
          <cell r="E402">
            <v>39479</v>
          </cell>
          <cell r="M402">
            <v>1288.9645390070923</v>
          </cell>
        </row>
        <row r="403">
          <cell r="E403">
            <v>39508</v>
          </cell>
          <cell r="M403">
            <v>1288.9645390070923</v>
          </cell>
        </row>
        <row r="404">
          <cell r="E404">
            <v>39539</v>
          </cell>
          <cell r="M404">
            <v>1288.9645390070923</v>
          </cell>
        </row>
        <row r="405">
          <cell r="E405">
            <v>39569</v>
          </cell>
          <cell r="M405">
            <v>1288.9645390070923</v>
          </cell>
        </row>
        <row r="406">
          <cell r="E406">
            <v>39600</v>
          </cell>
          <cell r="M406">
            <v>1288.9645390070923</v>
          </cell>
        </row>
        <row r="407">
          <cell r="E407">
            <v>39630</v>
          </cell>
          <cell r="M407">
            <v>1288.9645390070923</v>
          </cell>
        </row>
        <row r="408">
          <cell r="E408">
            <v>39661</v>
          </cell>
          <cell r="M408">
            <v>1288.9645390070923</v>
          </cell>
        </row>
        <row r="409">
          <cell r="E409">
            <v>39692</v>
          </cell>
          <cell r="M409">
            <v>1288.9645390070923</v>
          </cell>
        </row>
        <row r="410">
          <cell r="E410">
            <v>39722</v>
          </cell>
          <cell r="M410">
            <v>1288.9645390070923</v>
          </cell>
        </row>
        <row r="411">
          <cell r="E411">
            <v>39753</v>
          </cell>
          <cell r="M411">
            <v>1288.9645390070923</v>
          </cell>
        </row>
        <row r="412">
          <cell r="E412">
            <v>39783</v>
          </cell>
          <cell r="M412">
            <v>1288.9645390070923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E418">
            <v>39356</v>
          </cell>
          <cell r="M418">
            <v>1288.9645390070923</v>
          </cell>
        </row>
        <row r="419">
          <cell r="E419">
            <v>39387</v>
          </cell>
          <cell r="M419">
            <v>1288.9645390070923</v>
          </cell>
        </row>
        <row r="420">
          <cell r="E420">
            <v>39417</v>
          </cell>
          <cell r="M420">
            <v>1288.9645390070923</v>
          </cell>
        </row>
        <row r="421">
          <cell r="E421">
            <v>39448</v>
          </cell>
          <cell r="M421">
            <v>1288.9645390070923</v>
          </cell>
        </row>
        <row r="422">
          <cell r="E422">
            <v>39479</v>
          </cell>
          <cell r="M422">
            <v>1288.9645390070923</v>
          </cell>
        </row>
        <row r="423">
          <cell r="E423">
            <v>39508</v>
          </cell>
          <cell r="M423">
            <v>1288.9645390070923</v>
          </cell>
        </row>
        <row r="424">
          <cell r="E424">
            <v>39539</v>
          </cell>
          <cell r="M424">
            <v>1288.9645390070923</v>
          </cell>
        </row>
        <row r="425">
          <cell r="E425">
            <v>39569</v>
          </cell>
          <cell r="M425">
            <v>1288.9645390070923</v>
          </cell>
        </row>
        <row r="426">
          <cell r="E426">
            <v>39600</v>
          </cell>
          <cell r="M426">
            <v>1288.9645390070923</v>
          </cell>
        </row>
        <row r="427">
          <cell r="E427">
            <v>39630</v>
          </cell>
          <cell r="M427">
            <v>1288.9645390070923</v>
          </cell>
        </row>
        <row r="428">
          <cell r="E428">
            <v>39661</v>
          </cell>
          <cell r="M428">
            <v>1288.9645390070923</v>
          </cell>
        </row>
        <row r="429">
          <cell r="E429">
            <v>39692</v>
          </cell>
          <cell r="M429">
            <v>1288.9645390070923</v>
          </cell>
        </row>
        <row r="430">
          <cell r="E430">
            <v>39722</v>
          </cell>
          <cell r="M430">
            <v>1288.9645390070923</v>
          </cell>
        </row>
        <row r="431">
          <cell r="E431">
            <v>39753</v>
          </cell>
          <cell r="M431">
            <v>1288.9645390070923</v>
          </cell>
        </row>
        <row r="432">
          <cell r="E432">
            <v>39783</v>
          </cell>
          <cell r="M432">
            <v>1288.9645390070923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E438">
            <v>39356</v>
          </cell>
          <cell r="M438">
            <v>0</v>
          </cell>
        </row>
        <row r="439">
          <cell r="E439">
            <v>39387</v>
          </cell>
          <cell r="M439">
            <v>0</v>
          </cell>
        </row>
        <row r="440">
          <cell r="E440">
            <v>39417</v>
          </cell>
          <cell r="M440">
            <v>0</v>
          </cell>
        </row>
        <row r="441">
          <cell r="E441">
            <v>39448</v>
          </cell>
          <cell r="M441">
            <v>0</v>
          </cell>
        </row>
        <row r="442">
          <cell r="E442">
            <v>39479</v>
          </cell>
          <cell r="M442">
            <v>0</v>
          </cell>
        </row>
        <row r="443">
          <cell r="E443">
            <v>39508</v>
          </cell>
          <cell r="M443">
            <v>0</v>
          </cell>
        </row>
        <row r="444">
          <cell r="E444">
            <v>39539</v>
          </cell>
          <cell r="M444">
            <v>0</v>
          </cell>
        </row>
        <row r="445">
          <cell r="E445">
            <v>39569</v>
          </cell>
          <cell r="M445">
            <v>0</v>
          </cell>
        </row>
        <row r="446">
          <cell r="E446">
            <v>39600</v>
          </cell>
          <cell r="M446">
            <v>0</v>
          </cell>
        </row>
        <row r="447">
          <cell r="E447">
            <v>39630</v>
          </cell>
          <cell r="M447">
            <v>0</v>
          </cell>
        </row>
        <row r="448">
          <cell r="E448">
            <v>39661</v>
          </cell>
          <cell r="M448">
            <v>0</v>
          </cell>
        </row>
        <row r="449">
          <cell r="E449">
            <v>39692</v>
          </cell>
          <cell r="M449">
            <v>0</v>
          </cell>
        </row>
        <row r="450">
          <cell r="E450">
            <v>39722</v>
          </cell>
          <cell r="M450">
            <v>0</v>
          </cell>
        </row>
        <row r="451">
          <cell r="E451">
            <v>39753</v>
          </cell>
          <cell r="M451">
            <v>0</v>
          </cell>
        </row>
        <row r="452">
          <cell r="E452">
            <v>39783</v>
          </cell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E458">
            <v>39356</v>
          </cell>
          <cell r="M458">
            <v>0</v>
          </cell>
        </row>
        <row r="459">
          <cell r="E459">
            <v>39387</v>
          </cell>
          <cell r="M459">
            <v>0</v>
          </cell>
        </row>
        <row r="460">
          <cell r="E460">
            <v>39417</v>
          </cell>
          <cell r="M460">
            <v>0</v>
          </cell>
        </row>
        <row r="461">
          <cell r="E461">
            <v>39448</v>
          </cell>
          <cell r="M461">
            <v>0</v>
          </cell>
        </row>
        <row r="462">
          <cell r="E462">
            <v>39479</v>
          </cell>
          <cell r="M462">
            <v>0</v>
          </cell>
        </row>
        <row r="463">
          <cell r="E463">
            <v>39508</v>
          </cell>
          <cell r="M463">
            <v>0</v>
          </cell>
        </row>
        <row r="464">
          <cell r="E464">
            <v>39539</v>
          </cell>
          <cell r="M464">
            <v>0</v>
          </cell>
        </row>
        <row r="465">
          <cell r="E465">
            <v>39569</v>
          </cell>
          <cell r="M465">
            <v>0</v>
          </cell>
        </row>
        <row r="466">
          <cell r="E466">
            <v>39600</v>
          </cell>
          <cell r="M466">
            <v>0</v>
          </cell>
        </row>
        <row r="467">
          <cell r="E467">
            <v>39630</v>
          </cell>
          <cell r="M467">
            <v>0</v>
          </cell>
        </row>
        <row r="468">
          <cell r="E468">
            <v>39661</v>
          </cell>
          <cell r="M468">
            <v>0</v>
          </cell>
        </row>
        <row r="469">
          <cell r="E469">
            <v>39692</v>
          </cell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E478">
            <v>39356</v>
          </cell>
          <cell r="M478">
            <v>0</v>
          </cell>
        </row>
        <row r="479">
          <cell r="E479">
            <v>39387</v>
          </cell>
          <cell r="M479">
            <v>0</v>
          </cell>
        </row>
        <row r="480">
          <cell r="E480">
            <v>39417</v>
          </cell>
          <cell r="M480">
            <v>0</v>
          </cell>
        </row>
        <row r="481">
          <cell r="E481">
            <v>39448</v>
          </cell>
          <cell r="M481">
            <v>0</v>
          </cell>
        </row>
        <row r="482">
          <cell r="E482">
            <v>39479</v>
          </cell>
          <cell r="M482">
            <v>0</v>
          </cell>
        </row>
        <row r="483">
          <cell r="E483">
            <v>39508</v>
          </cell>
          <cell r="M483">
            <v>0</v>
          </cell>
        </row>
        <row r="484">
          <cell r="E484">
            <v>39539</v>
          </cell>
          <cell r="M484">
            <v>0</v>
          </cell>
        </row>
        <row r="485">
          <cell r="E485">
            <v>39569</v>
          </cell>
          <cell r="M485">
            <v>0</v>
          </cell>
        </row>
        <row r="486">
          <cell r="E486">
            <v>39600</v>
          </cell>
          <cell r="M486">
            <v>0</v>
          </cell>
        </row>
        <row r="487">
          <cell r="E487">
            <v>39630</v>
          </cell>
          <cell r="M487">
            <v>0</v>
          </cell>
        </row>
        <row r="488">
          <cell r="E488">
            <v>39661</v>
          </cell>
          <cell r="M488">
            <v>0</v>
          </cell>
        </row>
        <row r="489">
          <cell r="E489">
            <v>39692</v>
          </cell>
          <cell r="M489">
            <v>0</v>
          </cell>
        </row>
        <row r="490">
          <cell r="M490">
            <v>0</v>
          </cell>
        </row>
        <row r="491">
          <cell r="M491">
            <v>0</v>
          </cell>
        </row>
        <row r="492">
          <cell r="M492">
            <v>0</v>
          </cell>
        </row>
        <row r="493">
          <cell r="M493">
            <v>0</v>
          </cell>
        </row>
        <row r="494">
          <cell r="M494">
            <v>0</v>
          </cell>
        </row>
        <row r="495">
          <cell r="M495">
            <v>0</v>
          </cell>
        </row>
        <row r="496">
          <cell r="M496">
            <v>0</v>
          </cell>
        </row>
        <row r="497">
          <cell r="M497">
            <v>0</v>
          </cell>
        </row>
        <row r="498">
          <cell r="E498">
            <v>39356</v>
          </cell>
          <cell r="M498">
            <v>0</v>
          </cell>
        </row>
        <row r="499">
          <cell r="E499">
            <v>39387</v>
          </cell>
          <cell r="M499">
            <v>0</v>
          </cell>
        </row>
        <row r="500">
          <cell r="E500">
            <v>39417</v>
          </cell>
          <cell r="M500">
            <v>0</v>
          </cell>
        </row>
        <row r="501">
          <cell r="E501">
            <v>39448</v>
          </cell>
          <cell r="M501">
            <v>0</v>
          </cell>
        </row>
        <row r="502">
          <cell r="E502">
            <v>39479</v>
          </cell>
          <cell r="M502">
            <v>0</v>
          </cell>
        </row>
        <row r="503">
          <cell r="E503">
            <v>39508</v>
          </cell>
          <cell r="M503">
            <v>0</v>
          </cell>
        </row>
        <row r="504">
          <cell r="E504">
            <v>39539</v>
          </cell>
          <cell r="M504">
            <v>0</v>
          </cell>
        </row>
        <row r="505">
          <cell r="E505">
            <v>39569</v>
          </cell>
          <cell r="M505">
            <v>0</v>
          </cell>
        </row>
        <row r="506">
          <cell r="E506">
            <v>39600</v>
          </cell>
          <cell r="M506">
            <v>0</v>
          </cell>
        </row>
        <row r="507">
          <cell r="E507">
            <v>39630</v>
          </cell>
          <cell r="M507">
            <v>0</v>
          </cell>
        </row>
        <row r="508">
          <cell r="E508">
            <v>39661</v>
          </cell>
          <cell r="M508">
            <v>0</v>
          </cell>
        </row>
        <row r="509">
          <cell r="E509">
            <v>39692</v>
          </cell>
          <cell r="M509">
            <v>0</v>
          </cell>
        </row>
        <row r="510">
          <cell r="M510">
            <v>0</v>
          </cell>
        </row>
        <row r="511">
          <cell r="M511">
            <v>0</v>
          </cell>
        </row>
        <row r="512">
          <cell r="M512">
            <v>0</v>
          </cell>
        </row>
        <row r="513">
          <cell r="M513">
            <v>0</v>
          </cell>
        </row>
        <row r="514">
          <cell r="M514">
            <v>0</v>
          </cell>
        </row>
        <row r="515">
          <cell r="M515">
            <v>0</v>
          </cell>
        </row>
        <row r="516">
          <cell r="M516">
            <v>0</v>
          </cell>
        </row>
        <row r="517">
          <cell r="M517">
            <v>0</v>
          </cell>
        </row>
        <row r="518">
          <cell r="E518">
            <v>39356</v>
          </cell>
          <cell r="M518">
            <v>0</v>
          </cell>
        </row>
        <row r="519">
          <cell r="E519">
            <v>39387</v>
          </cell>
          <cell r="M519">
            <v>0</v>
          </cell>
        </row>
        <row r="520">
          <cell r="E520">
            <v>39417</v>
          </cell>
          <cell r="M520">
            <v>0</v>
          </cell>
        </row>
        <row r="521">
          <cell r="E521">
            <v>39448</v>
          </cell>
          <cell r="M521">
            <v>0</v>
          </cell>
        </row>
        <row r="522">
          <cell r="E522">
            <v>39479</v>
          </cell>
          <cell r="M522">
            <v>0</v>
          </cell>
        </row>
        <row r="523">
          <cell r="E523">
            <v>39508</v>
          </cell>
          <cell r="M523">
            <v>0</v>
          </cell>
        </row>
        <row r="524">
          <cell r="E524">
            <v>39539</v>
          </cell>
          <cell r="M524">
            <v>0</v>
          </cell>
        </row>
        <row r="525">
          <cell r="E525">
            <v>39569</v>
          </cell>
          <cell r="M525">
            <v>0</v>
          </cell>
        </row>
        <row r="526">
          <cell r="E526">
            <v>39600</v>
          </cell>
          <cell r="M526">
            <v>0</v>
          </cell>
        </row>
        <row r="527">
          <cell r="E527">
            <v>39630</v>
          </cell>
          <cell r="M527">
            <v>0</v>
          </cell>
        </row>
        <row r="528">
          <cell r="E528">
            <v>39661</v>
          </cell>
          <cell r="M528">
            <v>0</v>
          </cell>
        </row>
        <row r="529">
          <cell r="E529">
            <v>39692</v>
          </cell>
          <cell r="M529">
            <v>0</v>
          </cell>
        </row>
        <row r="530">
          <cell r="M530">
            <v>0</v>
          </cell>
        </row>
        <row r="531">
          <cell r="M531">
            <v>0</v>
          </cell>
        </row>
        <row r="532">
          <cell r="M532">
            <v>0</v>
          </cell>
        </row>
        <row r="533">
          <cell r="M533">
            <v>0</v>
          </cell>
        </row>
        <row r="534">
          <cell r="M534">
            <v>0</v>
          </cell>
        </row>
        <row r="535">
          <cell r="M535">
            <v>0</v>
          </cell>
        </row>
        <row r="536">
          <cell r="M536">
            <v>0</v>
          </cell>
        </row>
        <row r="537">
          <cell r="M537">
            <v>0</v>
          </cell>
        </row>
        <row r="538">
          <cell r="E538">
            <v>39356</v>
          </cell>
          <cell r="M538">
            <v>0</v>
          </cell>
        </row>
        <row r="539">
          <cell r="E539">
            <v>39387</v>
          </cell>
          <cell r="M539">
            <v>0</v>
          </cell>
        </row>
        <row r="540">
          <cell r="E540">
            <v>39417</v>
          </cell>
          <cell r="M540">
            <v>0</v>
          </cell>
        </row>
        <row r="541">
          <cell r="E541">
            <v>39448</v>
          </cell>
          <cell r="M541">
            <v>0</v>
          </cell>
        </row>
        <row r="542">
          <cell r="E542">
            <v>39479</v>
          </cell>
          <cell r="M542">
            <v>0</v>
          </cell>
        </row>
        <row r="543">
          <cell r="E543">
            <v>39508</v>
          </cell>
          <cell r="M543">
            <v>0</v>
          </cell>
        </row>
        <row r="544">
          <cell r="E544">
            <v>39539</v>
          </cell>
          <cell r="M544">
            <v>0</v>
          </cell>
        </row>
        <row r="545">
          <cell r="E545">
            <v>39569</v>
          </cell>
          <cell r="M545">
            <v>0</v>
          </cell>
        </row>
        <row r="546">
          <cell r="E546">
            <v>39600</v>
          </cell>
          <cell r="M546">
            <v>0</v>
          </cell>
        </row>
        <row r="547">
          <cell r="E547">
            <v>39630</v>
          </cell>
          <cell r="M547">
            <v>0</v>
          </cell>
        </row>
        <row r="548">
          <cell r="E548">
            <v>39661</v>
          </cell>
          <cell r="M548">
            <v>0</v>
          </cell>
        </row>
        <row r="549">
          <cell r="E549">
            <v>39692</v>
          </cell>
          <cell r="M549">
            <v>0</v>
          </cell>
        </row>
        <row r="550">
          <cell r="M550">
            <v>0</v>
          </cell>
        </row>
        <row r="551">
          <cell r="M551">
            <v>0</v>
          </cell>
        </row>
        <row r="552">
          <cell r="M552">
            <v>0</v>
          </cell>
        </row>
        <row r="553">
          <cell r="M553">
            <v>0</v>
          </cell>
        </row>
        <row r="554">
          <cell r="M554">
            <v>0</v>
          </cell>
        </row>
        <row r="555">
          <cell r="M555">
            <v>0</v>
          </cell>
        </row>
        <row r="556">
          <cell r="M556">
            <v>0</v>
          </cell>
        </row>
        <row r="557">
          <cell r="M557">
            <v>0</v>
          </cell>
        </row>
        <row r="558">
          <cell r="E558">
            <v>39356</v>
          </cell>
          <cell r="M558">
            <v>0</v>
          </cell>
        </row>
        <row r="559">
          <cell r="E559">
            <v>39387</v>
          </cell>
          <cell r="M559">
            <v>0</v>
          </cell>
        </row>
        <row r="560">
          <cell r="E560">
            <v>39417</v>
          </cell>
          <cell r="M560">
            <v>0</v>
          </cell>
        </row>
        <row r="561">
          <cell r="E561">
            <v>39448</v>
          </cell>
          <cell r="M561">
            <v>0</v>
          </cell>
        </row>
        <row r="562">
          <cell r="E562">
            <v>39479</v>
          </cell>
          <cell r="M562">
            <v>0</v>
          </cell>
        </row>
        <row r="563">
          <cell r="E563">
            <v>39508</v>
          </cell>
          <cell r="M563">
            <v>0</v>
          </cell>
        </row>
        <row r="564">
          <cell r="E564">
            <v>39539</v>
          </cell>
          <cell r="M564">
            <v>0</v>
          </cell>
        </row>
        <row r="565">
          <cell r="E565">
            <v>39569</v>
          </cell>
          <cell r="M565">
            <v>0</v>
          </cell>
        </row>
        <row r="566">
          <cell r="E566">
            <v>39600</v>
          </cell>
          <cell r="M566">
            <v>0</v>
          </cell>
        </row>
        <row r="567">
          <cell r="E567">
            <v>39630</v>
          </cell>
          <cell r="M567">
            <v>0</v>
          </cell>
        </row>
        <row r="568">
          <cell r="E568">
            <v>39661</v>
          </cell>
          <cell r="M568">
            <v>0</v>
          </cell>
        </row>
        <row r="569">
          <cell r="E569">
            <v>39692</v>
          </cell>
          <cell r="M569">
            <v>0</v>
          </cell>
        </row>
        <row r="570">
          <cell r="M570">
            <v>0</v>
          </cell>
        </row>
        <row r="571">
          <cell r="M571">
            <v>0</v>
          </cell>
        </row>
        <row r="572">
          <cell r="M572">
            <v>0</v>
          </cell>
        </row>
        <row r="573">
          <cell r="M573">
            <v>0</v>
          </cell>
        </row>
        <row r="574">
          <cell r="M574">
            <v>0</v>
          </cell>
        </row>
        <row r="575">
          <cell r="M575">
            <v>0</v>
          </cell>
        </row>
        <row r="576">
          <cell r="M576">
            <v>0</v>
          </cell>
        </row>
        <row r="577">
          <cell r="M577">
            <v>0</v>
          </cell>
        </row>
        <row r="578">
          <cell r="E578">
            <v>39356</v>
          </cell>
          <cell r="M578">
            <v>0</v>
          </cell>
        </row>
        <row r="579">
          <cell r="E579">
            <v>39387</v>
          </cell>
          <cell r="M579">
            <v>0</v>
          </cell>
        </row>
        <row r="580">
          <cell r="E580">
            <v>39417</v>
          </cell>
          <cell r="M580">
            <v>0</v>
          </cell>
        </row>
        <row r="581">
          <cell r="E581">
            <v>39448</v>
          </cell>
          <cell r="M581">
            <v>0</v>
          </cell>
        </row>
        <row r="582">
          <cell r="E582">
            <v>39479</v>
          </cell>
          <cell r="M582">
            <v>0</v>
          </cell>
        </row>
        <row r="583">
          <cell r="E583">
            <v>39508</v>
          </cell>
          <cell r="M583">
            <v>0</v>
          </cell>
        </row>
        <row r="584">
          <cell r="E584">
            <v>39539</v>
          </cell>
          <cell r="M584">
            <v>0</v>
          </cell>
        </row>
        <row r="585">
          <cell r="E585">
            <v>39569</v>
          </cell>
          <cell r="M585">
            <v>0</v>
          </cell>
        </row>
        <row r="586">
          <cell r="E586">
            <v>39600</v>
          </cell>
          <cell r="M586">
            <v>0</v>
          </cell>
        </row>
        <row r="587">
          <cell r="E587">
            <v>39630</v>
          </cell>
          <cell r="M587">
            <v>0</v>
          </cell>
        </row>
        <row r="588">
          <cell r="E588">
            <v>39661</v>
          </cell>
          <cell r="M588">
            <v>0</v>
          </cell>
        </row>
        <row r="589">
          <cell r="E589">
            <v>39692</v>
          </cell>
          <cell r="M589">
            <v>0</v>
          </cell>
        </row>
        <row r="590">
          <cell r="M590">
            <v>0</v>
          </cell>
        </row>
        <row r="591">
          <cell r="M591">
            <v>0</v>
          </cell>
        </row>
        <row r="592">
          <cell r="M592">
            <v>0</v>
          </cell>
        </row>
        <row r="593">
          <cell r="M593">
            <v>0</v>
          </cell>
        </row>
        <row r="594">
          <cell r="M594">
            <v>0</v>
          </cell>
        </row>
        <row r="595">
          <cell r="M595">
            <v>0</v>
          </cell>
        </row>
        <row r="596">
          <cell r="M596">
            <v>0</v>
          </cell>
        </row>
        <row r="597">
          <cell r="M597">
            <v>0</v>
          </cell>
        </row>
        <row r="598">
          <cell r="E598">
            <v>39356</v>
          </cell>
          <cell r="M598">
            <v>0</v>
          </cell>
        </row>
        <row r="599">
          <cell r="E599">
            <v>39387</v>
          </cell>
          <cell r="M599">
            <v>0</v>
          </cell>
        </row>
        <row r="600">
          <cell r="E600">
            <v>39417</v>
          </cell>
          <cell r="M600">
            <v>0</v>
          </cell>
        </row>
        <row r="601">
          <cell r="E601">
            <v>39448</v>
          </cell>
          <cell r="M601">
            <v>0</v>
          </cell>
        </row>
        <row r="602">
          <cell r="E602">
            <v>39479</v>
          </cell>
          <cell r="M602">
            <v>0</v>
          </cell>
        </row>
        <row r="603">
          <cell r="E603">
            <v>39508</v>
          </cell>
          <cell r="M603">
            <v>0</v>
          </cell>
        </row>
        <row r="604">
          <cell r="E604">
            <v>39539</v>
          </cell>
          <cell r="M604">
            <v>0</v>
          </cell>
        </row>
        <row r="605">
          <cell r="E605">
            <v>39569</v>
          </cell>
          <cell r="M605">
            <v>0</v>
          </cell>
        </row>
        <row r="606">
          <cell r="E606">
            <v>39600</v>
          </cell>
          <cell r="M606">
            <v>0</v>
          </cell>
        </row>
        <row r="607">
          <cell r="E607">
            <v>39630</v>
          </cell>
          <cell r="M607">
            <v>0</v>
          </cell>
        </row>
        <row r="608">
          <cell r="E608">
            <v>39661</v>
          </cell>
          <cell r="M608">
            <v>0</v>
          </cell>
        </row>
        <row r="609">
          <cell r="E609">
            <v>39692</v>
          </cell>
          <cell r="M609">
            <v>0</v>
          </cell>
        </row>
        <row r="610">
          <cell r="M610">
            <v>0</v>
          </cell>
        </row>
        <row r="611">
          <cell r="M611">
            <v>0</v>
          </cell>
        </row>
        <row r="612">
          <cell r="M612">
            <v>0</v>
          </cell>
        </row>
        <row r="613">
          <cell r="M613">
            <v>0</v>
          </cell>
        </row>
        <row r="614">
          <cell r="M614">
            <v>0</v>
          </cell>
        </row>
        <row r="615">
          <cell r="M615">
            <v>0</v>
          </cell>
        </row>
        <row r="616">
          <cell r="M616">
            <v>0</v>
          </cell>
        </row>
        <row r="617">
          <cell r="M617">
            <v>0</v>
          </cell>
        </row>
        <row r="618">
          <cell r="E618">
            <v>39356</v>
          </cell>
          <cell r="M618">
            <v>0</v>
          </cell>
        </row>
        <row r="619">
          <cell r="E619">
            <v>39387</v>
          </cell>
          <cell r="M619">
            <v>0</v>
          </cell>
        </row>
        <row r="620">
          <cell r="E620">
            <v>39417</v>
          </cell>
          <cell r="M620">
            <v>0</v>
          </cell>
        </row>
        <row r="621">
          <cell r="E621">
            <v>39448</v>
          </cell>
          <cell r="M621">
            <v>0</v>
          </cell>
        </row>
        <row r="622">
          <cell r="E622">
            <v>39479</v>
          </cell>
          <cell r="M622">
            <v>0</v>
          </cell>
        </row>
        <row r="623">
          <cell r="E623">
            <v>39508</v>
          </cell>
          <cell r="M623">
            <v>0</v>
          </cell>
        </row>
        <row r="624">
          <cell r="E624">
            <v>39539</v>
          </cell>
          <cell r="M624">
            <v>0</v>
          </cell>
        </row>
        <row r="625">
          <cell r="E625">
            <v>39569</v>
          </cell>
          <cell r="M625">
            <v>0</v>
          </cell>
        </row>
        <row r="626">
          <cell r="E626">
            <v>39600</v>
          </cell>
          <cell r="M626">
            <v>0</v>
          </cell>
        </row>
        <row r="627">
          <cell r="E627">
            <v>39630</v>
          </cell>
          <cell r="M627">
            <v>0</v>
          </cell>
        </row>
        <row r="628">
          <cell r="E628">
            <v>39661</v>
          </cell>
          <cell r="M628">
            <v>0</v>
          </cell>
        </row>
        <row r="629">
          <cell r="E629">
            <v>39692</v>
          </cell>
          <cell r="M629">
            <v>0</v>
          </cell>
        </row>
        <row r="630">
          <cell r="M630">
            <v>0</v>
          </cell>
        </row>
        <row r="631">
          <cell r="M631">
            <v>0</v>
          </cell>
        </row>
        <row r="632">
          <cell r="M632">
            <v>0</v>
          </cell>
        </row>
        <row r="633">
          <cell r="M633">
            <v>0</v>
          </cell>
        </row>
        <row r="634">
          <cell r="M634">
            <v>0</v>
          </cell>
        </row>
        <row r="635">
          <cell r="M635">
            <v>0</v>
          </cell>
        </row>
        <row r="636">
          <cell r="M636">
            <v>0</v>
          </cell>
        </row>
        <row r="637">
          <cell r="M637">
            <v>0</v>
          </cell>
        </row>
        <row r="638">
          <cell r="E638">
            <v>39356</v>
          </cell>
          <cell r="M638">
            <v>0</v>
          </cell>
        </row>
        <row r="639">
          <cell r="E639">
            <v>39387</v>
          </cell>
          <cell r="M639">
            <v>0</v>
          </cell>
        </row>
        <row r="640">
          <cell r="E640">
            <v>39417</v>
          </cell>
          <cell r="M640">
            <v>0</v>
          </cell>
        </row>
        <row r="641">
          <cell r="E641">
            <v>39448</v>
          </cell>
          <cell r="M641">
            <v>0</v>
          </cell>
        </row>
        <row r="642">
          <cell r="E642">
            <v>39479</v>
          </cell>
          <cell r="M642">
            <v>0</v>
          </cell>
        </row>
        <row r="643">
          <cell r="E643">
            <v>39508</v>
          </cell>
          <cell r="M643">
            <v>0</v>
          </cell>
        </row>
        <row r="644">
          <cell r="E644">
            <v>39539</v>
          </cell>
          <cell r="M644">
            <v>0</v>
          </cell>
        </row>
        <row r="645">
          <cell r="E645">
            <v>39569</v>
          </cell>
          <cell r="M645">
            <v>0</v>
          </cell>
        </row>
        <row r="646">
          <cell r="E646">
            <v>39600</v>
          </cell>
          <cell r="M646">
            <v>0</v>
          </cell>
        </row>
        <row r="647">
          <cell r="E647">
            <v>39630</v>
          </cell>
          <cell r="M647">
            <v>0</v>
          </cell>
        </row>
        <row r="648">
          <cell r="E648">
            <v>39661</v>
          </cell>
          <cell r="M648">
            <v>0</v>
          </cell>
        </row>
        <row r="649">
          <cell r="E649">
            <v>39692</v>
          </cell>
          <cell r="M649">
            <v>0</v>
          </cell>
        </row>
        <row r="650">
          <cell r="M650">
            <v>0</v>
          </cell>
        </row>
        <row r="651">
          <cell r="M651">
            <v>0</v>
          </cell>
        </row>
        <row r="652">
          <cell r="M652">
            <v>0</v>
          </cell>
        </row>
        <row r="653">
          <cell r="M653">
            <v>0</v>
          </cell>
        </row>
        <row r="654">
          <cell r="M654">
            <v>0</v>
          </cell>
        </row>
        <row r="655">
          <cell r="M655">
            <v>0</v>
          </cell>
        </row>
        <row r="656">
          <cell r="M656">
            <v>0</v>
          </cell>
        </row>
        <row r="657">
          <cell r="M657">
            <v>0</v>
          </cell>
        </row>
        <row r="658">
          <cell r="E658">
            <v>39356</v>
          </cell>
          <cell r="M658">
            <v>0</v>
          </cell>
        </row>
        <row r="659">
          <cell r="E659">
            <v>39387</v>
          </cell>
          <cell r="M659">
            <v>0</v>
          </cell>
        </row>
        <row r="660">
          <cell r="E660">
            <v>39417</v>
          </cell>
          <cell r="M660">
            <v>0</v>
          </cell>
        </row>
        <row r="661">
          <cell r="E661">
            <v>39448</v>
          </cell>
          <cell r="M661">
            <v>0</v>
          </cell>
        </row>
        <row r="662">
          <cell r="E662">
            <v>39479</v>
          </cell>
          <cell r="M662">
            <v>0</v>
          </cell>
        </row>
        <row r="663">
          <cell r="E663">
            <v>39508</v>
          </cell>
          <cell r="M663">
            <v>0</v>
          </cell>
        </row>
        <row r="664">
          <cell r="E664">
            <v>39539</v>
          </cell>
          <cell r="M664">
            <v>0</v>
          </cell>
        </row>
        <row r="665">
          <cell r="E665">
            <v>39569</v>
          </cell>
          <cell r="M665">
            <v>0</v>
          </cell>
        </row>
        <row r="666">
          <cell r="E666">
            <v>39600</v>
          </cell>
          <cell r="M666">
            <v>0</v>
          </cell>
        </row>
        <row r="667">
          <cell r="E667">
            <v>39630</v>
          </cell>
          <cell r="M667">
            <v>0</v>
          </cell>
        </row>
        <row r="668">
          <cell r="E668">
            <v>39661</v>
          </cell>
          <cell r="M668">
            <v>0</v>
          </cell>
        </row>
        <row r="669">
          <cell r="E669">
            <v>39692</v>
          </cell>
          <cell r="M669">
            <v>0</v>
          </cell>
        </row>
        <row r="670">
          <cell r="M670">
            <v>0</v>
          </cell>
        </row>
        <row r="671">
          <cell r="M671">
            <v>0</v>
          </cell>
        </row>
        <row r="672">
          <cell r="M672">
            <v>0</v>
          </cell>
        </row>
        <row r="673">
          <cell r="M673">
            <v>0</v>
          </cell>
        </row>
        <row r="674">
          <cell r="M674">
            <v>0</v>
          </cell>
        </row>
        <row r="675">
          <cell r="M675">
            <v>0</v>
          </cell>
        </row>
        <row r="676">
          <cell r="M676">
            <v>0</v>
          </cell>
        </row>
        <row r="677">
          <cell r="M677">
            <v>0</v>
          </cell>
        </row>
        <row r="678">
          <cell r="E678">
            <v>39356</v>
          </cell>
          <cell r="M678">
            <v>0</v>
          </cell>
        </row>
        <row r="679">
          <cell r="E679">
            <v>39387</v>
          </cell>
          <cell r="M679">
            <v>0</v>
          </cell>
        </row>
        <row r="680">
          <cell r="E680">
            <v>39417</v>
          </cell>
          <cell r="M680">
            <v>0</v>
          </cell>
        </row>
        <row r="681">
          <cell r="E681">
            <v>39448</v>
          </cell>
          <cell r="M681">
            <v>0</v>
          </cell>
        </row>
        <row r="682">
          <cell r="E682">
            <v>39479</v>
          </cell>
          <cell r="M682">
            <v>0</v>
          </cell>
        </row>
        <row r="683">
          <cell r="E683">
            <v>39508</v>
          </cell>
          <cell r="M683">
            <v>0</v>
          </cell>
        </row>
        <row r="684">
          <cell r="E684">
            <v>39539</v>
          </cell>
          <cell r="M684">
            <v>0</v>
          </cell>
        </row>
        <row r="685">
          <cell r="E685">
            <v>39569</v>
          </cell>
          <cell r="M685">
            <v>0</v>
          </cell>
        </row>
        <row r="686">
          <cell r="E686">
            <v>39600</v>
          </cell>
          <cell r="M686">
            <v>0</v>
          </cell>
        </row>
        <row r="687">
          <cell r="E687">
            <v>39630</v>
          </cell>
          <cell r="M687">
            <v>0</v>
          </cell>
        </row>
        <row r="688">
          <cell r="E688">
            <v>39661</v>
          </cell>
          <cell r="M688">
            <v>0</v>
          </cell>
        </row>
        <row r="689">
          <cell r="E689">
            <v>39692</v>
          </cell>
          <cell r="M689">
            <v>0</v>
          </cell>
        </row>
        <row r="690">
          <cell r="M690">
            <v>0</v>
          </cell>
        </row>
        <row r="691">
          <cell r="M691">
            <v>0</v>
          </cell>
        </row>
        <row r="692">
          <cell r="M692">
            <v>0</v>
          </cell>
        </row>
        <row r="693">
          <cell r="M693">
            <v>0</v>
          </cell>
        </row>
        <row r="694">
          <cell r="M694">
            <v>0</v>
          </cell>
        </row>
        <row r="695">
          <cell r="M695">
            <v>0</v>
          </cell>
        </row>
        <row r="696">
          <cell r="M696">
            <v>0</v>
          </cell>
        </row>
        <row r="697">
          <cell r="M697">
            <v>0</v>
          </cell>
        </row>
        <row r="699">
          <cell r="M699">
            <v>0</v>
          </cell>
        </row>
        <row r="700">
          <cell r="M700">
            <v>234481.02127659495</v>
          </cell>
        </row>
        <row r="701">
          <cell r="E701" t="str">
            <v>Превышение суточных сверх норм, установленных законодательством</v>
          </cell>
        </row>
        <row r="707">
          <cell r="E707" t="str">
            <v>Всего с НДС (руб.)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7705296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7705296</v>
          </cell>
        </row>
      </sheetData>
      <sheetData sheetId="6"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2">
          <cell r="E32" t="str">
            <v>руб.</v>
          </cell>
        </row>
        <row r="33">
          <cell r="E33" t="str">
            <v>руб.</v>
          </cell>
        </row>
        <row r="35">
          <cell r="E35">
            <v>300</v>
          </cell>
        </row>
        <row r="37">
          <cell r="E37" t="str">
            <v>Период командировки (месяц)</v>
          </cell>
          <cell r="O37" t="str">
            <v>ВСЕГО командировочные (Евро)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0</v>
          </cell>
        </row>
        <row r="49">
          <cell r="O49">
            <v>0</v>
          </cell>
        </row>
        <row r="50">
          <cell r="O50">
            <v>0</v>
          </cell>
        </row>
        <row r="51">
          <cell r="O51">
            <v>0</v>
          </cell>
        </row>
        <row r="52">
          <cell r="O52">
            <v>0</v>
          </cell>
        </row>
        <row r="53">
          <cell r="E53" t="str">
            <v>Превышение суточных сверх норм, установленных законодательством</v>
          </cell>
        </row>
        <row r="57">
          <cell r="E57">
            <v>500</v>
          </cell>
        </row>
        <row r="59">
          <cell r="E59" t="str">
            <v>Период командировки (месяц)</v>
          </cell>
          <cell r="O59" t="str">
            <v>ВСЕГО командировочные (Евро)</v>
          </cell>
        </row>
        <row r="60">
          <cell r="O60">
            <v>0</v>
          </cell>
        </row>
        <row r="61">
          <cell r="O61">
            <v>0</v>
          </cell>
        </row>
        <row r="62">
          <cell r="O62">
            <v>0</v>
          </cell>
        </row>
        <row r="63">
          <cell r="E63" t="str">
            <v xml:space="preserve"> </v>
          </cell>
          <cell r="O63">
            <v>0</v>
          </cell>
        </row>
        <row r="64">
          <cell r="O64">
            <v>0</v>
          </cell>
        </row>
        <row r="65">
          <cell r="O65">
            <v>0</v>
          </cell>
        </row>
        <row r="66">
          <cell r="E66" t="str">
            <v xml:space="preserve"> </v>
          </cell>
          <cell r="O66">
            <v>0</v>
          </cell>
        </row>
        <row r="67">
          <cell r="O67">
            <v>0</v>
          </cell>
        </row>
        <row r="68">
          <cell r="O68">
            <v>0</v>
          </cell>
        </row>
        <row r="69">
          <cell r="O69">
            <v>0</v>
          </cell>
        </row>
        <row r="70">
          <cell r="E70" t="str">
            <v xml:space="preserve"> </v>
          </cell>
          <cell r="O70">
            <v>0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E75" t="str">
            <v>Превышение суточных сверх норм, установленных законодательством</v>
          </cell>
        </row>
        <row r="79">
          <cell r="E79">
            <v>700</v>
          </cell>
        </row>
        <row r="81">
          <cell r="E81" t="str">
            <v>Период командировки (месяц)</v>
          </cell>
          <cell r="O81" t="str">
            <v>ВСЕГО командировочные (Евро)</v>
          </cell>
        </row>
        <row r="82">
          <cell r="O82">
            <v>0</v>
          </cell>
        </row>
        <row r="83">
          <cell r="O83">
            <v>0</v>
          </cell>
        </row>
        <row r="84">
          <cell r="O84">
            <v>0</v>
          </cell>
        </row>
        <row r="85">
          <cell r="E85" t="str">
            <v xml:space="preserve"> </v>
          </cell>
          <cell r="O85">
            <v>0</v>
          </cell>
        </row>
        <row r="86">
          <cell r="O86">
            <v>0</v>
          </cell>
        </row>
        <row r="87">
          <cell r="O87">
            <v>0</v>
          </cell>
        </row>
        <row r="88">
          <cell r="E88" t="str">
            <v xml:space="preserve"> </v>
          </cell>
          <cell r="O88">
            <v>0</v>
          </cell>
        </row>
        <row r="89">
          <cell r="O89">
            <v>0</v>
          </cell>
        </row>
        <row r="90">
          <cell r="O90">
            <v>0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0</v>
          </cell>
        </row>
        <row r="95">
          <cell r="O95">
            <v>0</v>
          </cell>
        </row>
        <row r="96">
          <cell r="O96">
            <v>0</v>
          </cell>
        </row>
        <row r="97">
          <cell r="E97" t="str">
            <v>Превышение суточных сверх норм, установленных законодательством</v>
          </cell>
        </row>
        <row r="103">
          <cell r="E103" t="str">
            <v>Всего с НДС (руб.)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еолог"/>
      <sheetName val="Лист2"/>
      <sheetName val="Лист3"/>
      <sheetName val="геолог м"/>
    </sheetNames>
    <sheetDataSet>
      <sheetData sheetId="0" refreshError="1"/>
      <sheetData sheetId="1">
        <row r="81">
          <cell r="L81">
            <v>11150.96551828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топография"/>
      <sheetName val="топо"/>
      <sheetName val="Обновление"/>
      <sheetName val="Цена"/>
      <sheetName val="Product"/>
      <sheetName val="Шкаф"/>
      <sheetName val="Коэфф1."/>
      <sheetName val="Прайс лист"/>
      <sheetName val="Упр"/>
      <sheetName val="ц_1991"/>
      <sheetName val="информация"/>
      <sheetName val="РС"/>
      <sheetName val="Данные для расчёта сметы"/>
      <sheetName val="СметаСводная"/>
      <sheetName val="свод 2"/>
      <sheetName val="ИГ1"/>
      <sheetName val="См 1 наруж.водопровод"/>
      <sheetName val="свод1"/>
      <sheetName val="СметаСводная Рыб"/>
      <sheetName val="#ССЫЛКА"/>
      <sheetName val="СметаСводная Колпино"/>
      <sheetName val="Материалы"/>
      <sheetName val="шаблон"/>
      <sheetName val="Journals"/>
      <sheetName val="свод 3"/>
      <sheetName val="Восстановл_Лист13"/>
      <sheetName val="Восстановл_Лист15"/>
      <sheetName val="Восстановл_Лист19"/>
      <sheetName val="Восстановл_Лист7"/>
      <sheetName val="Восстановл_Лист5"/>
      <sheetName val="Восстановл_Лист44"/>
      <sheetName val="Восстановл_Лист29"/>
      <sheetName val="Восстановл_Лист6"/>
      <sheetName val="Восстановл_Лист2"/>
      <sheetName val="Восстановл_Лист4"/>
      <sheetName val="Восстановл_Лист8"/>
      <sheetName val="Восстановл_Лист45"/>
      <sheetName val="Восстановл_Лист27"/>
      <sheetName val="Восстановл_Лист9"/>
      <sheetName val="Восстановл_Лист10"/>
      <sheetName val="Восстановл_Лист46"/>
      <sheetName val="Восстановл_Лист28"/>
      <sheetName val="Восстановл_Лист11"/>
      <sheetName val="Восстановл_Лист12"/>
      <sheetName val="Восстановл_Лист47"/>
      <sheetName val="Восстановл_Лист14"/>
      <sheetName val="Восстановл_Лист1"/>
      <sheetName val="Восстановл_Лист18"/>
      <sheetName val="Восстановл_Лист21"/>
      <sheetName val="Восстановл_Лист20"/>
      <sheetName val="Восстановл_Лист49"/>
      <sheetName val="Восстановл_Лист25"/>
      <sheetName val="ПДР"/>
      <sheetName val="Norm"/>
      <sheetName val="все"/>
      <sheetName val="ГПК"/>
      <sheetName val="ДКС"/>
      <sheetName val="Етыпур"/>
      <sheetName val="Западн"/>
      <sheetName val="НГКХ"/>
      <sheetName val="ПСП "/>
      <sheetName val="Тобольск"/>
      <sheetName val="УПН"/>
      <sheetName val="Спр_общий"/>
      <sheetName val="Пример расчета"/>
      <sheetName val="Курсы"/>
      <sheetName val="ВКЕ"/>
      <sheetName val="СМЕТА проект"/>
      <sheetName val="РП"/>
      <sheetName val="Сводная смета"/>
      <sheetName val="list"/>
      <sheetName val="Разработка проекта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Данные_для_расчёта_сметы"/>
      <sheetName val="свод_3"/>
      <sheetName val="ПСП_"/>
      <sheetName val="Пример_расчета"/>
      <sheetName val="свод_2"/>
      <sheetName val="СМЕТА_проект"/>
      <sheetName val="Сводная_смета"/>
      <sheetName val="Разработка_проекта"/>
      <sheetName val="Main"/>
      <sheetName val="Кл-р SysTel"/>
      <sheetName val="СПРПФ"/>
      <sheetName val="sapactivexlhiddensheet"/>
      <sheetName val="КП Прим (3)"/>
      <sheetName val="1.3"/>
      <sheetName val="Калькуляция_2012"/>
      <sheetName val="1.2.1-Проект"/>
      <sheetName val="Итог"/>
      <sheetName val="см8"/>
      <sheetName val="свод"/>
      <sheetName val="4"/>
      <sheetName val="Землеотвод"/>
      <sheetName val="КП к снег Рыбинская"/>
      <sheetName val="Лист опроса"/>
      <sheetName val="к.84-к.83"/>
      <sheetName val="Summary"/>
      <sheetName val="HP и оргтехника"/>
      <sheetName val="5ОборРабМест(HP)"/>
      <sheetName val="Зап-3- СЦБ"/>
      <sheetName val="СметаСводная павильон"/>
      <sheetName val="сводная"/>
      <sheetName val="OCK1"/>
      <sheetName val="СМ"/>
      <sheetName val="Раб"/>
      <sheetName val="Ap"/>
      <sheetName val="Раб1"/>
      <sheetName val="Штамп"/>
      <sheetName val="Ан"/>
      <sheetName val="Титул"/>
      <sheetName val="СмДок"/>
      <sheetName val="СостРабПр"/>
      <sheetName val="Огл"/>
      <sheetName val="ПЗ"/>
      <sheetName val="ИсхДан"/>
      <sheetName val="С0"/>
      <sheetName val="Л09-02"/>
      <sheetName val="Л09-03"/>
      <sheetName val="16"/>
      <sheetName val="17"/>
      <sheetName val="18"/>
      <sheetName val="SS(4)"/>
      <sheetName val="SS(5)"/>
      <sheetName val="SS(6)"/>
      <sheetName val="SSS"/>
      <sheetName val="SS(7)"/>
      <sheetName val="SS(8)"/>
      <sheetName val="SS(9)"/>
      <sheetName val="SS(10)"/>
      <sheetName val="SS(11)"/>
      <sheetName val="SS(12)"/>
      <sheetName val="SS(13)"/>
      <sheetName val="SS(14)"/>
      <sheetName val="SS(15)"/>
      <sheetName val="SS(16)"/>
      <sheetName val="SS(17)"/>
      <sheetName val="SS(18)"/>
      <sheetName val="SS(19)"/>
      <sheetName val="SS(20)"/>
      <sheetName val="SS(21)"/>
      <sheetName val="SS(22)"/>
      <sheetName val="SS(23)"/>
      <sheetName val="SS(24)"/>
      <sheetName val="SS(25)"/>
      <sheetName val="SS(26)"/>
      <sheetName val="SS(27)"/>
      <sheetName val="SS(28)"/>
      <sheetName val="SS(29)"/>
      <sheetName val="SS(30)"/>
      <sheetName val="SS(31)"/>
      <sheetName val="SS(32)"/>
      <sheetName val="SS(33)"/>
      <sheetName val="SS(34)"/>
      <sheetName val="SS(35)"/>
      <sheetName val="SS(36)"/>
      <sheetName val="SS(37)"/>
      <sheetName val="SS(38)"/>
      <sheetName val="SS(39)"/>
      <sheetName val="SS(40)"/>
      <sheetName val="SS(41)"/>
      <sheetName val="SS(42)"/>
      <sheetName val="SS(43)"/>
      <sheetName val="SS(44)"/>
      <sheetName val="SS(45)"/>
      <sheetName val="SS(46)"/>
      <sheetName val="SS(47)"/>
      <sheetName val="SS(48)"/>
      <sheetName val="SS(49)"/>
      <sheetName val="SS(50)"/>
      <sheetName val="SS(51)"/>
      <sheetName val="SS(52)"/>
      <sheetName val="SS(53)"/>
      <sheetName val="SS(54)"/>
      <sheetName val="SS(55)"/>
      <sheetName val="SS(56)"/>
      <sheetName val="SS(57)"/>
      <sheetName val="SS(58)"/>
      <sheetName val="SS(59)"/>
      <sheetName val="SS(60)"/>
      <sheetName val="SS(61)"/>
      <sheetName val="SS(62)"/>
      <sheetName val="SS(63)"/>
      <sheetName val="SS(64)"/>
      <sheetName val="SS(65)"/>
      <sheetName val="SS(66)"/>
      <sheetName val="SS(67)"/>
      <sheetName val="SS(68)"/>
      <sheetName val="SS(69)"/>
      <sheetName val="SS(70)"/>
      <sheetName val="SS(71)"/>
      <sheetName val="SS(72)"/>
      <sheetName val="SS(73)"/>
      <sheetName val="SS(74)"/>
      <sheetName val="SS(75)"/>
      <sheetName val="SS(76)"/>
      <sheetName val="SS(77)"/>
      <sheetName val="SS(78)"/>
      <sheetName val="SS(79)"/>
      <sheetName val="SS(80)"/>
      <sheetName val="SS(81)"/>
      <sheetName val="SS(82)"/>
      <sheetName val="SS(83)"/>
      <sheetName val="SS(84)"/>
      <sheetName val="SS(85)"/>
      <sheetName val="SS(86)"/>
      <sheetName val="SS(87)"/>
      <sheetName val="SS(88)"/>
      <sheetName val="SS(89)"/>
      <sheetName val="SS(90)"/>
      <sheetName val="SS(91)"/>
      <sheetName val="SS(92)"/>
      <sheetName val="SS(93)"/>
      <sheetName val="SS(94)"/>
      <sheetName val="SS(95)"/>
      <sheetName val="SS(96)"/>
      <sheetName val="SS(97)"/>
      <sheetName val="SS(98)"/>
      <sheetName val="SS(99)"/>
      <sheetName val="SS(100)"/>
      <sheetName val="SS(101)"/>
      <sheetName val="SS(102)"/>
      <sheetName val="SS(103)"/>
      <sheetName val="SS(104)"/>
      <sheetName val="SS(105)"/>
      <sheetName val="SS(106)"/>
      <sheetName val="SS(107)"/>
      <sheetName val="SS(108)"/>
      <sheetName val="SS(109)"/>
      <sheetName val="SS(110)"/>
      <sheetName val="SS(111)"/>
      <sheetName val="SS(112)"/>
      <sheetName val="SS(113)"/>
      <sheetName val="SS(114)"/>
      <sheetName val="SS(115)"/>
      <sheetName val="SS(116)"/>
      <sheetName val="SS(117)"/>
      <sheetName val="SS(118)"/>
      <sheetName val="SS(119)"/>
      <sheetName val="SS(120)"/>
      <sheetName val="SS(121)"/>
      <sheetName val="SS(122)"/>
      <sheetName val="SS(123)"/>
      <sheetName val="SS(124)"/>
      <sheetName val="SS(125)"/>
      <sheetName val="SS(126)"/>
      <sheetName val="SS(127)"/>
      <sheetName val="SS(128)"/>
      <sheetName val="SS(129)"/>
      <sheetName val="SS(130)"/>
      <sheetName val="SS(131)"/>
      <sheetName val="SS(132)"/>
      <sheetName val="SS(133)"/>
      <sheetName val="SS(134)"/>
      <sheetName val="SS(135)"/>
      <sheetName val="SS(136)"/>
      <sheetName val="SS(137)"/>
      <sheetName val="SS(138)"/>
      <sheetName val="SS(139)"/>
      <sheetName val="SS(140)"/>
      <sheetName val="SS(141)"/>
      <sheetName val="SS(142)"/>
      <sheetName val="SS(143)"/>
      <sheetName val="SS(144)"/>
      <sheetName val="SS(145)"/>
      <sheetName val="SS(146)"/>
      <sheetName val="SS(147)"/>
      <sheetName val="SS(148)"/>
      <sheetName val="SS(149)"/>
      <sheetName val="SS(150)"/>
      <sheetName val="SS(151)"/>
      <sheetName val="SS(152)"/>
      <sheetName val="SS(153)"/>
      <sheetName val="SS(154)"/>
      <sheetName val="SS(155)"/>
      <sheetName val="SS(156)"/>
      <sheetName val="SS(157)"/>
      <sheetName val="SS(158)"/>
      <sheetName val="SS(159)"/>
      <sheetName val="SS(160)"/>
      <sheetName val="SS(161)"/>
      <sheetName val="SS(162)"/>
      <sheetName val="SS(163)"/>
      <sheetName val="SS(164)"/>
      <sheetName val="SS(166)"/>
      <sheetName val="Титул1"/>
      <sheetName val="Титул2"/>
      <sheetName val="Титул3"/>
      <sheetName val="НЕДЕЛИ"/>
      <sheetName val="х"/>
      <sheetName val="влад-таблица"/>
      <sheetName val="Стр1По"/>
      <sheetName val="Подрядчики"/>
      <sheetName val="См_1_наруж_водопровод"/>
      <sheetName val="Кл-р_SysTel"/>
      <sheetName val="КП_Прим_(3)"/>
      <sheetName val="1_3"/>
      <sheetName val="СметаСводная_Рыб"/>
      <sheetName val="Таас-Юрях"/>
      <sheetName val="Етыпур-"/>
      <sheetName val="ЗапТарк"/>
      <sheetName val="Приобка"/>
      <sheetName val="ВЖК"/>
      <sheetName val="КП Мак"/>
      <sheetName val="Бюджет"/>
      <sheetName val="гидрология"/>
      <sheetName val="пр_5_1"/>
      <sheetName val="Стр5"/>
      <sheetName val="Стр6"/>
      <sheetName val="Стр7"/>
      <sheetName val="Стр8а"/>
      <sheetName val="Стр9а"/>
      <sheetName val="Стр8б"/>
      <sheetName val="Стр9б"/>
      <sheetName val="Стр8г"/>
      <sheetName val="Стр9г"/>
      <sheetName val="Стр8и"/>
      <sheetName val="Стр9и"/>
      <sheetName val="Стр14"/>
      <sheetName val="Список"/>
      <sheetName val="Иммакр"/>
      <sheetName val="Данные1кв."/>
      <sheetName val="Данные"/>
      <sheetName val="Стр2По"/>
      <sheetName val="Стр3По"/>
      <sheetName val="Стр4По"/>
      <sheetName val="Стр5По"/>
      <sheetName val="Стр6По(а)"/>
      <sheetName val="Стр6По(б)"/>
      <sheetName val="Стр6По(г)"/>
      <sheetName val="Стр6По(и)"/>
      <sheetName val="Стр7По"/>
      <sheetName val="НДС"/>
      <sheetName val="Коэф КВ"/>
      <sheetName val="EKDEB90"/>
      <sheetName val="Стр1"/>
      <sheetName val="ИД"/>
      <sheetName val="январь"/>
      <sheetName val="Лист1"/>
      <sheetName val="База"/>
      <sheetName val="6.52-свод"/>
      <sheetName val="ОБЩЕСТВА"/>
      <sheetName val="План"/>
      <sheetName val="Лист2"/>
      <sheetName val="Гр5(о)"/>
      <sheetName val="Справочник"/>
      <sheetName val="Данные1кв_"/>
      <sheetName val="Коэф_КВ"/>
      <sheetName val="6_52-свод"/>
      <sheetName val="КП НовоКов"/>
      <sheetName val="Калплан Кра"/>
      <sheetName val="изыскания 2"/>
      <sheetName val="КП к ГК"/>
      <sheetName val="Об-15"/>
      <sheetName val="Прибыль опл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К.рын"/>
      <sheetName val="Вспомогательный"/>
      <sheetName val="Смета 1свод"/>
      <sheetName val="СметаСводная снег"/>
      <sheetName val="13.1"/>
      <sheetName val="Амур ДОН"/>
      <sheetName val="Архив2"/>
      <sheetName val="Opex personnel (Term facs)"/>
      <sheetName val="КП (2)"/>
      <sheetName val="Calc"/>
      <sheetName val="Ачинский НПЗ"/>
      <sheetName val="пятилетка"/>
      <sheetName val="мониторинг"/>
      <sheetName val="Параметры"/>
      <sheetName val="кп"/>
      <sheetName val="Кал.план Жукова даты - не надо"/>
      <sheetName val="смета СИД"/>
      <sheetName val="ПДР ООО &quot;Юкос ФБЦ&quot;"/>
      <sheetName val="Объемы работ по ПВ"/>
      <sheetName val="мсн"/>
      <sheetName val="Lim"/>
      <sheetName val="Хар_"/>
      <sheetName val="С1_"/>
      <sheetName val="total"/>
      <sheetName val="исходные данные"/>
      <sheetName val="Комплектация"/>
      <sheetName val="трубы"/>
      <sheetName val="расчетные таблицы"/>
      <sheetName val="СМР"/>
      <sheetName val="дороги"/>
      <sheetName val="Дополнительные параметры"/>
      <sheetName val="ОПС"/>
      <sheetName val="BACT"/>
      <sheetName val="Дополнительные пара_x0000__x0000__x0005__x0000__xde00_"/>
      <sheetName val="ЛЧ"/>
      <sheetName val="Смета-Т"/>
      <sheetName val="Курс доллара"/>
      <sheetName val="Хаттон 90.90 Femco"/>
      <sheetName val="См3 СЦБ-зап"/>
      <sheetName val="ПД"/>
      <sheetName val="СметаСводная 1 оч"/>
      <sheetName val="Leistungsakt"/>
      <sheetName val="в работу"/>
      <sheetName val="трансформация1"/>
      <sheetName val="breakdown"/>
      <sheetName val="Destination"/>
      <sheetName val="СС"/>
      <sheetName val="Капитальные затраты"/>
      <sheetName val="ЭХЗ"/>
      <sheetName val="Свод объем"/>
      <sheetName val="1ПС"/>
      <sheetName val="ИД1"/>
      <sheetName val="Приложение 2"/>
      <sheetName val="Переменные и константы"/>
      <sheetName val="вариант"/>
      <sheetName val="ID"/>
      <sheetName val="СП"/>
      <sheetName val="A54НДС"/>
      <sheetName val="Должности"/>
      <sheetName val="Общая часть"/>
      <sheetName val="УП _2004"/>
      <sheetName val="АЧ"/>
      <sheetName val="Табл38-7"/>
      <sheetName val="БП НОВЫЙ"/>
      <sheetName val="База Геодезия"/>
      <sheetName val="База Геология"/>
      <sheetName val="6"/>
      <sheetName val="5.1"/>
      <sheetName val="3.1 ТХ"/>
      <sheetName val="геолог"/>
      <sheetName val="К"/>
      <sheetName val="база на 21-04-08"/>
      <sheetName val="СПЕЦИФИКА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ы"/>
      <sheetName val="Готовность"/>
      <sheetName val="CKK"/>
      <sheetName val="Щиты"/>
      <sheetName val="DATA"/>
      <sheetName val="СводнСР"/>
      <sheetName val="Командировочн"/>
      <sheetName val="матНеучтЦенПолы"/>
      <sheetName val="СпецПолы"/>
      <sheetName val="матНеучтЦенЭМ"/>
      <sheetName val="СпецЭМ"/>
      <sheetName val="коэф"/>
      <sheetName val="ССМ (2)"/>
      <sheetName val="ССМ"/>
      <sheetName val="ОС2000"/>
      <sheetName val="ОбщестрАС"/>
      <sheetName val="МонтСилЭлОб"/>
      <sheetName val="МатерЭМ"/>
      <sheetName val="МонтОбАнтиобл"/>
      <sheetName val="Пуско-нал"/>
      <sheetName val="Пуско-нал (2)"/>
      <sheetName val="Коэфф"/>
      <sheetName val="Дебет_Кредит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СметаСводная Рыб"/>
      <sheetName val="См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-Т"/>
      <sheetName val="ЛЧ"/>
    </sheetNames>
    <sheetDataSet>
      <sheetData sheetId="0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доллара"/>
      <sheetName val="Лист3"/>
      <sheetName val="топография"/>
      <sheetName val="СметаСводная"/>
      <sheetName val="Данные для расчёта сметы"/>
      <sheetName val="Коэфф1."/>
      <sheetName val="ПО 1-7"/>
      <sheetName val="ставки"/>
      <sheetName val="Курс_доллара"/>
      <sheetName val="свод 2"/>
      <sheetName val="Смета"/>
      <sheetName val="СметаСводная Колпино"/>
      <sheetName val="Лист7"/>
      <sheetName val="ОПС"/>
      <sheetName val="Дог цена"/>
      <sheetName val="Смета-Т"/>
      <sheetName val="ps198"/>
    </sheetNames>
    <sheetDataSet>
      <sheetData sheetId="0">
        <row r="2">
          <cell r="A2">
            <v>25</v>
          </cell>
        </row>
      </sheetData>
      <sheetData sheetId="1">
        <row r="2">
          <cell r="A2">
            <v>25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 Жукова мес"/>
      <sheetName val="Кал.план Жукова даты - не надо"/>
      <sheetName val="СметаСводная 1 оч"/>
      <sheetName val="Смета1 Чеснович"/>
      <sheetName val="Смета2 геология"/>
      <sheetName val="См3 кадастр"/>
      <sheetName val="Смета4 Зем"/>
      <sheetName val="См5 дороги"/>
      <sheetName val="6 Кр.линии"/>
      <sheetName val="См7 мост"/>
      <sheetName val="Сети8 1 оч"/>
      <sheetName val="Смета9 регламент с 0,335"/>
      <sheetName val="Смета10 ООС"/>
      <sheetName val="смета11 конк докум"/>
      <sheetName val="См12  ГО и ЧС"/>
    </sheetNames>
    <sheetDataSet>
      <sheetData sheetId="0" refreshError="1"/>
      <sheetData sheetId="1" refreshError="1"/>
      <sheetData sheetId="2">
        <row r="6">
          <cell r="D6" t="str">
            <v>"Реконструкция транспортной развязки на пр. Маршала Жукова через ж.д. пути в Угольную гавань". 1-ая очередь. Реконструкция Портовой ул. с выходом на дорогу в Угольную гавань и строительство ул. Морской Пехоты с мостом через р. Красненькая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Командировки"/>
      <sheetName val="Должности"/>
    </sheetNames>
    <sheetDataSet>
      <sheetData sheetId="0"/>
      <sheetData sheetId="1"/>
      <sheetData sheetId="2">
        <row r="2">
          <cell r="A2" t="str">
            <v xml:space="preserve"> </v>
          </cell>
        </row>
        <row r="3">
          <cell r="A3" t="str">
            <v>Главный специалист (ДП)</v>
          </cell>
        </row>
        <row r="4">
          <cell r="A4" t="str">
            <v>Инженер-проектировщик (ДП)</v>
          </cell>
        </row>
        <row r="5">
          <cell r="A5" t="str">
            <v>Менеджер проекта (ДУП)</v>
          </cell>
        </row>
        <row r="6">
          <cell r="A6" t="str">
            <v>Инженер (СО)</v>
          </cell>
        </row>
        <row r="7">
          <cell r="A7" t="str">
            <v>Руководитель группы (СО)</v>
          </cell>
        </row>
        <row r="8">
          <cell r="A8" t="str">
            <v>Оператор копировальных и множительных машин</v>
          </cell>
        </row>
        <row r="9">
          <cell r="A9" t="str">
            <v>Инженер-нормоконтролер (ДП)</v>
          </cell>
        </row>
        <row r="10">
          <cell r="A10" t="str">
            <v>Ведущий инженер (ДП)</v>
          </cell>
        </row>
        <row r="11">
          <cell r="A11" t="str">
            <v xml:space="preserve"> </v>
          </cell>
        </row>
        <row r="12">
          <cell r="A12" t="str">
            <v xml:space="preserve"> </v>
          </cell>
        </row>
        <row r="13">
          <cell r="A13" t="str">
            <v xml:space="preserve"> </v>
          </cell>
        </row>
        <row r="14">
          <cell r="A14" t="str">
            <v xml:space="preserve"> </v>
          </cell>
        </row>
        <row r="15">
          <cell r="A15" t="str">
            <v xml:space="preserve"> </v>
          </cell>
        </row>
        <row r="16">
          <cell r="A16" t="str">
            <v xml:space="preserve"> </v>
          </cell>
        </row>
        <row r="17">
          <cell r="A17" t="str">
            <v xml:space="preserve"> </v>
          </cell>
        </row>
        <row r="18">
          <cell r="A18" t="str">
            <v xml:space="preserve"> </v>
          </cell>
        </row>
        <row r="19">
          <cell r="A19" t="str">
            <v xml:space="preserve"> </v>
          </cell>
        </row>
        <row r="20">
          <cell r="A20" t="str">
            <v xml:space="preserve"> </v>
          </cell>
        </row>
        <row r="21">
          <cell r="A21" t="str">
            <v xml:space="preserve"> </v>
          </cell>
        </row>
        <row r="22">
          <cell r="A22" t="str">
            <v xml:space="preserve"> </v>
          </cell>
        </row>
        <row r="23">
          <cell r="A23" t="str">
            <v xml:space="preserve"> </v>
          </cell>
        </row>
        <row r="24">
          <cell r="A24" t="str">
            <v xml:space="preserve"> </v>
          </cell>
        </row>
        <row r="25">
          <cell r="A25" t="str">
            <v xml:space="preserve"> </v>
          </cell>
        </row>
        <row r="26">
          <cell r="A26" t="str">
            <v xml:space="preserve"> </v>
          </cell>
        </row>
        <row r="27">
          <cell r="A27" t="str">
            <v xml:space="preserve"> </v>
          </cell>
        </row>
        <row r="28">
          <cell r="A28" t="str">
            <v xml:space="preserve"> </v>
          </cell>
        </row>
        <row r="29">
          <cell r="A29" t="str">
            <v xml:space="preserve"> </v>
          </cell>
        </row>
        <row r="30">
          <cell r="A30" t="str">
            <v xml:space="preserve"> </v>
          </cell>
        </row>
        <row r="31">
          <cell r="A31" t="str">
            <v xml:space="preserve">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cent"/>
      <sheetName val="VERO"/>
      <sheetName val="RITTAL"/>
      <sheetName val="LEGRAND"/>
      <sheetName val="Works"/>
      <sheetName val="крепеж"/>
      <sheetName val="исключ ЭХЗ"/>
      <sheetName val="Справочник"/>
      <sheetName val="Лист1"/>
      <sheetName val="Обновление"/>
      <sheetName val="Цена"/>
      <sheetName val="Product"/>
      <sheetName val="SakhNIPI5"/>
      <sheetName val="№1"/>
      <sheetName val="№10"/>
      <sheetName val="№11"/>
      <sheetName val="№12"/>
      <sheetName val="№2"/>
      <sheetName val="№3"/>
      <sheetName val="№4"/>
      <sheetName val="№5"/>
      <sheetName val="№7"/>
      <sheetName val="№8"/>
      <sheetName val="№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  <sheetName val="Расчет (СС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Сводная снег"/>
      <sheetName val="Смета1 Чеснович снег"/>
      <sheetName val="Смета2 снег геология"/>
      <sheetName val="См3 эколог изыск. снег"/>
      <sheetName val="смета4  Дор.работы"/>
      <sheetName val="Смета 6 Снег - Сети"/>
      <sheetName val="См 7Расчет ОДД Прокоп"/>
      <sheetName val="Смета8 ООС снег"/>
      <sheetName val="Смета9 регламент с 0,335"/>
      <sheetName val="КП снег"/>
      <sheetName val="См10  ГО и ЧС"/>
      <sheetName val="Смета11 Новые технологии"/>
      <sheetName val="Смета11 Ресурсоемкость"/>
      <sheetName val="Смета10 кадастр съемка п54"/>
      <sheetName val="Смета11 Землеустр.п54"/>
      <sheetName val="Смета12 межевание п54"/>
      <sheetName val="Смета13 Юрид оформл п54"/>
      <sheetName val="см14 конк докум Обв24"/>
      <sheetName val="См15Кр.линии"/>
      <sheetName val="См16 Сбор исх данных"/>
      <sheetName val="См17 Допэкз"/>
    </sheetNames>
    <sheetDataSet>
      <sheetData sheetId="0">
        <row r="7">
          <cell r="E7" t="str">
            <v>Рабочий проект по объекту:с "Снегоплавильная камера. расположенная на сетях ГУП "Водоканал Санкт-Петербург", по адресу: Рижский пр., д.43 (угол Рижского проспекта и Либавского переулка)"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ёт1"/>
      <sheetName val="Сводная смета"/>
      <sheetName val="Смета 3"/>
      <sheetName val="Смета 4"/>
      <sheetName val="Смета 5"/>
      <sheetName val="Смета 6"/>
      <sheetName val="Смета 7"/>
      <sheetName val="Смета 8"/>
      <sheetName val="Смета9"/>
      <sheetName val="Смета 10"/>
      <sheetName val="Смета 11"/>
      <sheetName val="Смета 12"/>
      <sheetName val="Смета 13"/>
      <sheetName val="Смета 14"/>
      <sheetName val="Смета 15 "/>
      <sheetName val="Смета 16"/>
      <sheetName val="Смета 17"/>
      <sheetName val="Смета 18"/>
      <sheetName val="Смета 19"/>
      <sheetName val="Смета 20"/>
      <sheetName val="Смета 21"/>
      <sheetName val="Смета 22"/>
      <sheetName val="K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F1">
            <v>0.83155992578849702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договорной цены"/>
      <sheetName val="Сводная смета"/>
      <sheetName val="Смета 1"/>
      <sheetName val="Смета 2"/>
      <sheetName val="Смета 3"/>
      <sheetName val="Смета 4"/>
      <sheetName val="Смета 5"/>
      <sheetName val="Смета 6"/>
      <sheetName val="Смета 7"/>
      <sheetName val="Смета 8"/>
      <sheetName val="Смета 9"/>
      <sheetName val="Смета 10"/>
      <sheetName val="Смета 11"/>
      <sheetName val="Смета 12"/>
      <sheetName val="Смета 13"/>
      <sheetName val="Смета 14"/>
      <sheetName val="Смета 15"/>
      <sheetName val="Смета 16"/>
      <sheetName val="Вспомогательные подсче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0.83155992578849702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 _format (electr)_2"/>
      <sheetName val="Спецификация"/>
      <sheetName val="Lucent"/>
      <sheetName val="А и Т"/>
      <sheetName val="ЭКС"/>
      <sheetName val="топография"/>
      <sheetName val="№5 СУБ Инж за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uit"/>
      <sheetName val="Panduit old"/>
      <sheetName val="расчет_каналов"/>
      <sheetName val="Test"/>
      <sheetName val="Spec ИВЦ"/>
      <sheetName val="Panduit (new)"/>
      <sheetName val="Оборуд в шкафах"/>
      <sheetName val="Выборка Заказчик"/>
      <sheetName val="Сводная смета"/>
      <sheetName val="list"/>
      <sheetName val="Свод объем"/>
      <sheetName val="ПДР"/>
    </sheetNames>
    <sheetDataSet>
      <sheetData sheetId="0" refreshError="1">
        <row r="4">
          <cell r="E4">
            <v>1.5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Vendors!"/>
      <sheetName val="Услуги"/>
      <sheetName val="Microsoft"/>
      <sheetName val="Veritas"/>
      <sheetName val="Citrix"/>
      <sheetName val="eSafeLine"/>
      <sheetName val="Kaspersky"/>
      <sheetName val="Symantec"/>
      <sheetName val="McAfee"/>
      <sheetName val="Trend Micro"/>
      <sheetName val="Panda"/>
      <sheetName val="ABBYY"/>
      <sheetName val="Promt"/>
      <sheetName val="Corel"/>
      <sheetName val="Adobe"/>
      <sheetName val="Macromedia"/>
      <sheetName val="Borland"/>
      <sheetName val="Serena-Merant"/>
      <sheetName val="Venta"/>
      <sheetName val="SmartPhone"/>
      <sheetName val="TopPlan"/>
      <sheetName val="Прочее"/>
      <sheetName val="О компан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КП"/>
      <sheetName val="КСТ"/>
      <sheetName val="ВЭРС"/>
      <sheetName val="Оборуд в шкафах"/>
      <sheetName val="UTP_и_каналы"/>
      <sheetName val="УКП (2)"/>
      <sheetName val="ВЭРС (2)"/>
    </sheetNames>
    <sheetDataSet>
      <sheetData sheetId="0" refreshError="1">
        <row r="3">
          <cell r="H3">
            <v>1.1499999999999999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13.1"/>
      <sheetName val="ПДР"/>
      <sheetName val="Пример расчета"/>
      <sheetName val="93-110"/>
      <sheetName val="sapactivexlhiddensheet"/>
      <sheetName val="Calc"/>
      <sheetName val="Шкаф"/>
      <sheetName val="Коэфф1."/>
      <sheetName val="Прайс лист"/>
      <sheetName val="Сводная смета"/>
      <sheetName val="list"/>
      <sheetName val="топо"/>
      <sheetName val="Смета"/>
      <sheetName val="1ПС"/>
      <sheetName val="Сводная газопровод"/>
      <sheetName val="5ОборРабМест(HP)"/>
      <sheetName val="к.84-к.83"/>
      <sheetName val="Упр"/>
      <sheetName val="РП"/>
      <sheetName val="См 1 наруж.водопровод"/>
      <sheetName val="Обновление"/>
      <sheetName val="Цена"/>
      <sheetName val="Product"/>
      <sheetName val="Лист1"/>
      <sheetName val="Данные для расчёта сметы"/>
      <sheetName val="График"/>
      <sheetName val="Коэф"/>
      <sheetName val="OCK1"/>
      <sheetName val="КП (2)"/>
      <sheetName val="в работу"/>
      <sheetName val="Сводная"/>
      <sheetName val="Параметры"/>
      <sheetName val="Геология"/>
      <sheetName val="Геофизика"/>
      <sheetName val="ЭХЗ"/>
      <sheetName val="Табл38-7"/>
      <sheetName val="Journals"/>
      <sheetName val="СтрЗапасов (2)"/>
      <sheetName val="З_П"/>
      <sheetName val="СМЕТА_проект"/>
      <sheetName val="СВОД_ПИР"/>
      <sheetName val="13_1"/>
      <sheetName val="Пример_расчета"/>
      <sheetName val="Коэфф1_"/>
      <sheetName val="Прайс_лист"/>
      <sheetName val="Сводная_смета"/>
      <sheetName val="Сводная_газопровод"/>
      <sheetName val="к_84-к_83"/>
      <sheetName val="Прибыль опл"/>
      <sheetName val="все"/>
      <sheetName val="8"/>
      <sheetName val="Хар_"/>
      <sheetName val="С1_"/>
      <sheetName val="Восстановл_Лист7"/>
      <sheetName val="Восстановл_Лист13"/>
      <sheetName val="Восстановл_Лист15"/>
      <sheetName val="Восстановл_Лист19"/>
      <sheetName val="УКП"/>
      <sheetName val="Lim"/>
      <sheetName val="ИД СМР"/>
      <sheetName val="ИД ПНР"/>
      <sheetName val="СПЕЦИФИКАЦИЯ"/>
      <sheetName val="Norm"/>
      <sheetName val=""/>
      <sheetName val="ПД"/>
      <sheetName val="№5 СУБ Инж защ"/>
      <sheetName val="data"/>
      <sheetName val="Panduit"/>
      <sheetName val="Б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г_деньги"/>
      <sheetName val="Задание В"/>
      <sheetName val="Лист опроса"/>
      <sheetName val="Исх Тракт"/>
      <sheetName val="См_Тракт"/>
      <sheetName val="См_об Тракт"/>
      <sheetName val="Ст_ком Тракт"/>
      <sheetName val="Шаблон"/>
      <sheetName val="Шаблон_ДЦ_АПК"/>
      <sheetName val="Дог_рас"/>
      <sheetName val="Исх АПК"/>
      <sheetName val="См_АПК"/>
      <sheetName val="Об_АПК"/>
      <sheetName val="Спец_об"/>
      <sheetName val="Шаблон_Спец1"/>
      <sheetName val="Шаблон_Спец2"/>
      <sheetName val="Об_Сет"/>
      <sheetName val="См_Сет"/>
    </sheetNames>
    <sheetDataSet>
      <sheetData sheetId="0" refreshError="1"/>
      <sheetData sheetId="1" refreshError="1"/>
      <sheetData sheetId="2">
        <row r="6">
          <cell r="B6">
            <v>19.2</v>
          </cell>
        </row>
        <row r="10">
          <cell r="B10">
            <v>97</v>
          </cell>
        </row>
        <row r="11">
          <cell r="B11">
            <v>45</v>
          </cell>
        </row>
        <row r="12">
          <cell r="B12">
            <v>52</v>
          </cell>
        </row>
        <row r="17">
          <cell r="B17">
            <v>1.3</v>
          </cell>
        </row>
        <row r="19">
          <cell r="B19">
            <v>1.1000000000000001</v>
          </cell>
        </row>
        <row r="20">
          <cell r="B20">
            <v>1.08</v>
          </cell>
        </row>
        <row r="22">
          <cell r="B22">
            <v>35</v>
          </cell>
        </row>
        <row r="23">
          <cell r="B23">
            <v>3</v>
          </cell>
        </row>
        <row r="24">
          <cell r="B24">
            <v>81</v>
          </cell>
        </row>
        <row r="32">
          <cell r="B32">
            <v>0</v>
          </cell>
        </row>
        <row r="34">
          <cell r="B34">
            <v>0</v>
          </cell>
        </row>
        <row r="41">
          <cell r="B4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1"/>
      <sheetName val="Выполнение"/>
      <sheetName val="Расчет"/>
      <sheetName val="Сводная смета"/>
      <sheetName val="Смета 1"/>
      <sheetName val="Смета 2"/>
      <sheetName val="Смета 3"/>
      <sheetName val="Вспомогательный"/>
      <sheetName val="Выполнени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D36">
            <v>1.1000000000000001</v>
          </cell>
        </row>
        <row r="38">
          <cell r="D38">
            <v>1.1000000000000001</v>
          </cell>
        </row>
        <row r="77">
          <cell r="D77">
            <v>0.02</v>
          </cell>
        </row>
        <row r="78">
          <cell r="D78">
            <v>0.01</v>
          </cell>
        </row>
        <row r="80">
          <cell r="D80">
            <v>0.05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6" zoomScale="60" zoomScaleNormal="55" workbookViewId="0">
      <selection activeCell="F26" sqref="F26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6"/>
  <sheetViews>
    <sheetView zoomScaleNormal="100" workbookViewId="0">
      <selection activeCell="A24" sqref="A24"/>
    </sheetView>
  </sheetViews>
  <sheetFormatPr defaultRowHeight="15" x14ac:dyDescent="0.25"/>
  <cols>
    <col min="1" max="3" width="9.140625" style="205"/>
    <col min="4" max="4" width="12.42578125" style="205" customWidth="1"/>
    <col min="5" max="5" width="13" style="205" customWidth="1"/>
    <col min="6" max="6" width="9.140625" style="205"/>
    <col min="7" max="7" width="19" style="205" customWidth="1"/>
    <col min="8" max="8" width="9.85546875" style="205" customWidth="1"/>
    <col min="9" max="9" width="10.42578125" style="205" customWidth="1"/>
    <col min="10" max="10" width="16.7109375" style="205" customWidth="1"/>
    <col min="11" max="11" width="11.28515625" style="205" customWidth="1"/>
    <col min="12" max="16384" width="9.140625" style="205"/>
  </cols>
  <sheetData>
    <row r="1" spans="1:16" ht="15.75" x14ac:dyDescent="0.25">
      <c r="A1" s="376" t="s">
        <v>224</v>
      </c>
      <c r="B1" s="376"/>
      <c r="C1" s="376"/>
      <c r="D1" s="376"/>
      <c r="E1" s="376"/>
      <c r="F1" s="376"/>
      <c r="G1" s="376"/>
      <c r="H1" s="376"/>
      <c r="I1" s="376"/>
      <c r="J1" s="376"/>
      <c r="K1" s="203"/>
      <c r="L1" s="203"/>
      <c r="M1" s="203"/>
      <c r="N1" s="203"/>
      <c r="O1" s="203"/>
      <c r="P1" s="204"/>
    </row>
    <row r="2" spans="1:16" ht="15.75" x14ac:dyDescent="0.25">
      <c r="A2" s="376" t="s">
        <v>225</v>
      </c>
      <c r="B2" s="376"/>
      <c r="C2" s="376"/>
      <c r="D2" s="376"/>
      <c r="E2" s="376"/>
      <c r="F2" s="376"/>
      <c r="G2" s="376"/>
      <c r="H2" s="376"/>
      <c r="I2" s="376"/>
      <c r="J2" s="376"/>
      <c r="K2" s="203"/>
      <c r="L2" s="203"/>
      <c r="M2" s="203"/>
      <c r="N2" s="203"/>
      <c r="O2" s="203"/>
      <c r="P2" s="204"/>
    </row>
    <row r="3" spans="1:16" ht="15.75" x14ac:dyDescent="0.25">
      <c r="A3" s="206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4"/>
    </row>
    <row r="4" spans="1:16" ht="51.75" customHeight="1" x14ac:dyDescent="0.25">
      <c r="A4" s="207" t="s">
        <v>226</v>
      </c>
      <c r="B4" s="206"/>
      <c r="C4" s="377" t="s">
        <v>314</v>
      </c>
      <c r="D4" s="377"/>
      <c r="E4" s="377"/>
      <c r="F4" s="377"/>
      <c r="G4" s="377"/>
      <c r="H4" s="377"/>
      <c r="I4" s="377"/>
      <c r="J4" s="377"/>
      <c r="K4" s="377"/>
      <c r="L4" s="206"/>
      <c r="M4" s="206"/>
      <c r="N4" s="206"/>
      <c r="O4" s="206"/>
      <c r="P4" s="204"/>
    </row>
    <row r="5" spans="1:16" ht="15.75" x14ac:dyDescent="0.25">
      <c r="A5" s="206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4"/>
    </row>
    <row r="6" spans="1:16" ht="27" customHeight="1" x14ac:dyDescent="0.25">
      <c r="A6" s="378" t="s">
        <v>227</v>
      </c>
      <c r="B6" s="378"/>
      <c r="C6" s="378"/>
      <c r="D6" s="378"/>
      <c r="E6" s="378"/>
      <c r="F6" s="378"/>
      <c r="G6" s="311">
        <f>НМЦ!F21</f>
        <v>136929152.77000001</v>
      </c>
      <c r="H6" s="312"/>
      <c r="I6" s="312"/>
      <c r="J6" s="312"/>
      <c r="K6" s="312"/>
      <c r="L6" s="208"/>
      <c r="M6" s="208"/>
      <c r="N6" s="208"/>
      <c r="O6" s="208"/>
      <c r="P6" s="204"/>
    </row>
    <row r="7" spans="1:16" ht="15.75" x14ac:dyDescent="0.25">
      <c r="A7" s="379" t="s">
        <v>299</v>
      </c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209"/>
      <c r="M7" s="209"/>
      <c r="N7" s="209"/>
      <c r="O7" s="209"/>
      <c r="P7" s="204"/>
    </row>
    <row r="8" spans="1:16" ht="15.75" x14ac:dyDescent="0.25">
      <c r="A8" s="206" t="s">
        <v>228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4"/>
    </row>
    <row r="9" spans="1:16" ht="15.75" x14ac:dyDescent="0.25">
      <c r="A9" s="210" t="s">
        <v>229</v>
      </c>
      <c r="B9" s="210"/>
      <c r="C9" s="210"/>
      <c r="D9" s="210"/>
      <c r="E9" s="210"/>
      <c r="F9" s="210"/>
      <c r="G9" s="210"/>
      <c r="H9" s="206"/>
      <c r="I9" s="206"/>
      <c r="J9" s="206"/>
      <c r="K9" s="206"/>
      <c r="L9" s="206"/>
      <c r="M9" s="206"/>
      <c r="N9" s="206"/>
      <c r="O9" s="206"/>
      <c r="P9" s="204"/>
    </row>
    <row r="10" spans="1:16" ht="15.75" x14ac:dyDescent="0.25">
      <c r="A10" s="211" t="s">
        <v>230</v>
      </c>
      <c r="C10" s="210"/>
      <c r="D10" s="210"/>
      <c r="E10" s="210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4"/>
    </row>
    <row r="11" spans="1:16" s="214" customFormat="1" ht="15.75" x14ac:dyDescent="0.25">
      <c r="A11" s="212" t="s">
        <v>231</v>
      </c>
      <c r="B11" s="213"/>
      <c r="C11" s="213"/>
      <c r="D11" s="213"/>
      <c r="E11" s="213"/>
      <c r="F11" s="213"/>
      <c r="G11" s="213"/>
      <c r="H11" s="213"/>
      <c r="I11" s="213"/>
    </row>
    <row r="12" spans="1:16" s="214" customFormat="1" ht="15.75" x14ac:dyDescent="0.25">
      <c r="A12" s="212" t="s">
        <v>232</v>
      </c>
      <c r="B12" s="213"/>
      <c r="C12" s="213"/>
      <c r="D12" s="213"/>
      <c r="E12" s="213"/>
      <c r="F12" s="213"/>
      <c r="G12" s="213"/>
      <c r="H12" s="213"/>
      <c r="I12" s="213"/>
    </row>
    <row r="13" spans="1:16" s="214" customFormat="1" ht="15.75" x14ac:dyDescent="0.25">
      <c r="A13" s="212" t="s">
        <v>233</v>
      </c>
      <c r="B13" s="213"/>
      <c r="C13" s="213"/>
      <c r="D13" s="213"/>
      <c r="E13" s="213"/>
      <c r="F13" s="213"/>
      <c r="G13" s="213"/>
      <c r="H13" s="213"/>
      <c r="I13" s="213"/>
    </row>
    <row r="14" spans="1:16" s="214" customFormat="1" ht="15.75" x14ac:dyDescent="0.25">
      <c r="A14" s="212" t="s">
        <v>234</v>
      </c>
      <c r="B14" s="213"/>
      <c r="C14" s="213"/>
      <c r="D14" s="213"/>
      <c r="E14" s="213"/>
      <c r="F14" s="213"/>
      <c r="G14" s="213"/>
      <c r="H14" s="213"/>
      <c r="I14" s="213"/>
    </row>
    <row r="15" spans="1:16" s="214" customFormat="1" ht="15.75" x14ac:dyDescent="0.25">
      <c r="A15" s="212" t="s">
        <v>235</v>
      </c>
      <c r="B15" s="213"/>
      <c r="C15" s="213"/>
      <c r="D15" s="213"/>
      <c r="E15" s="213"/>
      <c r="F15" s="213"/>
      <c r="G15" s="213"/>
      <c r="H15" s="213"/>
      <c r="I15" s="213"/>
    </row>
    <row r="16" spans="1:16" s="214" customFormat="1" ht="15.75" x14ac:dyDescent="0.25">
      <c r="A16" s="212" t="s">
        <v>236</v>
      </c>
      <c r="B16" s="213"/>
      <c r="C16" s="213"/>
      <c r="D16" s="213"/>
      <c r="E16" s="213"/>
      <c r="F16" s="213"/>
      <c r="G16" s="213"/>
      <c r="H16" s="213"/>
      <c r="I16" s="213"/>
    </row>
    <row r="17" spans="1:16" s="215" customFormat="1" x14ac:dyDescent="0.25">
      <c r="A17" s="212" t="s">
        <v>237</v>
      </c>
      <c r="B17" s="212"/>
      <c r="C17" s="212"/>
      <c r="D17" s="212"/>
      <c r="E17" s="212"/>
      <c r="F17" s="212"/>
      <c r="G17" s="212"/>
      <c r="H17" s="212"/>
      <c r="I17" s="212"/>
    </row>
    <row r="18" spans="1:16" s="215" customFormat="1" x14ac:dyDescent="0.25">
      <c r="A18" s="212" t="s">
        <v>238</v>
      </c>
      <c r="B18" s="212"/>
      <c r="C18" s="212"/>
      <c r="D18" s="212"/>
      <c r="E18" s="212"/>
      <c r="F18" s="212"/>
      <c r="G18" s="212"/>
      <c r="H18" s="212"/>
      <c r="I18" s="212"/>
    </row>
    <row r="19" spans="1:16" s="215" customFormat="1" x14ac:dyDescent="0.25">
      <c r="A19" s="212" t="s">
        <v>239</v>
      </c>
      <c r="B19" s="212"/>
      <c r="C19" s="212"/>
      <c r="D19" s="212"/>
      <c r="E19" s="212"/>
      <c r="F19" s="212"/>
      <c r="G19" s="212"/>
      <c r="H19" s="212"/>
      <c r="I19" s="212"/>
    </row>
    <row r="20" spans="1:16" s="215" customFormat="1" x14ac:dyDescent="0.25">
      <c r="A20" s="212" t="s">
        <v>240</v>
      </c>
      <c r="B20" s="212"/>
      <c r="C20" s="212"/>
      <c r="D20" s="212"/>
      <c r="E20" s="212"/>
      <c r="F20" s="212"/>
      <c r="G20" s="212"/>
      <c r="H20" s="212"/>
      <c r="I20" s="212"/>
    </row>
    <row r="21" spans="1:16" s="215" customFormat="1" ht="17.25" customHeight="1" x14ac:dyDescent="0.25">
      <c r="A21" s="216" t="s">
        <v>241</v>
      </c>
      <c r="B21" s="212"/>
      <c r="C21" s="212"/>
      <c r="D21" s="212"/>
      <c r="E21" s="212"/>
      <c r="F21" s="212"/>
      <c r="G21" s="212"/>
      <c r="H21" s="212"/>
      <c r="I21" s="212"/>
    </row>
    <row r="22" spans="1:16" s="215" customFormat="1" x14ac:dyDescent="0.25">
      <c r="A22" s="212" t="s">
        <v>242</v>
      </c>
      <c r="B22" s="212"/>
      <c r="C22" s="212"/>
      <c r="D22" s="212"/>
      <c r="E22" s="212"/>
      <c r="F22" s="212"/>
      <c r="G22" s="212"/>
      <c r="H22" s="212"/>
      <c r="I22" s="212"/>
    </row>
    <row r="23" spans="1:16" s="218" customFormat="1" ht="16.5" customHeight="1" x14ac:dyDescent="0.25">
      <c r="A23" s="212" t="s">
        <v>243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7"/>
    </row>
    <row r="24" spans="1:16" s="218" customFormat="1" x14ac:dyDescent="0.25">
      <c r="A24" s="212" t="s">
        <v>244</v>
      </c>
      <c r="B24" s="217"/>
      <c r="C24" s="217"/>
      <c r="D24" s="217"/>
      <c r="E24" s="217"/>
      <c r="F24" s="217"/>
      <c r="G24" s="217"/>
      <c r="H24" s="217"/>
      <c r="I24" s="217"/>
      <c r="J24" s="217"/>
      <c r="K24" s="217"/>
    </row>
    <row r="25" spans="1:16" s="218" customFormat="1" ht="21.75" customHeight="1" x14ac:dyDescent="0.25">
      <c r="A25" s="313" t="s">
        <v>245</v>
      </c>
      <c r="B25" s="217"/>
      <c r="C25" s="217"/>
      <c r="D25" s="217"/>
      <c r="E25" s="217"/>
      <c r="F25" s="217"/>
      <c r="G25" s="217"/>
      <c r="H25" s="217"/>
      <c r="I25" s="217"/>
      <c r="J25" s="217"/>
      <c r="K25" s="217"/>
    </row>
    <row r="26" spans="1:16" s="215" customFormat="1" x14ac:dyDescent="0.25">
      <c r="A26" s="212" t="s">
        <v>246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</row>
    <row r="27" spans="1:16" s="218" customFormat="1" ht="30.75" customHeight="1" x14ac:dyDescent="0.25">
      <c r="A27" s="374" t="s">
        <v>247</v>
      </c>
      <c r="B27" s="374"/>
      <c r="C27" s="374"/>
      <c r="D27" s="374"/>
      <c r="E27" s="374"/>
      <c r="F27" s="374"/>
      <c r="G27" s="374"/>
      <c r="H27" s="374"/>
      <c r="I27" s="374"/>
      <c r="J27" s="374"/>
      <c r="K27" s="374"/>
      <c r="L27" s="219"/>
      <c r="M27" s="219"/>
      <c r="N27" s="219"/>
      <c r="O27" s="219"/>
    </row>
    <row r="28" spans="1:16" s="218" customFormat="1" ht="30.75" customHeight="1" x14ac:dyDescent="0.25">
      <c r="A28" s="374" t="s">
        <v>248</v>
      </c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6" s="218" customFormat="1" x14ac:dyDescent="0.25">
      <c r="A29" s="212" t="s">
        <v>249</v>
      </c>
      <c r="B29" s="217"/>
      <c r="C29" s="217"/>
      <c r="D29" s="217"/>
      <c r="E29" s="217"/>
      <c r="F29" s="217"/>
      <c r="G29" s="217"/>
      <c r="H29" s="217"/>
      <c r="I29" s="217"/>
      <c r="J29" s="217"/>
      <c r="K29" s="217"/>
    </row>
    <row r="30" spans="1:16" ht="15.75" x14ac:dyDescent="0.25">
      <c r="A30" s="220"/>
      <c r="B30" s="221"/>
      <c r="C30" s="210"/>
      <c r="D30" s="210"/>
      <c r="E30" s="210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4"/>
    </row>
    <row r="31" spans="1:16" ht="15.75" x14ac:dyDescent="0.25">
      <c r="A31" s="210" t="s">
        <v>250</v>
      </c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06"/>
      <c r="M31" s="206"/>
      <c r="N31" s="206"/>
      <c r="O31" s="206"/>
      <c r="P31" s="204"/>
    </row>
    <row r="32" spans="1:16" ht="20.25" customHeight="1" x14ac:dyDescent="0.25">
      <c r="A32" s="210" t="s">
        <v>251</v>
      </c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06"/>
      <c r="M32" s="206"/>
      <c r="N32" s="206"/>
      <c r="O32" s="206"/>
      <c r="P32" s="204"/>
    </row>
    <row r="33" spans="1:16" ht="15.75" x14ac:dyDescent="0.25">
      <c r="A33" s="210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06"/>
      <c r="M33" s="206"/>
      <c r="N33" s="206"/>
      <c r="O33" s="206"/>
      <c r="P33" s="204"/>
    </row>
    <row r="34" spans="1:16" ht="15.75" x14ac:dyDescent="0.25">
      <c r="A34" s="206" t="s">
        <v>252</v>
      </c>
      <c r="B34" s="206"/>
      <c r="C34" s="206"/>
      <c r="D34" s="206"/>
      <c r="E34" s="206"/>
      <c r="G34" s="222"/>
      <c r="H34" s="223"/>
      <c r="I34" s="222"/>
      <c r="J34" s="224"/>
      <c r="K34" s="225"/>
      <c r="L34" s="225"/>
      <c r="M34" s="123"/>
      <c r="N34" s="123"/>
      <c r="O34" s="123"/>
      <c r="P34" s="204"/>
    </row>
    <row r="35" spans="1:16" ht="15.75" x14ac:dyDescent="0.25">
      <c r="A35" s="206"/>
      <c r="B35" s="206"/>
      <c r="C35" s="206"/>
      <c r="D35" s="206"/>
      <c r="E35" s="206"/>
      <c r="G35" s="375" t="s">
        <v>253</v>
      </c>
      <c r="H35" s="375"/>
      <c r="I35" s="375"/>
      <c r="J35" s="375"/>
      <c r="K35" s="226"/>
      <c r="L35" s="206"/>
      <c r="M35" s="123"/>
      <c r="N35" s="123"/>
      <c r="O35" s="123"/>
      <c r="P35" s="204"/>
    </row>
    <row r="36" spans="1:16" ht="15.75" x14ac:dyDescent="0.25">
      <c r="A36" s="123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</row>
  </sheetData>
  <mergeCells count="8">
    <mergeCell ref="A28:K28"/>
    <mergeCell ref="G35:J35"/>
    <mergeCell ref="A1:J1"/>
    <mergeCell ref="A2:J2"/>
    <mergeCell ref="C4:K4"/>
    <mergeCell ref="A6:F6"/>
    <mergeCell ref="A7:K7"/>
    <mergeCell ref="A27:K27"/>
  </mergeCells>
  <pageMargins left="0.7" right="0.7" top="0.75" bottom="0.75" header="0.3" footer="0.3"/>
  <pageSetup paperSize="9" scale="6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I34"/>
  <sheetViews>
    <sheetView view="pageBreakPreview" zoomScale="60" zoomScaleNormal="100" workbookViewId="0">
      <selection activeCell="I36" sqref="A1:I36"/>
    </sheetView>
  </sheetViews>
  <sheetFormatPr defaultRowHeight="15" outlineLevelCol="1" x14ac:dyDescent="0.25"/>
  <cols>
    <col min="1" max="1" width="9.140625" style="248"/>
    <col min="2" max="2" width="30" style="248" hidden="1" customWidth="1" outlineLevel="1"/>
    <col min="3" max="3" width="49.140625" style="248" customWidth="1" collapsed="1"/>
    <col min="4" max="4" width="17" style="248" customWidth="1"/>
    <col min="5" max="5" width="16.5703125" style="248" customWidth="1"/>
    <col min="6" max="6" width="16.85546875" style="248" customWidth="1"/>
    <col min="7" max="7" width="18.140625" style="248" customWidth="1"/>
    <col min="8" max="9" width="14.85546875" style="248" customWidth="1"/>
    <col min="10" max="16384" width="9.140625" style="248"/>
  </cols>
  <sheetData>
    <row r="1" spans="1:9" ht="42" customHeight="1" x14ac:dyDescent="0.25">
      <c r="A1" s="382" t="s">
        <v>273</v>
      </c>
      <c r="B1" s="382"/>
      <c r="C1" s="382"/>
      <c r="D1" s="382"/>
      <c r="E1" s="382"/>
      <c r="F1" s="382"/>
      <c r="G1" s="382"/>
      <c r="H1" s="382"/>
      <c r="I1" s="382"/>
    </row>
    <row r="2" spans="1:9" x14ac:dyDescent="0.25">
      <c r="A2" s="249"/>
      <c r="B2" s="250"/>
      <c r="C2" s="251"/>
      <c r="D2" s="251"/>
      <c r="E2" s="251"/>
    </row>
    <row r="3" spans="1:9" ht="27.75" customHeight="1" x14ac:dyDescent="0.25">
      <c r="A3" s="252" t="s">
        <v>153</v>
      </c>
      <c r="B3" s="383" t="s">
        <v>313</v>
      </c>
      <c r="C3" s="383"/>
      <c r="D3" s="383"/>
      <c r="E3" s="383"/>
      <c r="F3" s="383"/>
      <c r="G3" s="383"/>
      <c r="H3" s="383"/>
      <c r="I3" s="383"/>
    </row>
    <row r="4" spans="1:9" x14ac:dyDescent="0.25">
      <c r="A4" s="249"/>
      <c r="B4" s="250"/>
      <c r="C4" s="251"/>
      <c r="D4" s="251"/>
      <c r="E4" s="251"/>
    </row>
    <row r="5" spans="1:9" ht="21.75" customHeight="1" x14ac:dyDescent="0.25">
      <c r="A5" s="384" t="s">
        <v>4</v>
      </c>
      <c r="B5" s="385" t="s">
        <v>274</v>
      </c>
      <c r="C5" s="384" t="s">
        <v>275</v>
      </c>
      <c r="D5" s="384" t="s">
        <v>220</v>
      </c>
      <c r="E5" s="384" t="s">
        <v>221</v>
      </c>
      <c r="F5" s="386" t="s">
        <v>276</v>
      </c>
      <c r="G5" s="386"/>
      <c r="H5" s="386" t="s">
        <v>163</v>
      </c>
      <c r="I5" s="386"/>
    </row>
    <row r="6" spans="1:9" ht="113.25" customHeight="1" x14ac:dyDescent="0.25">
      <c r="A6" s="384"/>
      <c r="B6" s="385"/>
      <c r="C6" s="384"/>
      <c r="D6" s="384"/>
      <c r="E6" s="384"/>
      <c r="F6" s="253" t="s">
        <v>277</v>
      </c>
      <c r="G6" s="254" t="s">
        <v>278</v>
      </c>
      <c r="H6" s="253" t="s">
        <v>277</v>
      </c>
      <c r="I6" s="254" t="s">
        <v>278</v>
      </c>
    </row>
    <row r="7" spans="1:9" x14ac:dyDescent="0.25">
      <c r="A7" s="255">
        <v>1</v>
      </c>
      <c r="B7" s="256">
        <v>2</v>
      </c>
      <c r="C7" s="256">
        <v>2</v>
      </c>
      <c r="D7" s="256">
        <v>3</v>
      </c>
      <c r="E7" s="256">
        <v>4</v>
      </c>
      <c r="F7" s="256">
        <v>5</v>
      </c>
      <c r="G7" s="256">
        <v>6</v>
      </c>
      <c r="H7" s="256">
        <v>7</v>
      </c>
      <c r="I7" s="256">
        <v>8</v>
      </c>
    </row>
    <row r="8" spans="1:9" ht="29.25" customHeight="1" x14ac:dyDescent="0.25">
      <c r="A8" s="278">
        <v>1</v>
      </c>
      <c r="B8" s="380" t="s">
        <v>169</v>
      </c>
      <c r="C8" s="381"/>
      <c r="D8" s="268"/>
      <c r="E8" s="268"/>
      <c r="F8" s="271">
        <f>SUM(F9:F10)</f>
        <v>7458812.9199999999</v>
      </c>
      <c r="G8" s="271">
        <f>SUM(G9:G10)</f>
        <v>7458812.9199999999</v>
      </c>
      <c r="H8" s="271">
        <f t="shared" ref="H8:I8" si="0">SUM(H9:H10)</f>
        <v>0</v>
      </c>
      <c r="I8" s="271">
        <f t="shared" si="0"/>
        <v>0</v>
      </c>
    </row>
    <row r="9" spans="1:9" ht="24.75" customHeight="1" x14ac:dyDescent="0.25">
      <c r="A9" s="257" t="s">
        <v>170</v>
      </c>
      <c r="B9" s="258" t="s">
        <v>68</v>
      </c>
      <c r="C9" s="259" t="s">
        <v>172</v>
      </c>
      <c r="D9" s="267" t="s">
        <v>222</v>
      </c>
      <c r="E9" s="267">
        <v>1</v>
      </c>
      <c r="F9" s="270">
        <f>НМЦК!S16</f>
        <v>7312561.6900000004</v>
      </c>
      <c r="G9" s="270">
        <f>E9*F9</f>
        <v>7312561.6900000004</v>
      </c>
      <c r="H9" s="256"/>
      <c r="I9" s="256"/>
    </row>
    <row r="10" spans="1:9" ht="24.75" customHeight="1" x14ac:dyDescent="0.25">
      <c r="A10" s="257" t="s">
        <v>174</v>
      </c>
      <c r="B10" s="258"/>
      <c r="C10" s="260" t="s">
        <v>171</v>
      </c>
      <c r="D10" s="267" t="s">
        <v>222</v>
      </c>
      <c r="E10" s="267">
        <v>1</v>
      </c>
      <c r="F10" s="270">
        <f>НМЦК!S17</f>
        <v>146251.23000000001</v>
      </c>
      <c r="G10" s="270">
        <f>E10*F10</f>
        <v>146251.23000000001</v>
      </c>
      <c r="H10" s="256"/>
      <c r="I10" s="256"/>
    </row>
    <row r="11" spans="1:9" ht="29.25" customHeight="1" x14ac:dyDescent="0.25">
      <c r="A11" s="278">
        <v>2</v>
      </c>
      <c r="B11" s="380" t="s">
        <v>173</v>
      </c>
      <c r="C11" s="381"/>
      <c r="D11" s="269"/>
      <c r="E11" s="269"/>
      <c r="F11" s="271">
        <f>SUM(F12:F29)</f>
        <v>106648814.39</v>
      </c>
      <c r="G11" s="271">
        <f>SUM(G12:G29)</f>
        <v>106648814.39</v>
      </c>
      <c r="H11" s="271">
        <f>SUM(H12:H29)</f>
        <v>5802284.5599999996</v>
      </c>
      <c r="I11" s="271">
        <f>SUM(I12:I29)</f>
        <v>5802284.5599999996</v>
      </c>
    </row>
    <row r="12" spans="1:9" ht="45" x14ac:dyDescent="0.25">
      <c r="A12" s="257" t="s">
        <v>279</v>
      </c>
      <c r="B12" s="261" t="s">
        <v>47</v>
      </c>
      <c r="C12" s="279" t="s">
        <v>48</v>
      </c>
      <c r="D12" s="274" t="s">
        <v>222</v>
      </c>
      <c r="E12" s="274">
        <v>1</v>
      </c>
      <c r="F12" s="281">
        <f>НМЦК!S19</f>
        <v>181996.06</v>
      </c>
      <c r="G12" s="282">
        <f>E12*F12</f>
        <v>181996.06</v>
      </c>
      <c r="H12" s="281"/>
      <c r="I12" s="281"/>
    </row>
    <row r="13" spans="1:9" ht="30.75" customHeight="1" x14ac:dyDescent="0.25">
      <c r="A13" s="257" t="s">
        <v>280</v>
      </c>
      <c r="B13" s="261" t="s">
        <v>21</v>
      </c>
      <c r="C13" s="280" t="s">
        <v>80</v>
      </c>
      <c r="D13" s="274" t="s">
        <v>222</v>
      </c>
      <c r="E13" s="274">
        <v>1</v>
      </c>
      <c r="F13" s="281">
        <f>НМЦК!S20</f>
        <v>6724512.29</v>
      </c>
      <c r="G13" s="282">
        <f t="shared" ref="G13:G29" si="1">E13*F13</f>
        <v>6724512.29</v>
      </c>
      <c r="H13" s="281"/>
      <c r="I13" s="281"/>
    </row>
    <row r="14" spans="1:9" ht="30" x14ac:dyDescent="0.25">
      <c r="A14" s="257" t="s">
        <v>281</v>
      </c>
      <c r="B14" s="261" t="s">
        <v>22</v>
      </c>
      <c r="C14" s="280" t="s">
        <v>81</v>
      </c>
      <c r="D14" s="274" t="s">
        <v>222</v>
      </c>
      <c r="E14" s="274">
        <v>1</v>
      </c>
      <c r="F14" s="281">
        <f>НМЦК!S21</f>
        <v>2260107.48</v>
      </c>
      <c r="G14" s="282">
        <f t="shared" si="1"/>
        <v>2260107.48</v>
      </c>
      <c r="H14" s="281"/>
      <c r="I14" s="281"/>
    </row>
    <row r="15" spans="1:9" ht="26.25" customHeight="1" x14ac:dyDescent="0.25">
      <c r="A15" s="257" t="s">
        <v>282</v>
      </c>
      <c r="B15" s="261" t="s">
        <v>82</v>
      </c>
      <c r="C15" s="280" t="s">
        <v>83</v>
      </c>
      <c r="D15" s="274" t="s">
        <v>222</v>
      </c>
      <c r="E15" s="274">
        <v>1</v>
      </c>
      <c r="F15" s="281">
        <f>НМЦК!S22</f>
        <v>77776358.569999993</v>
      </c>
      <c r="G15" s="282">
        <f t="shared" si="1"/>
        <v>77776358.569999993</v>
      </c>
      <c r="H15" s="281"/>
      <c r="I15" s="281"/>
    </row>
    <row r="16" spans="1:9" ht="26.25" customHeight="1" x14ac:dyDescent="0.25">
      <c r="A16" s="257" t="s">
        <v>283</v>
      </c>
      <c r="B16" s="261" t="s">
        <v>113</v>
      </c>
      <c r="C16" s="280" t="s">
        <v>125</v>
      </c>
      <c r="D16" s="274" t="s">
        <v>222</v>
      </c>
      <c r="E16" s="274">
        <v>1</v>
      </c>
      <c r="F16" s="281">
        <f>НМЦК!S23</f>
        <v>1124291.2</v>
      </c>
      <c r="G16" s="282">
        <f t="shared" si="1"/>
        <v>1124291.2</v>
      </c>
      <c r="H16" s="281"/>
      <c r="I16" s="281"/>
    </row>
    <row r="17" spans="1:9" ht="26.25" customHeight="1" x14ac:dyDescent="0.25">
      <c r="A17" s="257" t="s">
        <v>284</v>
      </c>
      <c r="B17" s="261" t="s">
        <v>25</v>
      </c>
      <c r="C17" s="280" t="s">
        <v>26</v>
      </c>
      <c r="D17" s="274" t="s">
        <v>222</v>
      </c>
      <c r="E17" s="274">
        <v>1</v>
      </c>
      <c r="F17" s="281">
        <f>НМЦК!S24</f>
        <v>12286430.529999999</v>
      </c>
      <c r="G17" s="282">
        <f t="shared" si="1"/>
        <v>12286430.529999999</v>
      </c>
      <c r="H17" s="281">
        <f>НМЦК!T24</f>
        <v>5686449.2300000004</v>
      </c>
      <c r="I17" s="281">
        <f t="shared" ref="I17:I29" si="2">E17*H17</f>
        <v>5686449.2300000004</v>
      </c>
    </row>
    <row r="18" spans="1:9" ht="26.25" customHeight="1" x14ac:dyDescent="0.25">
      <c r="A18" s="257" t="s">
        <v>285</v>
      </c>
      <c r="B18" s="261" t="s">
        <v>27</v>
      </c>
      <c r="C18" s="280" t="s">
        <v>84</v>
      </c>
      <c r="D18" s="274" t="s">
        <v>222</v>
      </c>
      <c r="E18" s="274">
        <v>1</v>
      </c>
      <c r="F18" s="281">
        <f>НМЦК!S25</f>
        <v>517296.63</v>
      </c>
      <c r="G18" s="282">
        <f t="shared" si="1"/>
        <v>517296.63</v>
      </c>
      <c r="H18" s="281"/>
      <c r="I18" s="281"/>
    </row>
    <row r="19" spans="1:9" ht="26.25" customHeight="1" x14ac:dyDescent="0.25">
      <c r="A19" s="257" t="s">
        <v>286</v>
      </c>
      <c r="B19" s="261" t="s">
        <v>86</v>
      </c>
      <c r="C19" s="280" t="s">
        <v>114</v>
      </c>
      <c r="D19" s="274" t="s">
        <v>222</v>
      </c>
      <c r="E19" s="274">
        <v>1</v>
      </c>
      <c r="F19" s="281">
        <f>НМЦК!S26</f>
        <v>228482.25</v>
      </c>
      <c r="G19" s="282">
        <f t="shared" si="1"/>
        <v>228482.25</v>
      </c>
      <c r="H19" s="281"/>
      <c r="I19" s="281"/>
    </row>
    <row r="20" spans="1:9" ht="26.25" customHeight="1" x14ac:dyDescent="0.25">
      <c r="A20" s="257" t="s">
        <v>287</v>
      </c>
      <c r="B20" s="261" t="s">
        <v>30</v>
      </c>
      <c r="C20" s="280" t="s">
        <v>31</v>
      </c>
      <c r="D20" s="274" t="s">
        <v>222</v>
      </c>
      <c r="E20" s="274">
        <v>1</v>
      </c>
      <c r="F20" s="281">
        <f>НМЦК!S27</f>
        <v>1629754.02</v>
      </c>
      <c r="G20" s="282">
        <f t="shared" si="1"/>
        <v>1629754.02</v>
      </c>
      <c r="H20" s="281">
        <f>НМЦК!T27</f>
        <v>2065.04</v>
      </c>
      <c r="I20" s="281">
        <f t="shared" si="2"/>
        <v>2065.04</v>
      </c>
    </row>
    <row r="21" spans="1:9" ht="26.25" customHeight="1" x14ac:dyDescent="0.25">
      <c r="A21" s="257" t="s">
        <v>288</v>
      </c>
      <c r="B21" s="261" t="s">
        <v>126</v>
      </c>
      <c r="C21" s="280" t="s">
        <v>87</v>
      </c>
      <c r="D21" s="274" t="s">
        <v>222</v>
      </c>
      <c r="E21" s="274">
        <v>1</v>
      </c>
      <c r="F21" s="281">
        <f>НМЦК!S28</f>
        <v>355107.73</v>
      </c>
      <c r="G21" s="282">
        <f t="shared" si="1"/>
        <v>355107.73</v>
      </c>
      <c r="H21" s="281"/>
      <c r="I21" s="281"/>
    </row>
    <row r="22" spans="1:9" ht="26.25" customHeight="1" x14ac:dyDescent="0.25">
      <c r="A22" s="257" t="s">
        <v>289</v>
      </c>
      <c r="B22" s="261" t="s">
        <v>37</v>
      </c>
      <c r="C22" s="280" t="s">
        <v>38</v>
      </c>
      <c r="D22" s="274" t="s">
        <v>222</v>
      </c>
      <c r="E22" s="274">
        <v>1</v>
      </c>
      <c r="F22" s="281">
        <f>НМЦК!S29</f>
        <v>15189.05</v>
      </c>
      <c r="G22" s="282">
        <f t="shared" si="1"/>
        <v>15189.05</v>
      </c>
      <c r="H22" s="281"/>
      <c r="I22" s="281"/>
    </row>
    <row r="23" spans="1:9" ht="30" x14ac:dyDescent="0.25">
      <c r="A23" s="257" t="s">
        <v>290</v>
      </c>
      <c r="B23" s="264"/>
      <c r="C23" s="265" t="s">
        <v>179</v>
      </c>
      <c r="D23" s="274" t="s">
        <v>222</v>
      </c>
      <c r="E23" s="274">
        <v>1</v>
      </c>
      <c r="F23" s="281">
        <f>НМЦК!S30</f>
        <v>34239.01</v>
      </c>
      <c r="G23" s="282">
        <f t="shared" si="1"/>
        <v>34239.01</v>
      </c>
      <c r="H23" s="281"/>
      <c r="I23" s="281"/>
    </row>
    <row r="24" spans="1:9" ht="30" x14ac:dyDescent="0.25">
      <c r="A24" s="257" t="s">
        <v>291</v>
      </c>
      <c r="B24" s="264"/>
      <c r="C24" s="265" t="s">
        <v>180</v>
      </c>
      <c r="D24" s="274" t="s">
        <v>222</v>
      </c>
      <c r="E24" s="274">
        <v>1</v>
      </c>
      <c r="F24" s="281">
        <f>НМЦК!S31</f>
        <v>1123200</v>
      </c>
      <c r="G24" s="282">
        <f t="shared" si="1"/>
        <v>1123200</v>
      </c>
      <c r="H24" s="281"/>
      <c r="I24" s="281"/>
    </row>
    <row r="25" spans="1:9" ht="45" x14ac:dyDescent="0.25">
      <c r="A25" s="257" t="s">
        <v>292</v>
      </c>
      <c r="B25" s="262" t="s">
        <v>118</v>
      </c>
      <c r="C25" s="263" t="s">
        <v>266</v>
      </c>
      <c r="D25" s="274" t="s">
        <v>222</v>
      </c>
      <c r="E25" s="274">
        <v>1</v>
      </c>
      <c r="F25" s="281">
        <f>НМЦК!S32</f>
        <v>385.46</v>
      </c>
      <c r="G25" s="282">
        <f t="shared" si="1"/>
        <v>385.46</v>
      </c>
      <c r="H25" s="281"/>
      <c r="I25" s="281"/>
    </row>
    <row r="26" spans="1:9" ht="45" x14ac:dyDescent="0.25">
      <c r="A26" s="257" t="s">
        <v>293</v>
      </c>
      <c r="B26" s="262" t="s">
        <v>119</v>
      </c>
      <c r="C26" s="263" t="s">
        <v>54</v>
      </c>
      <c r="D26" s="274" t="s">
        <v>222</v>
      </c>
      <c r="E26" s="274">
        <v>1</v>
      </c>
      <c r="F26" s="281">
        <f>НМЦК!S33</f>
        <v>22306.19</v>
      </c>
      <c r="G26" s="282">
        <f t="shared" si="1"/>
        <v>22306.19</v>
      </c>
      <c r="H26" s="281"/>
      <c r="I26" s="281"/>
    </row>
    <row r="27" spans="1:9" ht="23.25" customHeight="1" x14ac:dyDescent="0.25">
      <c r="A27" s="257" t="s">
        <v>294</v>
      </c>
      <c r="B27" s="262" t="s">
        <v>62</v>
      </c>
      <c r="C27" s="262" t="s">
        <v>268</v>
      </c>
      <c r="D27" s="274" t="s">
        <v>222</v>
      </c>
      <c r="E27" s="274">
        <v>1</v>
      </c>
      <c r="F27" s="281">
        <f>НМЦК!S34</f>
        <v>209344.74</v>
      </c>
      <c r="G27" s="282">
        <f t="shared" si="1"/>
        <v>209344.74</v>
      </c>
      <c r="H27" s="281"/>
      <c r="I27" s="281"/>
    </row>
    <row r="28" spans="1:9" ht="30" x14ac:dyDescent="0.25">
      <c r="A28" s="257" t="s">
        <v>295</v>
      </c>
      <c r="B28" s="262" t="s">
        <v>64</v>
      </c>
      <c r="C28" s="263" t="s">
        <v>65</v>
      </c>
      <c r="D28" s="274" t="s">
        <v>222</v>
      </c>
      <c r="E28" s="274">
        <v>1</v>
      </c>
      <c r="F28" s="281">
        <f>НМЦК!S35</f>
        <v>68659.960000000006</v>
      </c>
      <c r="G28" s="282">
        <f t="shared" si="1"/>
        <v>68659.960000000006</v>
      </c>
      <c r="H28" s="281"/>
      <c r="I28" s="281"/>
    </row>
    <row r="29" spans="1:9" ht="45" x14ac:dyDescent="0.25">
      <c r="A29" s="257" t="s">
        <v>296</v>
      </c>
      <c r="B29" s="261" t="s">
        <v>71</v>
      </c>
      <c r="C29" s="280" t="s">
        <v>269</v>
      </c>
      <c r="D29" s="274" t="s">
        <v>222</v>
      </c>
      <c r="E29" s="274">
        <v>1</v>
      </c>
      <c r="F29" s="281">
        <f>НМЦК!S36</f>
        <v>2091153.22</v>
      </c>
      <c r="G29" s="282">
        <f t="shared" si="1"/>
        <v>2091153.22</v>
      </c>
      <c r="H29" s="281">
        <f>НМЦК!T36</f>
        <v>113770.29</v>
      </c>
      <c r="I29" s="281">
        <f t="shared" si="2"/>
        <v>113770.29</v>
      </c>
    </row>
    <row r="30" spans="1:9" x14ac:dyDescent="0.25">
      <c r="A30" s="266"/>
      <c r="B30" s="266"/>
      <c r="C30" s="320" t="s">
        <v>175</v>
      </c>
      <c r="D30" s="266"/>
      <c r="E30" s="266"/>
      <c r="F30" s="322">
        <f>F8+F11</f>
        <v>114107627.31</v>
      </c>
      <c r="G30" s="322">
        <f>G8+G11</f>
        <v>114107627.31</v>
      </c>
      <c r="H30" s="322">
        <f>H8+H11</f>
        <v>5802284.5599999996</v>
      </c>
      <c r="I30" s="322">
        <f>I8+I11</f>
        <v>5802284.5599999996</v>
      </c>
    </row>
    <row r="31" spans="1:9" ht="22.5" customHeight="1" x14ac:dyDescent="0.25">
      <c r="A31" s="266"/>
      <c r="B31" s="266"/>
      <c r="C31" s="321" t="s">
        <v>176</v>
      </c>
      <c r="D31" s="266"/>
      <c r="E31" s="266"/>
      <c r="F31" s="323">
        <f>F30*20%</f>
        <v>22821525.460000001</v>
      </c>
      <c r="G31" s="323">
        <f t="shared" ref="G31:I31" si="3">G30*20%</f>
        <v>22821525.460000001</v>
      </c>
      <c r="H31" s="323">
        <f t="shared" si="3"/>
        <v>1160456.9099999999</v>
      </c>
      <c r="I31" s="323">
        <f t="shared" si="3"/>
        <v>1160456.9099999999</v>
      </c>
    </row>
    <row r="32" spans="1:9" x14ac:dyDescent="0.25">
      <c r="A32" s="266"/>
      <c r="B32" s="266"/>
      <c r="C32" s="320" t="s">
        <v>177</v>
      </c>
      <c r="D32" s="266"/>
      <c r="E32" s="266"/>
      <c r="F32" s="322">
        <f>F30+F31</f>
        <v>136929152.77000001</v>
      </c>
      <c r="G32" s="322">
        <f t="shared" ref="G32:I32" si="4">G30+G31</f>
        <v>136929152.77000001</v>
      </c>
      <c r="H32" s="322">
        <f t="shared" si="4"/>
        <v>6962741.4699999997</v>
      </c>
      <c r="I32" s="322">
        <f t="shared" si="4"/>
        <v>6962741.4699999997</v>
      </c>
    </row>
    <row r="34" spans="7:7" x14ac:dyDescent="0.25">
      <c r="G34" s="272"/>
    </row>
  </sheetData>
  <mergeCells count="11">
    <mergeCell ref="B11:C11"/>
    <mergeCell ref="B8:C8"/>
    <mergeCell ref="A1:I1"/>
    <mergeCell ref="B3:I3"/>
    <mergeCell ref="A5:A6"/>
    <mergeCell ref="B5:B6"/>
    <mergeCell ref="C5:C6"/>
    <mergeCell ref="D5:D6"/>
    <mergeCell ref="E5:E6"/>
    <mergeCell ref="F5:G5"/>
    <mergeCell ref="H5:I5"/>
  </mergeCells>
  <pageMargins left="0.7" right="0.7" top="0.75" bottom="0.75" header="0.3" footer="0.3"/>
  <pageSetup paperSize="9" scale="57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9"/>
  <sheetViews>
    <sheetView tabSelected="1" view="pageBreakPreview" zoomScale="130" zoomScaleNormal="100" zoomScaleSheetLayoutView="130" workbookViewId="0">
      <selection activeCell="A6" sqref="A6:C6"/>
    </sheetView>
  </sheetViews>
  <sheetFormatPr defaultRowHeight="12.75" x14ac:dyDescent="0.2"/>
  <cols>
    <col min="1" max="1" width="74" style="63" customWidth="1"/>
    <col min="2" max="2" width="35" style="63" customWidth="1"/>
    <col min="3" max="3" width="20.5703125" style="63" customWidth="1"/>
    <col min="4" max="16384" width="9.140625" style="63"/>
  </cols>
  <sheetData>
    <row r="1" spans="1:5" x14ac:dyDescent="0.2">
      <c r="A1" s="393" t="s">
        <v>300</v>
      </c>
      <c r="B1" s="393"/>
      <c r="C1" s="393"/>
    </row>
    <row r="2" spans="1:5" x14ac:dyDescent="0.2">
      <c r="A2" s="393" t="s">
        <v>301</v>
      </c>
      <c r="B2" s="393"/>
      <c r="C2" s="393"/>
    </row>
    <row r="3" spans="1:5" ht="12.75" customHeight="1" x14ac:dyDescent="0.2">
      <c r="A3" s="394" t="s">
        <v>191</v>
      </c>
      <c r="B3" s="395"/>
      <c r="C3" s="395"/>
    </row>
    <row r="4" spans="1:5" ht="45" customHeight="1" x14ac:dyDescent="0.2">
      <c r="A4" s="350" t="s">
        <v>315</v>
      </c>
      <c r="B4" s="350"/>
      <c r="C4" s="350"/>
      <c r="D4" s="319"/>
      <c r="E4" s="319"/>
    </row>
    <row r="5" spans="1:5" ht="117" customHeight="1" x14ac:dyDescent="0.2">
      <c r="A5" s="387" t="s">
        <v>318</v>
      </c>
      <c r="B5" s="387"/>
      <c r="C5" s="387"/>
    </row>
    <row r="6" spans="1:5" ht="26.25" customHeight="1" x14ac:dyDescent="0.2">
      <c r="A6" s="391" t="s">
        <v>302</v>
      </c>
      <c r="B6" s="391"/>
      <c r="C6" s="391"/>
    </row>
    <row r="7" spans="1:5" ht="41.25" customHeight="1" x14ac:dyDescent="0.2">
      <c r="A7" s="389" t="s">
        <v>303</v>
      </c>
      <c r="B7" s="389"/>
      <c r="C7" s="389"/>
    </row>
    <row r="8" spans="1:5" ht="32.25" customHeight="1" x14ac:dyDescent="0.2">
      <c r="A8" s="390" t="s">
        <v>304</v>
      </c>
      <c r="B8" s="390"/>
      <c r="C8" s="390"/>
    </row>
    <row r="9" spans="1:5" ht="42.75" customHeight="1" x14ac:dyDescent="0.2">
      <c r="A9" s="391" t="s">
        <v>312</v>
      </c>
      <c r="B9" s="391"/>
      <c r="C9" s="391"/>
    </row>
    <row r="10" spans="1:5" ht="36" customHeight="1" x14ac:dyDescent="0.2">
      <c r="A10" s="389" t="s">
        <v>305</v>
      </c>
      <c r="B10" s="389"/>
      <c r="C10" s="389"/>
    </row>
    <row r="11" spans="1:5" ht="27.75" customHeight="1" x14ac:dyDescent="0.2">
      <c r="A11" s="388" t="s">
        <v>306</v>
      </c>
      <c r="B11" s="388"/>
      <c r="C11" s="388"/>
    </row>
    <row r="12" spans="1:5" ht="38.25" customHeight="1" x14ac:dyDescent="0.2">
      <c r="A12" s="392" t="s">
        <v>307</v>
      </c>
      <c r="B12" s="392"/>
      <c r="C12" s="392"/>
    </row>
    <row r="13" spans="1:5" ht="30.75" customHeight="1" x14ac:dyDescent="0.2">
      <c r="A13" s="387" t="s">
        <v>308</v>
      </c>
      <c r="B13" s="387"/>
      <c r="C13" s="387"/>
    </row>
    <row r="14" spans="1:5" ht="33" customHeight="1" x14ac:dyDescent="0.2">
      <c r="A14" s="314" t="s">
        <v>317</v>
      </c>
      <c r="B14" s="315"/>
      <c r="C14" s="315"/>
    </row>
    <row r="15" spans="1:5" ht="38.25" customHeight="1" x14ac:dyDescent="0.2">
      <c r="A15" s="387" t="s">
        <v>309</v>
      </c>
      <c r="B15" s="387"/>
      <c r="C15" s="387"/>
    </row>
    <row r="16" spans="1:5" x14ac:dyDescent="0.2">
      <c r="A16" s="316"/>
      <c r="B16" s="316"/>
      <c r="C16" s="316"/>
    </row>
    <row r="17" spans="1:3" x14ac:dyDescent="0.2">
      <c r="A17" s="317" t="s">
        <v>310</v>
      </c>
      <c r="B17" s="318"/>
      <c r="C17" s="317"/>
    </row>
    <row r="18" spans="1:3" x14ac:dyDescent="0.2">
      <c r="A18" s="388"/>
      <c r="B18" s="388"/>
      <c r="C18" s="388"/>
    </row>
    <row r="19" spans="1:3" x14ac:dyDescent="0.2">
      <c r="A19" s="317"/>
      <c r="B19" s="318">
        <f>НМЦ!F11</f>
        <v>136929152.77000001</v>
      </c>
      <c r="C19" s="317" t="s">
        <v>311</v>
      </c>
    </row>
  </sheetData>
  <mergeCells count="15">
    <mergeCell ref="A6:C6"/>
    <mergeCell ref="A1:C1"/>
    <mergeCell ref="A2:C2"/>
    <mergeCell ref="A3:C3"/>
    <mergeCell ref="A4:C4"/>
    <mergeCell ref="A5:C5"/>
    <mergeCell ref="A13:C13"/>
    <mergeCell ref="A15:C15"/>
    <mergeCell ref="A18:C18"/>
    <mergeCell ref="A7:C7"/>
    <mergeCell ref="A8:C8"/>
    <mergeCell ref="A9:C9"/>
    <mergeCell ref="A10:C10"/>
    <mergeCell ref="A11:C11"/>
    <mergeCell ref="A12:C12"/>
  </mergeCells>
  <pageMargins left="0.7" right="0.7" top="0.75" bottom="0.75" header="0.3" footer="0.3"/>
  <pageSetup paperSize="9"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33"/>
  <sheetViews>
    <sheetView showGridLines="0" view="pageBreakPreview" topLeftCell="B22" zoomScale="150" zoomScaleNormal="100" zoomScaleSheetLayoutView="150" workbookViewId="0">
      <selection activeCell="C24" sqref="C24"/>
    </sheetView>
  </sheetViews>
  <sheetFormatPr defaultColWidth="8.85546875" defaultRowHeight="12.75" x14ac:dyDescent="0.2"/>
  <cols>
    <col min="1" max="1" width="6.5703125" style="63" customWidth="1"/>
    <col min="2" max="2" width="4.42578125" style="63" customWidth="1"/>
    <col min="3" max="3" width="9.5703125" style="63" customWidth="1"/>
    <col min="4" max="4" width="38.7109375" style="63" customWidth="1"/>
    <col min="5" max="5" width="10" style="63" customWidth="1"/>
    <col min="6" max="16384" width="8.85546875" style="63"/>
  </cols>
  <sheetData>
    <row r="1" spans="1:5" ht="27.75" customHeight="1" x14ac:dyDescent="0.2">
      <c r="B1" s="37"/>
      <c r="C1" s="40"/>
      <c r="D1" s="111" t="s">
        <v>85</v>
      </c>
      <c r="E1" s="39"/>
    </row>
    <row r="2" spans="1:5" x14ac:dyDescent="0.2">
      <c r="B2" s="37"/>
      <c r="C2" s="40"/>
      <c r="D2" s="112" t="s">
        <v>3</v>
      </c>
      <c r="E2" s="39"/>
    </row>
    <row r="3" spans="1:5" x14ac:dyDescent="0.2">
      <c r="B3" s="37"/>
      <c r="C3" s="40"/>
      <c r="D3" s="43"/>
      <c r="E3" s="39"/>
    </row>
    <row r="4" spans="1:5" x14ac:dyDescent="0.2">
      <c r="B4" s="37"/>
      <c r="C4" s="327" t="s">
        <v>145</v>
      </c>
      <c r="D4" s="327"/>
      <c r="E4" s="327"/>
    </row>
    <row r="5" spans="1:5" ht="9" customHeight="1" x14ac:dyDescent="0.2">
      <c r="A5" s="328" t="s">
        <v>4</v>
      </c>
      <c r="B5" s="328"/>
      <c r="C5" s="117" t="s">
        <v>11</v>
      </c>
      <c r="D5" s="118" t="s">
        <v>144</v>
      </c>
      <c r="E5" s="118" t="s">
        <v>146</v>
      </c>
    </row>
    <row r="6" spans="1:5" s="80" customFormat="1" x14ac:dyDescent="0.2">
      <c r="A6" s="119"/>
      <c r="B6" s="120">
        <v>1</v>
      </c>
      <c r="C6" s="120">
        <v>2</v>
      </c>
      <c r="D6" s="120">
        <v>3</v>
      </c>
      <c r="E6" s="120">
        <v>8</v>
      </c>
    </row>
    <row r="7" spans="1:5" s="80" customFormat="1" x14ac:dyDescent="0.2">
      <c r="A7" s="119"/>
      <c r="B7" s="329" t="s">
        <v>147</v>
      </c>
      <c r="C7" s="330"/>
      <c r="D7" s="330"/>
      <c r="E7" s="330"/>
    </row>
    <row r="8" spans="1:5" s="80" customFormat="1" ht="22.5" x14ac:dyDescent="0.2">
      <c r="A8" s="81"/>
      <c r="B8" s="113">
        <v>1</v>
      </c>
      <c r="C8" s="114" t="s">
        <v>47</v>
      </c>
      <c r="D8" s="115" t="s">
        <v>48</v>
      </c>
      <c r="E8" s="116"/>
    </row>
    <row r="9" spans="1:5" s="80" customFormat="1" x14ac:dyDescent="0.2">
      <c r="A9" s="81"/>
      <c r="B9" s="329" t="s">
        <v>148</v>
      </c>
      <c r="C9" s="330"/>
      <c r="D9" s="330"/>
      <c r="E9" s="330"/>
    </row>
    <row r="10" spans="1:5" s="80" customFormat="1" ht="11.45" customHeight="1" x14ac:dyDescent="0.2">
      <c r="A10" s="81"/>
      <c r="B10" s="62" t="s">
        <v>88</v>
      </c>
      <c r="C10" s="61" t="s">
        <v>21</v>
      </c>
      <c r="D10" s="61" t="s">
        <v>80</v>
      </c>
      <c r="E10" s="76"/>
    </row>
    <row r="11" spans="1:5" s="80" customFormat="1" ht="11.45" customHeight="1" x14ac:dyDescent="0.2">
      <c r="A11" s="81"/>
      <c r="B11" s="62" t="s">
        <v>89</v>
      </c>
      <c r="C11" s="61" t="s">
        <v>22</v>
      </c>
      <c r="D11" s="61" t="s">
        <v>81</v>
      </c>
      <c r="E11" s="76"/>
    </row>
    <row r="12" spans="1:5" s="80" customFormat="1" ht="11.45" customHeight="1" x14ac:dyDescent="0.2">
      <c r="A12" s="81"/>
      <c r="B12" s="62" t="s">
        <v>92</v>
      </c>
      <c r="C12" s="61" t="s">
        <v>82</v>
      </c>
      <c r="D12" s="61" t="s">
        <v>83</v>
      </c>
      <c r="E12" s="76"/>
    </row>
    <row r="13" spans="1:5" s="80" customFormat="1" ht="11.45" customHeight="1" x14ac:dyDescent="0.2">
      <c r="A13" s="81"/>
      <c r="B13" s="62"/>
      <c r="C13" s="61" t="s">
        <v>113</v>
      </c>
      <c r="D13" s="61" t="s">
        <v>125</v>
      </c>
      <c r="E13" s="76"/>
    </row>
    <row r="14" spans="1:5" s="80" customFormat="1" x14ac:dyDescent="0.2">
      <c r="A14" s="81"/>
      <c r="B14" s="329" t="s">
        <v>149</v>
      </c>
      <c r="C14" s="330"/>
      <c r="D14" s="330"/>
      <c r="E14" s="330"/>
    </row>
    <row r="15" spans="1:5" s="80" customFormat="1" x14ac:dyDescent="0.2">
      <c r="A15" s="81"/>
      <c r="B15" s="62" t="s">
        <v>93</v>
      </c>
      <c r="C15" s="61" t="s">
        <v>25</v>
      </c>
      <c r="D15" s="61" t="s">
        <v>26</v>
      </c>
      <c r="E15" s="87"/>
    </row>
    <row r="16" spans="1:5" s="80" customFormat="1" x14ac:dyDescent="0.2">
      <c r="A16" s="81"/>
      <c r="B16" s="62" t="s">
        <v>91</v>
      </c>
      <c r="C16" s="61" t="s">
        <v>27</v>
      </c>
      <c r="D16" s="61" t="s">
        <v>84</v>
      </c>
      <c r="E16" s="87"/>
    </row>
    <row r="17" spans="1:5" s="80" customFormat="1" x14ac:dyDescent="0.2">
      <c r="A17" s="81"/>
      <c r="B17" s="62" t="s">
        <v>90</v>
      </c>
      <c r="C17" s="61" t="s">
        <v>86</v>
      </c>
      <c r="D17" s="61" t="s">
        <v>114</v>
      </c>
      <c r="E17" s="87"/>
    </row>
    <row r="18" spans="1:5" s="80" customFormat="1" x14ac:dyDescent="0.2">
      <c r="A18" s="81"/>
      <c r="B18" s="329" t="s">
        <v>150</v>
      </c>
      <c r="C18" s="330"/>
      <c r="D18" s="330"/>
      <c r="E18" s="330"/>
    </row>
    <row r="19" spans="1:5" s="80" customFormat="1" x14ac:dyDescent="0.2">
      <c r="A19" s="81"/>
      <c r="B19" s="62" t="s">
        <v>112</v>
      </c>
      <c r="C19" s="61" t="s">
        <v>30</v>
      </c>
      <c r="D19" s="61" t="s">
        <v>31</v>
      </c>
      <c r="E19" s="76"/>
    </row>
    <row r="20" spans="1:5" s="80" customFormat="1" x14ac:dyDescent="0.2">
      <c r="A20" s="81"/>
      <c r="B20" s="62"/>
      <c r="C20" s="61" t="s">
        <v>126</v>
      </c>
      <c r="D20" s="61" t="s">
        <v>87</v>
      </c>
      <c r="E20" s="76"/>
    </row>
    <row r="21" spans="1:5" s="80" customFormat="1" x14ac:dyDescent="0.2">
      <c r="A21" s="81"/>
      <c r="B21" s="329" t="s">
        <v>36</v>
      </c>
      <c r="C21" s="330"/>
      <c r="D21" s="330"/>
      <c r="E21" s="330"/>
    </row>
    <row r="22" spans="1:5" s="80" customFormat="1" x14ac:dyDescent="0.2">
      <c r="A22" s="81"/>
      <c r="B22" s="62" t="s">
        <v>95</v>
      </c>
      <c r="C22" s="61" t="s">
        <v>37</v>
      </c>
      <c r="D22" s="61" t="s">
        <v>38</v>
      </c>
      <c r="E22" s="77"/>
    </row>
    <row r="23" spans="1:5" s="80" customFormat="1" ht="22.5" x14ac:dyDescent="0.2">
      <c r="A23" s="81"/>
      <c r="B23" s="62" t="s">
        <v>97</v>
      </c>
      <c r="C23" s="82" t="s">
        <v>51</v>
      </c>
      <c r="D23" s="23" t="s">
        <v>52</v>
      </c>
      <c r="E23" s="24"/>
    </row>
    <row r="24" spans="1:5" s="80" customFormat="1" ht="33.75" x14ac:dyDescent="0.2">
      <c r="A24" s="81"/>
      <c r="B24" s="62" t="s">
        <v>98</v>
      </c>
      <c r="C24" s="82" t="s">
        <v>117</v>
      </c>
      <c r="D24" s="23" t="s">
        <v>53</v>
      </c>
      <c r="E24" s="24"/>
    </row>
    <row r="25" spans="1:5" s="80" customFormat="1" ht="33.75" x14ac:dyDescent="0.2">
      <c r="A25" s="81"/>
      <c r="B25" s="62" t="s">
        <v>99</v>
      </c>
      <c r="C25" s="82" t="s">
        <v>118</v>
      </c>
      <c r="D25" s="23" t="s">
        <v>121</v>
      </c>
      <c r="E25" s="24"/>
    </row>
    <row r="26" spans="1:5" s="80" customFormat="1" ht="33.75" x14ac:dyDescent="0.2">
      <c r="A26" s="81"/>
      <c r="B26" s="62" t="s">
        <v>100</v>
      </c>
      <c r="C26" s="82" t="s">
        <v>119</v>
      </c>
      <c r="D26" s="23" t="s">
        <v>54</v>
      </c>
      <c r="E26" s="24"/>
    </row>
    <row r="27" spans="1:5" s="80" customFormat="1" x14ac:dyDescent="0.2">
      <c r="A27" s="81"/>
      <c r="B27" s="329" t="s">
        <v>151</v>
      </c>
      <c r="C27" s="330"/>
      <c r="D27" s="330"/>
      <c r="E27" s="330"/>
    </row>
    <row r="28" spans="1:5" s="80" customFormat="1" x14ac:dyDescent="0.2">
      <c r="A28" s="81"/>
      <c r="B28" s="78" t="s">
        <v>102</v>
      </c>
      <c r="C28" s="82" t="s">
        <v>67</v>
      </c>
      <c r="D28" s="23" t="s">
        <v>60</v>
      </c>
      <c r="E28" s="27"/>
    </row>
    <row r="29" spans="1:5" s="80" customFormat="1" x14ac:dyDescent="0.2">
      <c r="A29" s="81"/>
      <c r="B29" s="78" t="s">
        <v>103</v>
      </c>
      <c r="C29" s="82" t="s">
        <v>68</v>
      </c>
      <c r="D29" s="23" t="s">
        <v>61</v>
      </c>
      <c r="E29" s="27"/>
    </row>
    <row r="30" spans="1:5" s="80" customFormat="1" ht="22.5" x14ac:dyDescent="0.2">
      <c r="A30" s="81"/>
      <c r="B30" s="78" t="s">
        <v>106</v>
      </c>
      <c r="C30" s="82" t="s">
        <v>64</v>
      </c>
      <c r="D30" s="23" t="s">
        <v>65</v>
      </c>
      <c r="E30" s="27"/>
    </row>
    <row r="31" spans="1:5" s="80" customFormat="1" ht="22.5" x14ac:dyDescent="0.2">
      <c r="A31" s="81"/>
      <c r="B31" s="78" t="s">
        <v>107</v>
      </c>
      <c r="C31" s="82" t="s">
        <v>133</v>
      </c>
      <c r="D31" s="26" t="s">
        <v>120</v>
      </c>
      <c r="E31" s="27"/>
    </row>
    <row r="32" spans="1:5" s="80" customFormat="1" ht="45" x14ac:dyDescent="0.2">
      <c r="A32" s="81"/>
      <c r="B32" s="78" t="s">
        <v>108</v>
      </c>
      <c r="C32" s="82" t="s">
        <v>69</v>
      </c>
      <c r="D32" s="26" t="s">
        <v>70</v>
      </c>
      <c r="E32" s="27"/>
    </row>
    <row r="33" spans="1:5" s="80" customFormat="1" ht="24.6" customHeight="1" x14ac:dyDescent="0.2">
      <c r="A33" s="81"/>
      <c r="B33" s="78" t="s">
        <v>109</v>
      </c>
      <c r="C33" s="82" t="s">
        <v>79</v>
      </c>
      <c r="D33" s="26" t="s">
        <v>78</v>
      </c>
      <c r="E33" s="27"/>
    </row>
  </sheetData>
  <mergeCells count="8">
    <mergeCell ref="C4:E4"/>
    <mergeCell ref="A5:B5"/>
    <mergeCell ref="B27:E27"/>
    <mergeCell ref="B7:E7"/>
    <mergeCell ref="B9:E9"/>
    <mergeCell ref="B14:E14"/>
    <mergeCell ref="B18:E18"/>
    <mergeCell ref="B21:E21"/>
  </mergeCells>
  <pageMargins left="0.31496062992125984" right="0.23622047244094491" top="0.86614173228346458" bottom="0.35433070866141736" header="0.19685039370078741" footer="0.19685039370078741"/>
  <pageSetup paperSize="9" scale="125" orientation="portrait" r:id="rId1"/>
  <headerFooter alignWithMargins="0">
    <oddHeader>&amp;LГРАНД-Смета, версия 2021.2</oddHeader>
    <oddFooter>&amp;RСтраница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I89"/>
  <sheetViews>
    <sheetView showGridLines="0" view="pageBreakPreview" topLeftCell="B61" zoomScale="150" zoomScaleNormal="100" zoomScaleSheetLayoutView="150" workbookViewId="0">
      <selection activeCell="D72" sqref="D72"/>
    </sheetView>
  </sheetViews>
  <sheetFormatPr defaultRowHeight="12.75" x14ac:dyDescent="0.2"/>
  <cols>
    <col min="1" max="1" width="4.5703125" hidden="1" customWidth="1"/>
    <col min="2" max="2" width="4.42578125" customWidth="1"/>
    <col min="3" max="3" width="9.5703125" customWidth="1"/>
    <col min="4" max="4" width="31" customWidth="1"/>
    <col min="5" max="5" width="13.140625" customWidth="1"/>
    <col min="6" max="6" width="11.140625" customWidth="1"/>
    <col min="7" max="7" width="9.5703125" customWidth="1"/>
    <col min="8" max="8" width="10.140625" customWidth="1"/>
    <col min="9" max="9" width="10" customWidth="1"/>
  </cols>
  <sheetData>
    <row r="1" spans="2:9" x14ac:dyDescent="0.2">
      <c r="I1" s="5" t="s">
        <v>7</v>
      </c>
    </row>
    <row r="2" spans="2:9" x14ac:dyDescent="0.2">
      <c r="B2" s="1"/>
      <c r="C2" s="2"/>
      <c r="D2" s="3"/>
      <c r="E2" s="4"/>
      <c r="F2" s="4"/>
      <c r="G2" s="4"/>
      <c r="H2" s="4"/>
      <c r="I2" s="5" t="s">
        <v>6</v>
      </c>
    </row>
    <row r="3" spans="2:9" ht="32.25" customHeight="1" x14ac:dyDescent="0.2">
      <c r="B3" s="6"/>
      <c r="C3" s="7" t="s">
        <v>0</v>
      </c>
      <c r="D3" s="339"/>
      <c r="E3" s="339"/>
      <c r="F3" s="339"/>
      <c r="G3" s="339"/>
      <c r="H3" s="339"/>
      <c r="I3" s="8"/>
    </row>
    <row r="4" spans="2:9" x14ac:dyDescent="0.2">
      <c r="B4" s="6"/>
      <c r="C4" s="9"/>
      <c r="D4" s="334" t="s">
        <v>1</v>
      </c>
      <c r="E4" s="334"/>
      <c r="F4" s="334"/>
      <c r="G4" s="334"/>
      <c r="H4" s="334"/>
      <c r="I4" s="8"/>
    </row>
    <row r="5" spans="2:9" x14ac:dyDescent="0.2">
      <c r="B5" s="6"/>
      <c r="C5" s="9" t="s">
        <v>9</v>
      </c>
      <c r="D5" s="10"/>
      <c r="E5" s="8"/>
      <c r="F5" s="11"/>
      <c r="G5" s="8"/>
      <c r="H5" s="8"/>
      <c r="I5" s="8"/>
    </row>
    <row r="6" spans="2:9" x14ac:dyDescent="0.2">
      <c r="B6" s="6"/>
      <c r="C6" s="9"/>
      <c r="D6" s="12"/>
      <c r="E6" s="8"/>
      <c r="F6" s="11"/>
      <c r="G6" s="8"/>
      <c r="H6" s="8"/>
      <c r="I6" s="8"/>
    </row>
    <row r="7" spans="2:9" x14ac:dyDescent="0.2">
      <c r="B7" s="6"/>
      <c r="C7" s="13" t="s">
        <v>8</v>
      </c>
      <c r="D7" s="14"/>
      <c r="E7" s="108">
        <v>138826.03</v>
      </c>
      <c r="F7" s="16" t="s">
        <v>76</v>
      </c>
      <c r="G7" s="15"/>
      <c r="H7" s="15"/>
      <c r="I7" s="8"/>
    </row>
    <row r="8" spans="2:9" ht="15" customHeight="1" x14ac:dyDescent="0.2">
      <c r="B8" s="6"/>
      <c r="C8" s="9"/>
      <c r="D8" s="333"/>
      <c r="E8" s="333"/>
      <c r="F8" s="333"/>
      <c r="G8" s="333"/>
      <c r="H8" s="333"/>
      <c r="I8" s="8"/>
    </row>
    <row r="9" spans="2:9" x14ac:dyDescent="0.2">
      <c r="B9" s="6"/>
      <c r="C9" s="9"/>
      <c r="D9" s="334" t="s">
        <v>2</v>
      </c>
      <c r="E9" s="334"/>
      <c r="F9" s="334"/>
      <c r="G9" s="334"/>
      <c r="H9" s="334"/>
      <c r="I9" s="8"/>
    </row>
    <row r="10" spans="2:9" x14ac:dyDescent="0.2">
      <c r="B10" s="6"/>
      <c r="C10" s="9"/>
      <c r="D10" s="12"/>
      <c r="E10" s="8"/>
      <c r="F10" s="11"/>
      <c r="G10" s="8"/>
      <c r="H10" s="8"/>
      <c r="I10" s="8"/>
    </row>
    <row r="11" spans="2:9" x14ac:dyDescent="0.2">
      <c r="B11" s="6"/>
      <c r="C11" s="9"/>
      <c r="D11" s="12"/>
      <c r="E11" s="17"/>
      <c r="F11" s="17"/>
      <c r="G11" s="17"/>
      <c r="H11" s="17"/>
      <c r="I11" s="8"/>
    </row>
    <row r="12" spans="2:9" x14ac:dyDescent="0.2">
      <c r="B12" s="6"/>
      <c r="C12" s="9"/>
      <c r="D12" s="12"/>
      <c r="E12" s="18" t="s">
        <v>10</v>
      </c>
      <c r="F12" s="17"/>
      <c r="G12" s="17"/>
      <c r="H12" s="8"/>
      <c r="I12" s="8"/>
    </row>
    <row r="13" spans="2:9" ht="27.75" customHeight="1" x14ac:dyDescent="0.2">
      <c r="B13" s="6"/>
      <c r="C13" s="9"/>
      <c r="D13" s="333" t="s">
        <v>85</v>
      </c>
      <c r="E13" s="333"/>
      <c r="F13" s="333"/>
      <c r="G13" s="333"/>
      <c r="H13" s="333"/>
      <c r="I13" s="8"/>
    </row>
    <row r="14" spans="2:9" x14ac:dyDescent="0.2">
      <c r="B14" s="6"/>
      <c r="C14" s="9"/>
      <c r="D14" s="334" t="s">
        <v>3</v>
      </c>
      <c r="E14" s="334"/>
      <c r="F14" s="334"/>
      <c r="G14" s="334"/>
      <c r="H14" s="334"/>
      <c r="I14" s="8"/>
    </row>
    <row r="15" spans="2:9" x14ac:dyDescent="0.2">
      <c r="B15" s="6"/>
      <c r="C15" s="9"/>
      <c r="D15" s="12"/>
      <c r="E15" s="17"/>
      <c r="F15" s="17"/>
      <c r="G15" s="17"/>
      <c r="H15" s="17"/>
      <c r="I15" s="8"/>
    </row>
    <row r="16" spans="2:9" x14ac:dyDescent="0.2">
      <c r="B16" s="6"/>
      <c r="C16" s="327" t="s">
        <v>127</v>
      </c>
      <c r="D16" s="327"/>
      <c r="E16" s="327"/>
      <c r="F16" s="327"/>
      <c r="G16" s="327"/>
      <c r="H16" s="327"/>
      <c r="I16" s="327"/>
    </row>
    <row r="17" spans="1:9" ht="12.75" customHeight="1" x14ac:dyDescent="0.2">
      <c r="B17" s="328" t="s">
        <v>4</v>
      </c>
      <c r="C17" s="340" t="s">
        <v>11</v>
      </c>
      <c r="D17" s="328" t="s">
        <v>12</v>
      </c>
      <c r="E17" s="341" t="s">
        <v>49</v>
      </c>
      <c r="F17" s="342"/>
      <c r="G17" s="342"/>
      <c r="H17" s="342"/>
      <c r="I17" s="343"/>
    </row>
    <row r="18" spans="1:9" ht="27.75" customHeight="1" x14ac:dyDescent="0.2">
      <c r="B18" s="328"/>
      <c r="C18" s="340"/>
      <c r="D18" s="328"/>
      <c r="E18" s="328" t="s">
        <v>13</v>
      </c>
      <c r="F18" s="328" t="s">
        <v>5</v>
      </c>
      <c r="G18" s="328" t="s">
        <v>14</v>
      </c>
      <c r="H18" s="328" t="s">
        <v>15</v>
      </c>
      <c r="I18" s="344" t="s">
        <v>16</v>
      </c>
    </row>
    <row r="19" spans="1:9" s="80" customFormat="1" ht="27.75" customHeight="1" x14ac:dyDescent="0.2">
      <c r="B19" s="328"/>
      <c r="C19" s="340"/>
      <c r="D19" s="328"/>
      <c r="E19" s="328"/>
      <c r="F19" s="328"/>
      <c r="G19" s="328"/>
      <c r="H19" s="328"/>
      <c r="I19" s="345"/>
    </row>
    <row r="20" spans="1:9" s="80" customFormat="1" ht="27.75" customHeight="1" x14ac:dyDescent="0.2">
      <c r="B20" s="328"/>
      <c r="C20" s="340"/>
      <c r="D20" s="328"/>
      <c r="E20" s="328"/>
      <c r="F20" s="328"/>
      <c r="G20" s="328"/>
      <c r="H20" s="328"/>
      <c r="I20" s="346"/>
    </row>
    <row r="21" spans="1:9" s="80" customFormat="1" x14ac:dyDescent="0.2">
      <c r="B21" s="73">
        <v>1</v>
      </c>
      <c r="C21" s="73">
        <v>2</v>
      </c>
      <c r="D21" s="73">
        <v>3</v>
      </c>
      <c r="E21" s="73">
        <v>4</v>
      </c>
      <c r="F21" s="73">
        <v>5</v>
      </c>
      <c r="G21" s="73">
        <v>6</v>
      </c>
      <c r="H21" s="73">
        <v>7</v>
      </c>
      <c r="I21" s="73">
        <v>8</v>
      </c>
    </row>
    <row r="22" spans="1:9" s="80" customFormat="1" x14ac:dyDescent="0.2">
      <c r="A22" s="81"/>
      <c r="B22" s="329" t="s">
        <v>17</v>
      </c>
      <c r="C22" s="330"/>
      <c r="D22" s="330"/>
      <c r="E22" s="330"/>
      <c r="F22" s="330"/>
      <c r="G22" s="330"/>
      <c r="H22" s="330"/>
      <c r="I22" s="330"/>
    </row>
    <row r="23" spans="1:9" s="80" customFormat="1" ht="33.75" x14ac:dyDescent="0.2">
      <c r="A23" s="81"/>
      <c r="B23" s="62">
        <v>1</v>
      </c>
      <c r="C23" s="61" t="s">
        <v>47</v>
      </c>
      <c r="D23" s="74" t="s">
        <v>48</v>
      </c>
      <c r="E23" s="75"/>
      <c r="F23" s="75"/>
      <c r="G23" s="75"/>
      <c r="H23" s="75">
        <v>173.62</v>
      </c>
      <c r="I23" s="75">
        <f>H23</f>
        <v>173.62</v>
      </c>
    </row>
    <row r="24" spans="1:9" s="80" customFormat="1" ht="22.5" x14ac:dyDescent="0.2">
      <c r="A24" s="81"/>
      <c r="B24" s="62"/>
      <c r="C24" s="61" t="s">
        <v>18</v>
      </c>
      <c r="D24" s="61" t="s">
        <v>19</v>
      </c>
      <c r="E24" s="75"/>
      <c r="F24" s="75"/>
      <c r="G24" s="75"/>
      <c r="H24" s="75">
        <f>H23</f>
        <v>173.62</v>
      </c>
      <c r="I24" s="75">
        <f>I23</f>
        <v>173.62</v>
      </c>
    </row>
    <row r="25" spans="1:9" s="80" customFormat="1" x14ac:dyDescent="0.2">
      <c r="A25" s="81"/>
      <c r="B25" s="329" t="s">
        <v>20</v>
      </c>
      <c r="C25" s="330"/>
      <c r="D25" s="330"/>
      <c r="E25" s="330"/>
      <c r="F25" s="330"/>
      <c r="G25" s="330"/>
      <c r="H25" s="330"/>
      <c r="I25" s="330"/>
    </row>
    <row r="26" spans="1:9" s="80" customFormat="1" ht="22.5" x14ac:dyDescent="0.2">
      <c r="A26" s="81"/>
      <c r="B26" s="62" t="s">
        <v>88</v>
      </c>
      <c r="C26" s="61" t="s">
        <v>21</v>
      </c>
      <c r="D26" s="61" t="s">
        <v>80</v>
      </c>
      <c r="E26" s="76">
        <v>6260.61</v>
      </c>
      <c r="F26" s="76"/>
      <c r="G26" s="76"/>
      <c r="H26" s="76"/>
      <c r="I26" s="76">
        <v>6260.61</v>
      </c>
    </row>
    <row r="27" spans="1:9" s="80" customFormat="1" ht="22.5" x14ac:dyDescent="0.2">
      <c r="A27" s="81"/>
      <c r="B27" s="62" t="s">
        <v>89</v>
      </c>
      <c r="C27" s="61" t="s">
        <v>22</v>
      </c>
      <c r="D27" s="61" t="s">
        <v>81</v>
      </c>
      <c r="E27" s="76">
        <v>2104.19</v>
      </c>
      <c r="F27" s="76"/>
      <c r="G27" s="76"/>
      <c r="H27" s="76"/>
      <c r="I27" s="76">
        <v>2104.19</v>
      </c>
    </row>
    <row r="28" spans="1:9" s="80" customFormat="1" x14ac:dyDescent="0.2">
      <c r="A28" s="81"/>
      <c r="B28" s="62" t="s">
        <v>92</v>
      </c>
      <c r="C28" s="61" t="s">
        <v>82</v>
      </c>
      <c r="D28" s="61" t="s">
        <v>83</v>
      </c>
      <c r="E28" s="76">
        <v>72410.820000000007</v>
      </c>
      <c r="F28" s="76"/>
      <c r="G28" s="76"/>
      <c r="H28" s="76"/>
      <c r="I28" s="76">
        <v>72410.820000000007</v>
      </c>
    </row>
    <row r="29" spans="1:9" s="80" customFormat="1" x14ac:dyDescent="0.2">
      <c r="A29" s="81"/>
      <c r="B29" s="62"/>
      <c r="C29" s="61" t="s">
        <v>113</v>
      </c>
      <c r="D29" s="61" t="s">
        <v>125</v>
      </c>
      <c r="E29" s="76">
        <v>1046.73</v>
      </c>
      <c r="F29" s="76"/>
      <c r="G29" s="76"/>
      <c r="H29" s="76"/>
      <c r="I29" s="76">
        <v>1046.73</v>
      </c>
    </row>
    <row r="30" spans="1:9" s="80" customFormat="1" ht="22.5" x14ac:dyDescent="0.2">
      <c r="A30" s="81"/>
      <c r="B30" s="62" t="s">
        <v>18</v>
      </c>
      <c r="C30" s="61" t="s">
        <v>18</v>
      </c>
      <c r="D30" s="61" t="s">
        <v>23</v>
      </c>
      <c r="E30" s="76">
        <v>81822.350000000006</v>
      </c>
      <c r="F30" s="76"/>
      <c r="G30" s="76"/>
      <c r="H30" s="76"/>
      <c r="I30" s="76">
        <v>81822.350000000006</v>
      </c>
    </row>
    <row r="31" spans="1:9" s="80" customFormat="1" x14ac:dyDescent="0.2">
      <c r="A31" s="81"/>
      <c r="B31" s="329" t="s">
        <v>24</v>
      </c>
      <c r="C31" s="330"/>
      <c r="D31" s="330"/>
      <c r="E31" s="330"/>
      <c r="F31" s="330"/>
      <c r="G31" s="330"/>
      <c r="H31" s="330"/>
      <c r="I31" s="330"/>
    </row>
    <row r="32" spans="1:9" s="80" customFormat="1" x14ac:dyDescent="0.2">
      <c r="A32" s="81"/>
      <c r="B32" s="62" t="s">
        <v>93</v>
      </c>
      <c r="C32" s="61" t="s">
        <v>25</v>
      </c>
      <c r="D32" s="61" t="s">
        <v>26</v>
      </c>
      <c r="E32" s="86">
        <v>6144.67</v>
      </c>
      <c r="F32" s="86"/>
      <c r="G32" s="86">
        <v>5424.74</v>
      </c>
      <c r="H32" s="86"/>
      <c r="I32" s="86">
        <v>11569.41</v>
      </c>
    </row>
    <row r="33" spans="1:9" s="80" customFormat="1" x14ac:dyDescent="0.2">
      <c r="A33" s="81"/>
      <c r="B33" s="62" t="s">
        <v>91</v>
      </c>
      <c r="C33" s="61" t="s">
        <v>27</v>
      </c>
      <c r="D33" s="61" t="s">
        <v>84</v>
      </c>
      <c r="E33" s="86">
        <v>481.61</v>
      </c>
      <c r="F33" s="86"/>
      <c r="G33" s="86"/>
      <c r="H33" s="86"/>
      <c r="I33" s="86">
        <v>481.61</v>
      </c>
    </row>
    <row r="34" spans="1:9" s="80" customFormat="1" x14ac:dyDescent="0.2">
      <c r="A34" s="81"/>
      <c r="B34" s="62" t="s">
        <v>90</v>
      </c>
      <c r="C34" s="61" t="s">
        <v>86</v>
      </c>
      <c r="D34" s="61" t="s">
        <v>114</v>
      </c>
      <c r="E34" s="86">
        <v>212.72</v>
      </c>
      <c r="F34" s="86"/>
      <c r="G34" s="86"/>
      <c r="H34" s="86"/>
      <c r="I34" s="86">
        <v>212.72</v>
      </c>
    </row>
    <row r="35" spans="1:9" s="80" customFormat="1" ht="45" x14ac:dyDescent="0.2">
      <c r="A35" s="81"/>
      <c r="B35" s="62" t="s">
        <v>18</v>
      </c>
      <c r="C35" s="61" t="s">
        <v>18</v>
      </c>
      <c r="D35" s="61" t="s">
        <v>28</v>
      </c>
      <c r="E35" s="86">
        <v>6839</v>
      </c>
      <c r="F35" s="86"/>
      <c r="G35" s="86">
        <v>5424.74</v>
      </c>
      <c r="H35" s="86"/>
      <c r="I35" s="86">
        <v>12263.74</v>
      </c>
    </row>
    <row r="36" spans="1:9" s="80" customFormat="1" x14ac:dyDescent="0.2">
      <c r="A36" s="81"/>
      <c r="B36" s="329" t="s">
        <v>29</v>
      </c>
      <c r="C36" s="330"/>
      <c r="D36" s="330"/>
      <c r="E36" s="330"/>
      <c r="F36" s="330"/>
      <c r="G36" s="330"/>
      <c r="H36" s="330"/>
      <c r="I36" s="330"/>
    </row>
    <row r="37" spans="1:9" s="80" customFormat="1" x14ac:dyDescent="0.2">
      <c r="A37" s="81"/>
      <c r="B37" s="62" t="s">
        <v>112</v>
      </c>
      <c r="C37" s="61" t="s">
        <v>30</v>
      </c>
      <c r="D37" s="61" t="s">
        <v>31</v>
      </c>
      <c r="E37" s="76">
        <v>68.599999999999994</v>
      </c>
      <c r="F37" s="76">
        <v>1446.8</v>
      </c>
      <c r="G37" s="76">
        <v>1.97</v>
      </c>
      <c r="H37" s="76"/>
      <c r="I37" s="76">
        <v>1517.37</v>
      </c>
    </row>
    <row r="38" spans="1:9" s="80" customFormat="1" x14ac:dyDescent="0.2">
      <c r="A38" s="81"/>
      <c r="B38" s="62"/>
      <c r="C38" s="61" t="s">
        <v>126</v>
      </c>
      <c r="D38" s="61" t="s">
        <v>87</v>
      </c>
      <c r="E38" s="76">
        <v>330.61</v>
      </c>
      <c r="F38" s="76"/>
      <c r="G38" s="76"/>
      <c r="H38" s="76"/>
      <c r="I38" s="76">
        <v>330.61</v>
      </c>
    </row>
    <row r="39" spans="1:9" s="80" customFormat="1" ht="22.5" x14ac:dyDescent="0.2">
      <c r="A39" s="81"/>
      <c r="B39" s="62" t="s">
        <v>18</v>
      </c>
      <c r="C39" s="61" t="s">
        <v>18</v>
      </c>
      <c r="D39" s="61" t="s">
        <v>32</v>
      </c>
      <c r="E39" s="76">
        <v>399.21</v>
      </c>
      <c r="F39" s="76">
        <v>1446.8</v>
      </c>
      <c r="G39" s="76">
        <v>1.97</v>
      </c>
      <c r="H39" s="76"/>
      <c r="I39" s="76">
        <v>1847.98</v>
      </c>
    </row>
    <row r="40" spans="1:9" s="80" customFormat="1" x14ac:dyDescent="0.2">
      <c r="A40" s="81"/>
      <c r="B40" s="62" t="s">
        <v>18</v>
      </c>
      <c r="C40" s="61" t="s">
        <v>18</v>
      </c>
      <c r="D40" s="61" t="s">
        <v>33</v>
      </c>
      <c r="E40" s="76">
        <f>E39+E35+E30+E24</f>
        <v>89060.56</v>
      </c>
      <c r="F40" s="76">
        <f>F39+F35+F30+F24</f>
        <v>1446.8</v>
      </c>
      <c r="G40" s="76">
        <f>G39+G35+G30+G24</f>
        <v>5426.71</v>
      </c>
      <c r="H40" s="76">
        <f>H39+H35+H30+H24</f>
        <v>173.62</v>
      </c>
      <c r="I40" s="76">
        <f>I39+I35+I30+I24</f>
        <v>96107.69</v>
      </c>
    </row>
    <row r="41" spans="1:9" s="80" customFormat="1" x14ac:dyDescent="0.2">
      <c r="A41" s="81"/>
      <c r="B41" s="329" t="s">
        <v>34</v>
      </c>
      <c r="C41" s="330"/>
      <c r="D41" s="330"/>
      <c r="E41" s="330"/>
      <c r="F41" s="330"/>
      <c r="G41" s="330"/>
      <c r="H41" s="330"/>
      <c r="I41" s="330"/>
    </row>
    <row r="42" spans="1:9" s="80" customFormat="1" ht="64.900000000000006" customHeight="1" x14ac:dyDescent="0.2">
      <c r="A42" s="81"/>
      <c r="B42" s="78" t="s">
        <v>94</v>
      </c>
      <c r="C42" s="61" t="s">
        <v>115</v>
      </c>
      <c r="D42" s="61" t="s">
        <v>116</v>
      </c>
      <c r="E42" s="76">
        <f>ROUND(E40*2.3%,2)</f>
        <v>2048.39</v>
      </c>
      <c r="F42" s="76">
        <f>ROUND(F40*2.3%,2)</f>
        <v>33.28</v>
      </c>
      <c r="G42" s="76"/>
      <c r="H42" s="76"/>
      <c r="I42" s="76">
        <f>E42+F42</f>
        <v>2081.67</v>
      </c>
    </row>
    <row r="43" spans="1:9" s="80" customFormat="1" ht="22.5" x14ac:dyDescent="0.2">
      <c r="A43" s="81"/>
      <c r="B43" s="79"/>
      <c r="C43" s="61" t="s">
        <v>18</v>
      </c>
      <c r="D43" s="61" t="s">
        <v>50</v>
      </c>
      <c r="E43" s="76">
        <f>E42</f>
        <v>2048.39</v>
      </c>
      <c r="F43" s="76">
        <f t="shared" ref="F43:I43" si="0">F42</f>
        <v>33.28</v>
      </c>
      <c r="G43" s="76"/>
      <c r="H43" s="76"/>
      <c r="I43" s="76">
        <f t="shared" si="0"/>
        <v>2081.67</v>
      </c>
    </row>
    <row r="44" spans="1:9" s="80" customFormat="1" x14ac:dyDescent="0.2">
      <c r="A44" s="81"/>
      <c r="B44" s="62" t="s">
        <v>18</v>
      </c>
      <c r="C44" s="61" t="s">
        <v>18</v>
      </c>
      <c r="D44" s="61" t="s">
        <v>35</v>
      </c>
      <c r="E44" s="76">
        <f>E40+E43</f>
        <v>91108.95</v>
      </c>
      <c r="F44" s="76">
        <f>F40+F43</f>
        <v>1480.08</v>
      </c>
      <c r="G44" s="76">
        <f t="shared" ref="G44:I44" si="1">G40+G43</f>
        <v>5426.71</v>
      </c>
      <c r="H44" s="76">
        <f t="shared" si="1"/>
        <v>173.62</v>
      </c>
      <c r="I44" s="76">
        <f t="shared" si="1"/>
        <v>98189.36</v>
      </c>
    </row>
    <row r="45" spans="1:9" s="80" customFormat="1" x14ac:dyDescent="0.2">
      <c r="A45" s="81"/>
      <c r="B45" s="329" t="s">
        <v>36</v>
      </c>
      <c r="C45" s="330"/>
      <c r="D45" s="330"/>
      <c r="E45" s="330"/>
      <c r="F45" s="330"/>
      <c r="G45" s="330"/>
      <c r="H45" s="330"/>
      <c r="I45" s="330"/>
    </row>
    <row r="46" spans="1:9" s="80" customFormat="1" x14ac:dyDescent="0.2">
      <c r="A46" s="81"/>
      <c r="B46" s="62" t="s">
        <v>95</v>
      </c>
      <c r="C46" s="61" t="s">
        <v>37</v>
      </c>
      <c r="D46" s="61" t="s">
        <v>38</v>
      </c>
      <c r="E46" s="77"/>
      <c r="F46" s="77"/>
      <c r="G46" s="77"/>
      <c r="H46" s="77">
        <v>14.49</v>
      </c>
      <c r="I46" s="77">
        <v>14.49</v>
      </c>
    </row>
    <row r="47" spans="1:9" s="80" customFormat="1" ht="56.25" x14ac:dyDescent="0.2">
      <c r="A47" s="81"/>
      <c r="B47" s="62" t="s">
        <v>96</v>
      </c>
      <c r="C47" s="61" t="s">
        <v>132</v>
      </c>
      <c r="D47" s="23" t="s">
        <v>55</v>
      </c>
      <c r="E47" s="24">
        <f>ROUND(E44*0.5%,2)</f>
        <v>455.54</v>
      </c>
      <c r="F47" s="24">
        <f>ROUND(F44*0.5%,2)</f>
        <v>7.4</v>
      </c>
      <c r="G47" s="24"/>
      <c r="H47" s="24"/>
      <c r="I47" s="24">
        <f>E47+F47</f>
        <v>462.94</v>
      </c>
    </row>
    <row r="48" spans="1:9" s="80" customFormat="1" ht="22.5" x14ac:dyDescent="0.2">
      <c r="A48" s="81"/>
      <c r="B48" s="62" t="s">
        <v>97</v>
      </c>
      <c r="C48" s="82" t="s">
        <v>51</v>
      </c>
      <c r="D48" s="23" t="s">
        <v>52</v>
      </c>
      <c r="E48" s="24"/>
      <c r="F48" s="24"/>
      <c r="G48" s="24"/>
      <c r="H48" s="24">
        <v>1155.8599999999999</v>
      </c>
      <c r="I48" s="24">
        <f>H48</f>
        <v>1155.8599999999999</v>
      </c>
    </row>
    <row r="49" spans="1:9" s="80" customFormat="1" ht="33.75" x14ac:dyDescent="0.2">
      <c r="A49" s="81"/>
      <c r="B49" s="62" t="s">
        <v>98</v>
      </c>
      <c r="C49" s="82" t="s">
        <v>117</v>
      </c>
      <c r="D49" s="23" t="s">
        <v>53</v>
      </c>
      <c r="E49" s="24"/>
      <c r="F49" s="24"/>
      <c r="G49" s="24"/>
      <c r="H49" s="24">
        <f>ROUND(12356.75/1000,2)</f>
        <v>12.36</v>
      </c>
      <c r="I49" s="24">
        <f t="shared" ref="I49:I51" si="2">H49</f>
        <v>12.36</v>
      </c>
    </row>
    <row r="50" spans="1:9" s="80" customFormat="1" ht="45" x14ac:dyDescent="0.2">
      <c r="A50" s="81"/>
      <c r="B50" s="62" t="s">
        <v>99</v>
      </c>
      <c r="C50" s="82" t="s">
        <v>118</v>
      </c>
      <c r="D50" s="23" t="s">
        <v>121</v>
      </c>
      <c r="E50" s="24"/>
      <c r="F50" s="24"/>
      <c r="G50" s="24"/>
      <c r="H50" s="24">
        <f>ROUND((10.46/1000+357.26/1000),2)</f>
        <v>0.37</v>
      </c>
      <c r="I50" s="24">
        <f t="shared" si="2"/>
        <v>0.37</v>
      </c>
    </row>
    <row r="51" spans="1:9" s="80" customFormat="1" ht="45" x14ac:dyDescent="0.2">
      <c r="A51" s="81"/>
      <c r="B51" s="62" t="s">
        <v>100</v>
      </c>
      <c r="C51" s="82" t="s">
        <v>119</v>
      </c>
      <c r="D51" s="23" t="s">
        <v>54</v>
      </c>
      <c r="E51" s="24"/>
      <c r="F51" s="24"/>
      <c r="G51" s="24"/>
      <c r="H51" s="24">
        <f>ROUND(21279.58/1000,2)</f>
        <v>21.28</v>
      </c>
      <c r="I51" s="24">
        <f t="shared" si="2"/>
        <v>21.28</v>
      </c>
    </row>
    <row r="52" spans="1:9" s="80" customFormat="1" ht="22.5" x14ac:dyDescent="0.2">
      <c r="A52" s="81"/>
      <c r="B52" s="62" t="s">
        <v>18</v>
      </c>
      <c r="C52" s="61" t="s">
        <v>18</v>
      </c>
      <c r="D52" s="61" t="s">
        <v>39</v>
      </c>
      <c r="E52" s="76">
        <f>SUM(E46:E51)</f>
        <v>455.54</v>
      </c>
      <c r="F52" s="76">
        <f>SUM(F46:F51)</f>
        <v>7.4</v>
      </c>
      <c r="G52" s="76"/>
      <c r="H52" s="76">
        <f>SUM(H46:H51)</f>
        <v>1204.3599999999999</v>
      </c>
      <c r="I52" s="76">
        <f t="shared" ref="I52" si="3">SUM(I46:I51)</f>
        <v>1667.3</v>
      </c>
    </row>
    <row r="53" spans="1:9" s="80" customFormat="1" x14ac:dyDescent="0.2">
      <c r="A53" s="81"/>
      <c r="B53" s="62" t="s">
        <v>18</v>
      </c>
      <c r="C53" s="61" t="s">
        <v>18</v>
      </c>
      <c r="D53" s="61" t="s">
        <v>40</v>
      </c>
      <c r="E53" s="76">
        <f>E52+E44</f>
        <v>91564.49</v>
      </c>
      <c r="F53" s="76">
        <f t="shared" ref="F53:I53" si="4">F52+F44</f>
        <v>1487.48</v>
      </c>
      <c r="G53" s="76">
        <f t="shared" si="4"/>
        <v>5426.71</v>
      </c>
      <c r="H53" s="76">
        <f t="shared" si="4"/>
        <v>1377.98</v>
      </c>
      <c r="I53" s="76">
        <f t="shared" si="4"/>
        <v>99856.66</v>
      </c>
    </row>
    <row r="54" spans="1:9" s="80" customFormat="1" x14ac:dyDescent="0.2">
      <c r="A54" s="81"/>
      <c r="B54" s="335" t="s">
        <v>56</v>
      </c>
      <c r="C54" s="336"/>
      <c r="D54" s="336"/>
      <c r="E54" s="336"/>
      <c r="F54" s="336"/>
      <c r="G54" s="336"/>
      <c r="H54" s="336"/>
      <c r="I54" s="337"/>
    </row>
    <row r="55" spans="1:9" s="80" customFormat="1" ht="67.5" x14ac:dyDescent="0.2">
      <c r="A55" s="81"/>
      <c r="B55" s="62" t="s">
        <v>101</v>
      </c>
      <c r="C55" s="82" t="s">
        <v>57</v>
      </c>
      <c r="D55" s="23" t="s">
        <v>58</v>
      </c>
      <c r="E55" s="27"/>
      <c r="F55" s="27"/>
      <c r="G55" s="27"/>
      <c r="H55" s="27">
        <f>ROUND((E53+F53+G53)*2.14%,2)</f>
        <v>2107.44</v>
      </c>
      <c r="I55" s="27">
        <f>H55</f>
        <v>2107.44</v>
      </c>
    </row>
    <row r="56" spans="1:9" s="80" customFormat="1" x14ac:dyDescent="0.2">
      <c r="A56" s="81"/>
      <c r="B56" s="62"/>
      <c r="C56" s="82"/>
      <c r="D56" s="83" t="s">
        <v>59</v>
      </c>
      <c r="E56" s="27"/>
      <c r="F56" s="27"/>
      <c r="G56" s="27"/>
      <c r="H56" s="27">
        <f>H55</f>
        <v>2107.44</v>
      </c>
      <c r="I56" s="27">
        <f>I55</f>
        <v>2107.44</v>
      </c>
    </row>
    <row r="57" spans="1:9" s="80" customFormat="1" x14ac:dyDescent="0.2">
      <c r="A57" s="81"/>
      <c r="B57" s="329" t="s">
        <v>41</v>
      </c>
      <c r="C57" s="330"/>
      <c r="D57" s="330"/>
      <c r="E57" s="330"/>
      <c r="F57" s="330"/>
      <c r="G57" s="330"/>
      <c r="H57" s="330"/>
      <c r="I57" s="330"/>
    </row>
    <row r="58" spans="1:9" s="80" customFormat="1" x14ac:dyDescent="0.2">
      <c r="A58" s="81"/>
      <c r="B58" s="78" t="s">
        <v>102</v>
      </c>
      <c r="C58" s="82" t="s">
        <v>67</v>
      </c>
      <c r="D58" s="23" t="s">
        <v>60</v>
      </c>
      <c r="E58" s="27"/>
      <c r="F58" s="27"/>
      <c r="G58" s="27"/>
      <c r="H58" s="27">
        <v>3669.12</v>
      </c>
      <c r="I58" s="27">
        <f>H58</f>
        <v>3669.12</v>
      </c>
    </row>
    <row r="59" spans="1:9" s="80" customFormat="1" x14ac:dyDescent="0.2">
      <c r="A59" s="81"/>
      <c r="B59" s="78" t="s">
        <v>103</v>
      </c>
      <c r="C59" s="82" t="s">
        <v>68</v>
      </c>
      <c r="D59" s="23" t="s">
        <v>61</v>
      </c>
      <c r="E59" s="27"/>
      <c r="F59" s="27"/>
      <c r="G59" s="27"/>
      <c r="H59" s="27">
        <v>7016.12</v>
      </c>
      <c r="I59" s="27">
        <f t="shared" ref="I59:I64" si="5">H59</f>
        <v>7016.12</v>
      </c>
    </row>
    <row r="60" spans="1:9" s="80" customFormat="1" ht="22.5" x14ac:dyDescent="0.2">
      <c r="A60" s="81"/>
      <c r="B60" s="78" t="s">
        <v>105</v>
      </c>
      <c r="C60" s="82" t="s">
        <v>62</v>
      </c>
      <c r="D60" s="25" t="s">
        <v>63</v>
      </c>
      <c r="E60" s="27"/>
      <c r="F60" s="27"/>
      <c r="G60" s="27"/>
      <c r="H60" s="27">
        <f>ROUND(I53*0.2%,2)</f>
        <v>199.71</v>
      </c>
      <c r="I60" s="27">
        <f t="shared" si="5"/>
        <v>199.71</v>
      </c>
    </row>
    <row r="61" spans="1:9" s="80" customFormat="1" ht="22.5" x14ac:dyDescent="0.2">
      <c r="A61" s="81"/>
      <c r="B61" s="78" t="s">
        <v>106</v>
      </c>
      <c r="C61" s="82" t="s">
        <v>64</v>
      </c>
      <c r="D61" s="23" t="s">
        <v>65</v>
      </c>
      <c r="E61" s="27"/>
      <c r="F61" s="27"/>
      <c r="G61" s="27"/>
      <c r="H61" s="27">
        <v>65.5</v>
      </c>
      <c r="I61" s="27">
        <f t="shared" si="5"/>
        <v>65.5</v>
      </c>
    </row>
    <row r="62" spans="1:9" s="80" customFormat="1" ht="22.5" x14ac:dyDescent="0.2">
      <c r="A62" s="81"/>
      <c r="B62" s="78" t="s">
        <v>107</v>
      </c>
      <c r="C62" s="82" t="s">
        <v>133</v>
      </c>
      <c r="D62" s="26" t="s">
        <v>120</v>
      </c>
      <c r="E62" s="27"/>
      <c r="F62" s="27"/>
      <c r="G62" s="27"/>
      <c r="H62" s="27">
        <f>ROUND((661.65*16.65%*5.71),2)</f>
        <v>629.04</v>
      </c>
      <c r="I62" s="27">
        <f t="shared" si="5"/>
        <v>629.04</v>
      </c>
    </row>
    <row r="63" spans="1:9" s="80" customFormat="1" ht="45" x14ac:dyDescent="0.2">
      <c r="A63" s="81"/>
      <c r="B63" s="78" t="s">
        <v>108</v>
      </c>
      <c r="C63" s="82" t="s">
        <v>69</v>
      </c>
      <c r="D63" s="26" t="s">
        <v>70</v>
      </c>
      <c r="E63" s="27"/>
      <c r="F63" s="27"/>
      <c r="G63" s="27"/>
      <c r="H63" s="27">
        <v>141.08000000000001</v>
      </c>
      <c r="I63" s="27">
        <f t="shared" si="5"/>
        <v>141.08000000000001</v>
      </c>
    </row>
    <row r="64" spans="1:9" s="80" customFormat="1" ht="24.6" customHeight="1" x14ac:dyDescent="0.2">
      <c r="A64" s="81"/>
      <c r="B64" s="78" t="s">
        <v>109</v>
      </c>
      <c r="C64" s="82" t="s">
        <v>79</v>
      </c>
      <c r="D64" s="26" t="s">
        <v>78</v>
      </c>
      <c r="E64" s="27"/>
      <c r="F64" s="27"/>
      <c r="G64" s="27"/>
      <c r="H64" s="27">
        <v>7.32</v>
      </c>
      <c r="I64" s="27">
        <f t="shared" si="5"/>
        <v>7.32</v>
      </c>
    </row>
    <row r="65" spans="1:9" s="80" customFormat="1" ht="24.6" customHeight="1" x14ac:dyDescent="0.2">
      <c r="A65" s="81"/>
      <c r="B65" s="78"/>
      <c r="C65" s="84"/>
      <c r="D65" s="83" t="s">
        <v>66</v>
      </c>
      <c r="E65" s="28"/>
      <c r="F65" s="28"/>
      <c r="G65" s="28"/>
      <c r="H65" s="27">
        <f>SUM(H58:H64)</f>
        <v>11727.89</v>
      </c>
      <c r="I65" s="27">
        <f>SUM(I58:I64)</f>
        <v>11727.89</v>
      </c>
    </row>
    <row r="66" spans="1:9" s="80" customFormat="1" ht="24.6" customHeight="1" x14ac:dyDescent="0.2">
      <c r="A66" s="81"/>
      <c r="B66" s="62" t="s">
        <v>18</v>
      </c>
      <c r="C66" s="61" t="s">
        <v>18</v>
      </c>
      <c r="D66" s="61" t="s">
        <v>42</v>
      </c>
      <c r="E66" s="76">
        <f>E53+E56+E65</f>
        <v>91564.49</v>
      </c>
      <c r="F66" s="76">
        <f t="shared" ref="F66:G66" si="6">F53+F56+F65</f>
        <v>1487.48</v>
      </c>
      <c r="G66" s="76">
        <f t="shared" si="6"/>
        <v>5426.71</v>
      </c>
      <c r="H66" s="76">
        <f>H53+H56+H65</f>
        <v>15213.31</v>
      </c>
      <c r="I66" s="76">
        <f>I53+I56+I65</f>
        <v>113691.99</v>
      </c>
    </row>
    <row r="67" spans="1:9" s="80" customFormat="1" x14ac:dyDescent="0.2">
      <c r="A67" s="81"/>
      <c r="B67" s="329" t="s">
        <v>43</v>
      </c>
      <c r="C67" s="330"/>
      <c r="D67" s="330"/>
      <c r="E67" s="330"/>
      <c r="F67" s="330"/>
      <c r="G67" s="330"/>
      <c r="H67" s="330"/>
      <c r="I67" s="330"/>
    </row>
    <row r="68" spans="1:9" s="80" customFormat="1" ht="33.6" customHeight="1" x14ac:dyDescent="0.2">
      <c r="A68" s="81"/>
      <c r="B68" s="78" t="s">
        <v>110</v>
      </c>
      <c r="C68" s="61" t="s">
        <v>71</v>
      </c>
      <c r="D68" s="61" t="s">
        <v>72</v>
      </c>
      <c r="E68" s="76">
        <f>ROUND(E53*2%,2)</f>
        <v>1831.29</v>
      </c>
      <c r="F68" s="76">
        <f>ROUND(F53*2%,2)</f>
        <v>29.75</v>
      </c>
      <c r="G68" s="76">
        <f>ROUND(G53*2%,2)</f>
        <v>108.53</v>
      </c>
      <c r="H68" s="76">
        <f>ROUND(H53*2%,2)</f>
        <v>27.56</v>
      </c>
      <c r="I68" s="76">
        <f>H68+G68+F68+E68</f>
        <v>1997.13</v>
      </c>
    </row>
    <row r="69" spans="1:9" s="80" customFormat="1" ht="33.6" customHeight="1" x14ac:dyDescent="0.2">
      <c r="A69" s="81"/>
      <c r="B69" s="78"/>
      <c r="C69" s="61" t="s">
        <v>18</v>
      </c>
      <c r="D69" s="61" t="s">
        <v>73</v>
      </c>
      <c r="E69" s="76">
        <f>E68</f>
        <v>1831.29</v>
      </c>
      <c r="F69" s="76">
        <f t="shared" ref="F69:I69" si="7">F68</f>
        <v>29.75</v>
      </c>
      <c r="G69" s="76">
        <f t="shared" si="7"/>
        <v>108.53</v>
      </c>
      <c r="H69" s="76">
        <f t="shared" si="7"/>
        <v>27.56</v>
      </c>
      <c r="I69" s="76">
        <f t="shared" si="7"/>
        <v>1997.13</v>
      </c>
    </row>
    <row r="70" spans="1:9" s="80" customFormat="1" ht="33.6" customHeight="1" x14ac:dyDescent="0.2">
      <c r="A70" s="81"/>
      <c r="B70" s="62" t="s">
        <v>18</v>
      </c>
      <c r="C70" s="61" t="s">
        <v>18</v>
      </c>
      <c r="D70" s="61" t="s">
        <v>44</v>
      </c>
      <c r="E70" s="76">
        <f>E66+E69</f>
        <v>93395.78</v>
      </c>
      <c r="F70" s="76">
        <f t="shared" ref="F70:H70" si="8">F66+F69</f>
        <v>1517.23</v>
      </c>
      <c r="G70" s="76">
        <f t="shared" si="8"/>
        <v>5535.24</v>
      </c>
      <c r="H70" s="76">
        <f t="shared" si="8"/>
        <v>15240.87</v>
      </c>
      <c r="I70" s="76">
        <f>I66+I69</f>
        <v>115689.12</v>
      </c>
    </row>
    <row r="71" spans="1:9" s="80" customFormat="1" x14ac:dyDescent="0.2">
      <c r="A71" s="81"/>
      <c r="B71" s="329" t="s">
        <v>45</v>
      </c>
      <c r="C71" s="330"/>
      <c r="D71" s="330"/>
      <c r="E71" s="330"/>
      <c r="F71" s="330"/>
      <c r="G71" s="330"/>
      <c r="H71" s="330"/>
      <c r="I71" s="330"/>
    </row>
    <row r="72" spans="1:9" s="80" customFormat="1" ht="33.75" x14ac:dyDescent="0.2">
      <c r="A72" s="81"/>
      <c r="B72" s="78" t="s">
        <v>104</v>
      </c>
      <c r="C72" s="61" t="s">
        <v>74</v>
      </c>
      <c r="D72" s="61" t="s">
        <v>130</v>
      </c>
      <c r="E72" s="76">
        <f>ROUND(E70*20%,2)</f>
        <v>18679.16</v>
      </c>
      <c r="F72" s="76">
        <f>ROUND(F70*20%,2)</f>
        <v>303.45</v>
      </c>
      <c r="G72" s="76">
        <f>ROUND(G70*20%,2)</f>
        <v>1107.05</v>
      </c>
      <c r="H72" s="76">
        <f>ROUND((H70-(I49+I63)*3%)*20%,2)</f>
        <v>3047.25</v>
      </c>
      <c r="I72" s="76">
        <f>H72+G72+F72+E72</f>
        <v>23136.91</v>
      </c>
    </row>
    <row r="73" spans="1:9" s="29" customFormat="1" x14ac:dyDescent="0.2">
      <c r="A73" s="30"/>
      <c r="B73" s="56"/>
      <c r="C73" s="52" t="s">
        <v>18</v>
      </c>
      <c r="D73" s="52" t="s">
        <v>75</v>
      </c>
      <c r="E73" s="68">
        <f>E72</f>
        <v>18679.16</v>
      </c>
      <c r="F73" s="68">
        <f t="shared" ref="F73:G73" si="9">F72</f>
        <v>303.45</v>
      </c>
      <c r="G73" s="68">
        <f t="shared" si="9"/>
        <v>1107.05</v>
      </c>
      <c r="H73" s="68">
        <f>H72</f>
        <v>3047.25</v>
      </c>
      <c r="I73" s="68">
        <f t="shared" ref="I73:I74" si="10">H73+G73+F73+E73</f>
        <v>23136.91</v>
      </c>
    </row>
    <row r="74" spans="1:9" x14ac:dyDescent="0.2">
      <c r="A74" s="19"/>
      <c r="B74" s="58" t="s">
        <v>111</v>
      </c>
      <c r="C74" s="20" t="s">
        <v>18</v>
      </c>
      <c r="D74" s="88" t="s">
        <v>46</v>
      </c>
      <c r="E74" s="68">
        <f>E70+E73</f>
        <v>112074.94</v>
      </c>
      <c r="F74" s="68">
        <f t="shared" ref="F74:H74" si="11">F70+F73</f>
        <v>1820.68</v>
      </c>
      <c r="G74" s="68">
        <f t="shared" si="11"/>
        <v>6642.29</v>
      </c>
      <c r="H74" s="68">
        <f t="shared" si="11"/>
        <v>18288.12</v>
      </c>
      <c r="I74" s="68">
        <f t="shared" si="10"/>
        <v>138826.03</v>
      </c>
    </row>
    <row r="75" spans="1:9" s="71" customFormat="1" ht="12.75" customHeight="1" x14ac:dyDescent="0.2">
      <c r="A75" s="69"/>
      <c r="B75" s="331" t="s">
        <v>128</v>
      </c>
      <c r="C75" s="331"/>
      <c r="D75" s="331"/>
      <c r="E75" s="331"/>
      <c r="F75" s="70"/>
      <c r="G75" s="70"/>
      <c r="H75" s="72">
        <f>I58+I59</f>
        <v>10685.24</v>
      </c>
      <c r="I75" s="70" t="s">
        <v>129</v>
      </c>
    </row>
    <row r="76" spans="1:9" x14ac:dyDescent="0.2">
      <c r="A76" s="19"/>
      <c r="B76" s="89"/>
      <c r="C76" s="90"/>
      <c r="D76" s="91"/>
      <c r="E76" s="92"/>
      <c r="F76" s="92"/>
      <c r="G76" s="92"/>
      <c r="H76" s="92"/>
      <c r="I76" s="92"/>
    </row>
    <row r="77" spans="1:9" x14ac:dyDescent="0.2">
      <c r="A77" s="19"/>
      <c r="B77" s="89"/>
      <c r="C77" s="90"/>
      <c r="D77" s="91"/>
      <c r="E77" s="92"/>
      <c r="F77" s="92"/>
      <c r="G77" s="92"/>
      <c r="H77" s="92"/>
      <c r="I77" s="92"/>
    </row>
    <row r="78" spans="1:9" x14ac:dyDescent="0.2">
      <c r="B78" s="93"/>
      <c r="C78" s="94"/>
      <c r="D78" s="94" t="s">
        <v>138</v>
      </c>
      <c r="E78" s="95"/>
      <c r="F78" s="95"/>
      <c r="G78" s="96" t="s">
        <v>134</v>
      </c>
      <c r="H78" s="96"/>
      <c r="I78" s="96"/>
    </row>
    <row r="79" spans="1:9" x14ac:dyDescent="0.2">
      <c r="B79" s="93"/>
      <c r="C79" s="94"/>
      <c r="D79" s="94"/>
      <c r="E79" s="332" t="s">
        <v>139</v>
      </c>
      <c r="F79" s="332"/>
      <c r="G79" s="96"/>
      <c r="H79" s="96"/>
      <c r="I79" s="96"/>
    </row>
    <row r="80" spans="1:9" x14ac:dyDescent="0.2">
      <c r="B80" s="93"/>
      <c r="C80" s="94"/>
      <c r="D80" s="97"/>
      <c r="E80" s="98"/>
      <c r="F80" s="98"/>
      <c r="G80" s="98"/>
      <c r="H80" s="98"/>
      <c r="I80" s="96"/>
    </row>
    <row r="81" spans="2:9" x14ac:dyDescent="0.2">
      <c r="B81" s="93"/>
      <c r="C81" s="94"/>
      <c r="D81" s="94" t="s">
        <v>140</v>
      </c>
      <c r="E81" s="95"/>
      <c r="F81" s="95"/>
      <c r="G81" s="96" t="s">
        <v>135</v>
      </c>
      <c r="H81" s="96"/>
      <c r="I81" s="96"/>
    </row>
    <row r="82" spans="2:9" x14ac:dyDescent="0.2">
      <c r="B82" s="93"/>
      <c r="C82" s="94"/>
      <c r="D82" s="94"/>
      <c r="E82" s="332" t="s">
        <v>139</v>
      </c>
      <c r="F82" s="332"/>
      <c r="G82" s="96"/>
      <c r="H82" s="96"/>
      <c r="I82" s="96"/>
    </row>
    <row r="83" spans="2:9" x14ac:dyDescent="0.2">
      <c r="B83" s="93"/>
      <c r="C83" s="94"/>
      <c r="D83" s="97"/>
      <c r="E83" s="98"/>
      <c r="F83" s="98"/>
      <c r="G83" s="98"/>
      <c r="H83" s="98"/>
      <c r="I83" s="96"/>
    </row>
    <row r="84" spans="2:9" ht="26.25" customHeight="1" x14ac:dyDescent="0.2">
      <c r="B84" s="93"/>
      <c r="C84" s="94"/>
      <c r="D84" s="99" t="s">
        <v>141</v>
      </c>
      <c r="E84" s="96"/>
      <c r="F84" s="96"/>
      <c r="G84" s="96" t="s">
        <v>137</v>
      </c>
      <c r="H84" s="96"/>
      <c r="I84" s="96"/>
    </row>
    <row r="85" spans="2:9" ht="38.450000000000003" customHeight="1" x14ac:dyDescent="0.2">
      <c r="B85" s="100"/>
      <c r="C85" s="101"/>
      <c r="D85" s="99"/>
      <c r="E85" s="338" t="s">
        <v>142</v>
      </c>
      <c r="F85" s="338"/>
      <c r="G85" s="102"/>
      <c r="H85" s="102"/>
      <c r="I85" s="103"/>
    </row>
    <row r="86" spans="2:9" ht="51" x14ac:dyDescent="0.2">
      <c r="B86" s="93"/>
      <c r="C86" s="94"/>
      <c r="D86" s="104" t="s">
        <v>143</v>
      </c>
      <c r="E86" s="95"/>
      <c r="F86" s="95"/>
      <c r="G86" s="96" t="s">
        <v>136</v>
      </c>
      <c r="H86" s="96"/>
      <c r="I86" s="96"/>
    </row>
    <row r="87" spans="2:9" ht="37.9" customHeight="1" x14ac:dyDescent="0.2">
      <c r="B87" s="100"/>
      <c r="C87" s="101"/>
      <c r="D87" s="99"/>
      <c r="E87" s="338" t="s">
        <v>142</v>
      </c>
      <c r="F87" s="338"/>
      <c r="G87" s="102"/>
      <c r="H87" s="105"/>
      <c r="I87" s="105"/>
    </row>
    <row r="88" spans="2:9" x14ac:dyDescent="0.2">
      <c r="B88" s="106"/>
      <c r="C88" s="106"/>
      <c r="D88" s="106"/>
      <c r="E88" s="107"/>
      <c r="F88" s="107"/>
      <c r="G88" s="107"/>
      <c r="H88" s="107"/>
      <c r="I88" s="107"/>
    </row>
    <row r="89" spans="2:9" x14ac:dyDescent="0.2">
      <c r="B89" s="106"/>
      <c r="C89" s="106"/>
      <c r="D89" s="106"/>
      <c r="E89" s="107"/>
      <c r="F89" s="107"/>
      <c r="G89" s="107"/>
      <c r="H89" s="107"/>
      <c r="I89" s="107"/>
    </row>
  </sheetData>
  <mergeCells count="31">
    <mergeCell ref="E82:F82"/>
    <mergeCell ref="E85:F85"/>
    <mergeCell ref="E87:F87"/>
    <mergeCell ref="D3:H3"/>
    <mergeCell ref="B17:B20"/>
    <mergeCell ref="C17:C20"/>
    <mergeCell ref="D17:D20"/>
    <mergeCell ref="D9:H9"/>
    <mergeCell ref="D4:H4"/>
    <mergeCell ref="D8:H8"/>
    <mergeCell ref="E18:E20"/>
    <mergeCell ref="F18:F20"/>
    <mergeCell ref="G18:G20"/>
    <mergeCell ref="H18:H20"/>
    <mergeCell ref="E17:I17"/>
    <mergeCell ref="I18:I20"/>
    <mergeCell ref="B75:E75"/>
    <mergeCell ref="E79:F79"/>
    <mergeCell ref="D13:H13"/>
    <mergeCell ref="B22:I22"/>
    <mergeCell ref="D14:H14"/>
    <mergeCell ref="C16:I16"/>
    <mergeCell ref="B71:I71"/>
    <mergeCell ref="B36:I36"/>
    <mergeCell ref="B25:I25"/>
    <mergeCell ref="B31:I31"/>
    <mergeCell ref="B54:I54"/>
    <mergeCell ref="B41:I41"/>
    <mergeCell ref="B45:I45"/>
    <mergeCell ref="B57:I57"/>
    <mergeCell ref="B67:I67"/>
  </mergeCells>
  <phoneticPr fontId="5" type="noConversion"/>
  <pageMargins left="0.33" right="0.23622047244094491" top="0.86" bottom="0.35433070866141736" header="0.19685039370078741" footer="0.19685039370078741"/>
  <pageSetup paperSize="9" fitToHeight="0" orientation="portrait" r:id="rId1"/>
  <headerFooter alignWithMargins="0">
    <oddHeader>&amp;LГРАНД-Смета, версия 2021.2</oddHeader>
    <oddFooter>&amp;RСтраница &amp;P</oddFooter>
  </headerFooter>
  <rowBreaks count="1" manualBreakCount="1">
    <brk id="70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" zoomScale="130" zoomScaleNormal="40" zoomScaleSheetLayoutView="130" workbookViewId="0">
      <selection activeCell="G17" sqref="G17"/>
    </sheetView>
  </sheetViews>
  <sheetFormatPr defaultRowHeight="12.75" x14ac:dyDescent="0.2"/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84"/>
  <sheetViews>
    <sheetView view="pageBreakPreview" topLeftCell="A55" zoomScaleNormal="100" zoomScaleSheetLayoutView="100" workbookViewId="0">
      <selection activeCell="D72" sqref="D72"/>
    </sheetView>
  </sheetViews>
  <sheetFormatPr defaultRowHeight="12.75" x14ac:dyDescent="0.2"/>
  <cols>
    <col min="1" max="1" width="4.42578125" style="31" customWidth="1"/>
    <col min="2" max="2" width="10.28515625" style="31" customWidth="1"/>
    <col min="3" max="3" width="31" style="31" customWidth="1"/>
    <col min="4" max="4" width="13.140625" style="31" customWidth="1"/>
    <col min="5" max="5" width="11.140625" style="31" customWidth="1"/>
    <col min="6" max="6" width="9.5703125" style="31" customWidth="1"/>
    <col min="7" max="7" width="10.140625" style="31" customWidth="1"/>
    <col min="8" max="8" width="10" style="31" customWidth="1"/>
  </cols>
  <sheetData>
    <row r="1" spans="1:8" x14ac:dyDescent="0.2">
      <c r="H1" s="36" t="s">
        <v>7</v>
      </c>
    </row>
    <row r="2" spans="1:8" x14ac:dyDescent="0.2">
      <c r="A2" s="32"/>
      <c r="B2" s="33"/>
      <c r="C2" s="34"/>
      <c r="D2" s="35"/>
      <c r="E2" s="35"/>
      <c r="F2" s="35"/>
      <c r="G2" s="35"/>
      <c r="H2" s="36" t="s">
        <v>6</v>
      </c>
    </row>
    <row r="3" spans="1:8" x14ac:dyDescent="0.2">
      <c r="A3" s="37"/>
      <c r="B3" s="38" t="s">
        <v>0</v>
      </c>
      <c r="C3" s="339"/>
      <c r="D3" s="339"/>
      <c r="E3" s="339"/>
      <c r="F3" s="339"/>
      <c r="G3" s="339"/>
      <c r="H3" s="39"/>
    </row>
    <row r="4" spans="1:8" x14ac:dyDescent="0.2">
      <c r="A4" s="37"/>
      <c r="B4" s="40"/>
      <c r="C4" s="334" t="s">
        <v>1</v>
      </c>
      <c r="D4" s="334"/>
      <c r="E4" s="334"/>
      <c r="F4" s="334"/>
      <c r="G4" s="334"/>
      <c r="H4" s="39"/>
    </row>
    <row r="5" spans="1:8" x14ac:dyDescent="0.2">
      <c r="A5" s="37"/>
      <c r="B5" s="40" t="s">
        <v>9</v>
      </c>
      <c r="C5" s="41"/>
      <c r="D5" s="39"/>
      <c r="E5" s="42"/>
      <c r="F5" s="39"/>
      <c r="G5" s="39"/>
      <c r="H5" s="39"/>
    </row>
    <row r="6" spans="1:8" x14ac:dyDescent="0.2">
      <c r="A6" s="37"/>
      <c r="B6" s="40"/>
      <c r="C6" s="43"/>
      <c r="D6" s="39"/>
      <c r="E6" s="42"/>
      <c r="F6" s="39"/>
      <c r="G6" s="39"/>
      <c r="H6" s="39"/>
    </row>
    <row r="7" spans="1:8" x14ac:dyDescent="0.2">
      <c r="A7" s="37"/>
      <c r="B7" s="44" t="s">
        <v>8</v>
      </c>
      <c r="C7" s="45"/>
      <c r="D7" s="108">
        <v>14977.49</v>
      </c>
      <c r="E7" s="47" t="s">
        <v>76</v>
      </c>
      <c r="F7" s="46"/>
      <c r="G7" s="46"/>
      <c r="H7" s="39"/>
    </row>
    <row r="8" spans="1:8" x14ac:dyDescent="0.2">
      <c r="A8" s="37"/>
      <c r="B8" s="40"/>
      <c r="C8" s="333"/>
      <c r="D8" s="333"/>
      <c r="E8" s="333"/>
      <c r="F8" s="333"/>
      <c r="G8" s="333"/>
      <c r="H8" s="39"/>
    </row>
    <row r="9" spans="1:8" x14ac:dyDescent="0.2">
      <c r="A9" s="37"/>
      <c r="B9" s="40"/>
      <c r="C9" s="334" t="s">
        <v>2</v>
      </c>
      <c r="D9" s="334"/>
      <c r="E9" s="334"/>
      <c r="F9" s="334"/>
      <c r="G9" s="334"/>
      <c r="H9" s="39"/>
    </row>
    <row r="10" spans="1:8" x14ac:dyDescent="0.2">
      <c r="A10" s="37"/>
      <c r="B10" s="40"/>
      <c r="C10" s="43"/>
      <c r="D10" s="39"/>
      <c r="E10" s="42"/>
      <c r="F10" s="39"/>
      <c r="G10" s="39"/>
      <c r="H10" s="39"/>
    </row>
    <row r="11" spans="1:8" ht="19.899999999999999" customHeight="1" x14ac:dyDescent="0.2">
      <c r="A11" s="37"/>
      <c r="B11" s="40"/>
      <c r="C11" s="43"/>
      <c r="D11" s="49" t="s">
        <v>10</v>
      </c>
      <c r="E11" s="48"/>
      <c r="F11" s="48"/>
      <c r="G11" s="39"/>
      <c r="H11" s="39"/>
    </row>
    <row r="12" spans="1:8" ht="25.15" customHeight="1" x14ac:dyDescent="0.2">
      <c r="A12" s="37"/>
      <c r="B12" s="40"/>
      <c r="C12" s="333" t="s">
        <v>85</v>
      </c>
      <c r="D12" s="333"/>
      <c r="E12" s="333"/>
      <c r="F12" s="333"/>
      <c r="G12" s="333"/>
      <c r="H12" s="39"/>
    </row>
    <row r="13" spans="1:8" x14ac:dyDescent="0.2">
      <c r="A13" s="37"/>
      <c r="B13" s="40"/>
      <c r="C13" s="334" t="s">
        <v>3</v>
      </c>
      <c r="D13" s="334"/>
      <c r="E13" s="334"/>
      <c r="F13" s="334"/>
      <c r="G13" s="334"/>
      <c r="H13" s="39"/>
    </row>
    <row r="14" spans="1:8" x14ac:dyDescent="0.2">
      <c r="A14" s="37"/>
      <c r="B14" s="40"/>
      <c r="C14" s="43"/>
      <c r="D14" s="48"/>
      <c r="E14" s="48"/>
      <c r="F14" s="48"/>
      <c r="G14" s="48"/>
      <c r="H14" s="39"/>
    </row>
    <row r="15" spans="1:8" x14ac:dyDescent="0.2">
      <c r="A15" s="37"/>
      <c r="B15" s="327" t="s">
        <v>77</v>
      </c>
      <c r="C15" s="327"/>
      <c r="D15" s="327"/>
      <c r="E15" s="327"/>
      <c r="F15" s="327"/>
      <c r="G15" s="327"/>
      <c r="H15" s="327"/>
    </row>
    <row r="16" spans="1:8" x14ac:dyDescent="0.2">
      <c r="A16" s="37"/>
      <c r="B16" s="40"/>
      <c r="C16" s="43"/>
      <c r="D16" s="50"/>
      <c r="E16" s="39"/>
      <c r="F16" s="39"/>
      <c r="G16" s="39"/>
      <c r="H16" s="39"/>
    </row>
    <row r="17" spans="1:8" x14ac:dyDescent="0.2">
      <c r="A17" s="37"/>
      <c r="B17" s="40"/>
      <c r="C17" s="43"/>
      <c r="D17" s="39"/>
      <c r="E17" s="39"/>
      <c r="F17" s="39"/>
      <c r="G17" s="39"/>
      <c r="H17" s="39"/>
    </row>
    <row r="18" spans="1:8" x14ac:dyDescent="0.2">
      <c r="A18" s="328" t="s">
        <v>4</v>
      </c>
      <c r="B18" s="340" t="s">
        <v>11</v>
      </c>
      <c r="C18" s="328" t="s">
        <v>12</v>
      </c>
      <c r="D18" s="341" t="s">
        <v>49</v>
      </c>
      <c r="E18" s="342"/>
      <c r="F18" s="342"/>
      <c r="G18" s="342"/>
      <c r="H18" s="343"/>
    </row>
    <row r="19" spans="1:8" x14ac:dyDescent="0.2">
      <c r="A19" s="328"/>
      <c r="B19" s="340"/>
      <c r="C19" s="328"/>
      <c r="D19" s="328" t="s">
        <v>13</v>
      </c>
      <c r="E19" s="328" t="s">
        <v>5</v>
      </c>
      <c r="F19" s="328" t="s">
        <v>14</v>
      </c>
      <c r="G19" s="328" t="s">
        <v>15</v>
      </c>
      <c r="H19" s="344" t="s">
        <v>16</v>
      </c>
    </row>
    <row r="20" spans="1:8" x14ac:dyDescent="0.2">
      <c r="A20" s="328"/>
      <c r="B20" s="340"/>
      <c r="C20" s="328"/>
      <c r="D20" s="328"/>
      <c r="E20" s="328"/>
      <c r="F20" s="328"/>
      <c r="G20" s="328"/>
      <c r="H20" s="345"/>
    </row>
    <row r="21" spans="1:8" x14ac:dyDescent="0.2">
      <c r="A21" s="328"/>
      <c r="B21" s="340"/>
      <c r="C21" s="328"/>
      <c r="D21" s="328"/>
      <c r="E21" s="328"/>
      <c r="F21" s="328"/>
      <c r="G21" s="328"/>
      <c r="H21" s="346"/>
    </row>
    <row r="22" spans="1:8" x14ac:dyDescent="0.2">
      <c r="A22" s="51">
        <v>1</v>
      </c>
      <c r="B22" s="51">
        <v>2</v>
      </c>
      <c r="C22" s="51">
        <v>3</v>
      </c>
      <c r="D22" s="51">
        <v>4</v>
      </c>
      <c r="E22" s="51">
        <v>5</v>
      </c>
      <c r="F22" s="51">
        <v>6</v>
      </c>
      <c r="G22" s="51">
        <v>7</v>
      </c>
      <c r="H22" s="51">
        <v>8</v>
      </c>
    </row>
    <row r="23" spans="1:8" x14ac:dyDescent="0.2">
      <c r="A23" s="348" t="s">
        <v>17</v>
      </c>
      <c r="B23" s="349"/>
      <c r="C23" s="349"/>
      <c r="D23" s="349"/>
      <c r="E23" s="349"/>
      <c r="F23" s="349"/>
      <c r="G23" s="349"/>
      <c r="H23" s="349"/>
    </row>
    <row r="24" spans="1:8" ht="33.75" x14ac:dyDescent="0.2">
      <c r="A24" s="54">
        <v>1</v>
      </c>
      <c r="B24" s="55" t="s">
        <v>47</v>
      </c>
      <c r="C24" s="21" t="s">
        <v>48</v>
      </c>
      <c r="D24" s="22"/>
      <c r="E24" s="22"/>
      <c r="F24" s="22"/>
      <c r="G24" s="22">
        <v>17.47</v>
      </c>
      <c r="H24" s="22">
        <f>G24</f>
        <v>17.47</v>
      </c>
    </row>
    <row r="25" spans="1:8" ht="22.5" x14ac:dyDescent="0.2">
      <c r="A25" s="54" t="s">
        <v>18</v>
      </c>
      <c r="B25" s="55" t="s">
        <v>18</v>
      </c>
      <c r="C25" s="55" t="s">
        <v>19</v>
      </c>
      <c r="D25" s="22"/>
      <c r="E25" s="22"/>
      <c r="F25" s="22"/>
      <c r="G25" s="22">
        <f>G24</f>
        <v>17.47</v>
      </c>
      <c r="H25" s="22">
        <f>H24</f>
        <v>17.47</v>
      </c>
    </row>
    <row r="26" spans="1:8" x14ac:dyDescent="0.2">
      <c r="A26" s="348" t="s">
        <v>20</v>
      </c>
      <c r="B26" s="349"/>
      <c r="C26" s="349"/>
      <c r="D26" s="349"/>
      <c r="E26" s="349"/>
      <c r="F26" s="349"/>
      <c r="G26" s="349"/>
      <c r="H26" s="349"/>
    </row>
    <row r="27" spans="1:8" ht="22.5" x14ac:dyDescent="0.2">
      <c r="A27" s="54">
        <v>2</v>
      </c>
      <c r="B27" s="65" t="s">
        <v>21</v>
      </c>
      <c r="C27" s="65" t="s">
        <v>80</v>
      </c>
      <c r="D27" s="68">
        <v>749.77</v>
      </c>
      <c r="E27" s="68"/>
      <c r="F27" s="68"/>
      <c r="G27" s="68"/>
      <c r="H27" s="68">
        <v>749.77</v>
      </c>
    </row>
    <row r="28" spans="1:8" ht="22.5" x14ac:dyDescent="0.2">
      <c r="A28" s="54">
        <v>3</v>
      </c>
      <c r="B28" s="65" t="s">
        <v>22</v>
      </c>
      <c r="C28" s="65" t="s">
        <v>81</v>
      </c>
      <c r="D28" s="68">
        <v>252</v>
      </c>
      <c r="E28" s="68"/>
      <c r="F28" s="68"/>
      <c r="G28" s="68"/>
      <c r="H28" s="68">
        <v>252</v>
      </c>
    </row>
    <row r="29" spans="1:8" s="53" customFormat="1" x14ac:dyDescent="0.2">
      <c r="A29" s="54" t="s">
        <v>92</v>
      </c>
      <c r="B29" s="65" t="s">
        <v>82</v>
      </c>
      <c r="C29" s="65" t="s">
        <v>83</v>
      </c>
      <c r="D29" s="68">
        <v>8671.9500000000007</v>
      </c>
      <c r="E29" s="68"/>
      <c r="F29" s="68"/>
      <c r="G29" s="68"/>
      <c r="H29" s="68">
        <v>8671.9500000000007</v>
      </c>
    </row>
    <row r="30" spans="1:8" s="57" customFormat="1" x14ac:dyDescent="0.2">
      <c r="A30" s="59"/>
      <c r="B30" s="65" t="s">
        <v>113</v>
      </c>
      <c r="C30" s="65" t="s">
        <v>125</v>
      </c>
      <c r="D30" s="68">
        <v>125.36</v>
      </c>
      <c r="E30" s="68"/>
      <c r="F30" s="68"/>
      <c r="G30" s="68"/>
      <c r="H30" s="68">
        <v>125.36</v>
      </c>
    </row>
    <row r="31" spans="1:8" ht="22.5" x14ac:dyDescent="0.2">
      <c r="A31" s="54" t="s">
        <v>18</v>
      </c>
      <c r="B31" s="65" t="s">
        <v>18</v>
      </c>
      <c r="C31" s="65" t="s">
        <v>23</v>
      </c>
      <c r="D31" s="68">
        <v>9799.08</v>
      </c>
      <c r="E31" s="68"/>
      <c r="F31" s="68"/>
      <c r="G31" s="68"/>
      <c r="H31" s="68">
        <v>9799.08</v>
      </c>
    </row>
    <row r="32" spans="1:8" x14ac:dyDescent="0.2">
      <c r="A32" s="348" t="s">
        <v>24</v>
      </c>
      <c r="B32" s="349"/>
      <c r="C32" s="349"/>
      <c r="D32" s="349"/>
      <c r="E32" s="349"/>
      <c r="F32" s="349"/>
      <c r="G32" s="349"/>
      <c r="H32" s="349"/>
    </row>
    <row r="33" spans="1:8" x14ac:dyDescent="0.2">
      <c r="A33" s="54">
        <v>5</v>
      </c>
      <c r="B33" s="60" t="s">
        <v>25</v>
      </c>
      <c r="C33" s="60" t="s">
        <v>26</v>
      </c>
      <c r="D33" s="87">
        <v>735.89</v>
      </c>
      <c r="E33" s="87"/>
      <c r="F33" s="87">
        <v>1142.05</v>
      </c>
      <c r="G33" s="87"/>
      <c r="H33" s="87">
        <v>1877.94</v>
      </c>
    </row>
    <row r="34" spans="1:8" x14ac:dyDescent="0.2">
      <c r="A34" s="54">
        <v>6</v>
      </c>
      <c r="B34" s="60" t="s">
        <v>27</v>
      </c>
      <c r="C34" s="60" t="s">
        <v>84</v>
      </c>
      <c r="D34" s="87">
        <v>57.68</v>
      </c>
      <c r="E34" s="87"/>
      <c r="F34" s="87"/>
      <c r="G34" s="87"/>
      <c r="H34" s="87">
        <v>57.68</v>
      </c>
    </row>
    <row r="35" spans="1:8" s="57" customFormat="1" x14ac:dyDescent="0.2">
      <c r="A35" s="58" t="s">
        <v>90</v>
      </c>
      <c r="B35" s="60" t="s">
        <v>86</v>
      </c>
      <c r="C35" s="60" t="s">
        <v>114</v>
      </c>
      <c r="D35" s="87">
        <v>25.48</v>
      </c>
      <c r="E35" s="87"/>
      <c r="F35" s="87"/>
      <c r="G35" s="87"/>
      <c r="H35" s="87">
        <v>25.48</v>
      </c>
    </row>
    <row r="36" spans="1:8" ht="45" x14ac:dyDescent="0.2">
      <c r="A36" s="54" t="s">
        <v>18</v>
      </c>
      <c r="B36" s="60" t="s">
        <v>18</v>
      </c>
      <c r="C36" s="60" t="s">
        <v>28</v>
      </c>
      <c r="D36" s="87">
        <v>819.05</v>
      </c>
      <c r="E36" s="87"/>
      <c r="F36" s="87">
        <v>1142.05</v>
      </c>
      <c r="G36" s="87"/>
      <c r="H36" s="87">
        <v>1961.1</v>
      </c>
    </row>
    <row r="37" spans="1:8" x14ac:dyDescent="0.2">
      <c r="A37" s="348" t="s">
        <v>29</v>
      </c>
      <c r="B37" s="349"/>
      <c r="C37" s="349"/>
      <c r="D37" s="349"/>
      <c r="E37" s="349"/>
      <c r="F37" s="349"/>
      <c r="G37" s="349"/>
      <c r="H37" s="349"/>
    </row>
    <row r="38" spans="1:8" x14ac:dyDescent="0.2">
      <c r="A38" s="54" t="s">
        <v>112</v>
      </c>
      <c r="B38" s="66" t="s">
        <v>30</v>
      </c>
      <c r="C38" s="66" t="s">
        <v>31</v>
      </c>
      <c r="D38" s="67">
        <v>8.2200000000000006</v>
      </c>
      <c r="E38" s="67">
        <v>173.27</v>
      </c>
      <c r="F38" s="67">
        <v>0.41</v>
      </c>
      <c r="G38" s="67"/>
      <c r="H38" s="67">
        <v>181.9</v>
      </c>
    </row>
    <row r="39" spans="1:8" s="63" customFormat="1" x14ac:dyDescent="0.2">
      <c r="A39" s="64"/>
      <c r="B39" s="66" t="s">
        <v>126</v>
      </c>
      <c r="C39" s="66" t="s">
        <v>87</v>
      </c>
      <c r="D39" s="67">
        <v>39.590000000000003</v>
      </c>
      <c r="E39" s="67"/>
      <c r="F39" s="67"/>
      <c r="G39" s="67"/>
      <c r="H39" s="67">
        <v>39.590000000000003</v>
      </c>
    </row>
    <row r="40" spans="1:8" ht="22.5" x14ac:dyDescent="0.2">
      <c r="A40" s="54" t="s">
        <v>18</v>
      </c>
      <c r="B40" s="66" t="s">
        <v>18</v>
      </c>
      <c r="C40" s="66" t="s">
        <v>32</v>
      </c>
      <c r="D40" s="67">
        <v>47.81</v>
      </c>
      <c r="E40" s="67">
        <v>173.27</v>
      </c>
      <c r="F40" s="67">
        <v>0.41</v>
      </c>
      <c r="G40" s="67"/>
      <c r="H40" s="67">
        <v>221.49</v>
      </c>
    </row>
    <row r="41" spans="1:8" x14ac:dyDescent="0.2">
      <c r="A41" s="54" t="s">
        <v>18</v>
      </c>
      <c r="B41" s="55" t="s">
        <v>18</v>
      </c>
      <c r="C41" s="60" t="s">
        <v>33</v>
      </c>
      <c r="D41" s="68">
        <f>D40+D36+D31+D25</f>
        <v>10665.94</v>
      </c>
      <c r="E41" s="68">
        <f>E40+E36+E31+E25</f>
        <v>173.27</v>
      </c>
      <c r="F41" s="68">
        <f>F40+F36+F31+F25</f>
        <v>1142.46</v>
      </c>
      <c r="G41" s="68">
        <f>G40+G36+G31+G25</f>
        <v>17.47</v>
      </c>
      <c r="H41" s="68">
        <f>H40+H36+H31+H25</f>
        <v>11999.14</v>
      </c>
    </row>
    <row r="42" spans="1:8" x14ac:dyDescent="0.2">
      <c r="A42" s="348" t="s">
        <v>34</v>
      </c>
      <c r="B42" s="349"/>
      <c r="C42" s="349"/>
      <c r="D42" s="349"/>
      <c r="E42" s="349"/>
      <c r="F42" s="349"/>
      <c r="G42" s="349"/>
      <c r="H42" s="349"/>
    </row>
    <row r="43" spans="1:8" s="80" customFormat="1" ht="78.75" x14ac:dyDescent="0.2">
      <c r="A43" s="78" t="s">
        <v>94</v>
      </c>
      <c r="B43" s="61" t="s">
        <v>115</v>
      </c>
      <c r="C43" s="61" t="s">
        <v>116</v>
      </c>
      <c r="D43" s="75">
        <f>ROUND(D41*2.3%,2)</f>
        <v>245.32</v>
      </c>
      <c r="E43" s="75">
        <f>ROUND(E41*2.3%,2)</f>
        <v>3.99</v>
      </c>
      <c r="F43" s="75"/>
      <c r="G43" s="75"/>
      <c r="H43" s="75">
        <f>D43+E43</f>
        <v>249.31</v>
      </c>
    </row>
    <row r="44" spans="1:8" s="80" customFormat="1" ht="22.5" x14ac:dyDescent="0.2">
      <c r="A44" s="79"/>
      <c r="B44" s="61" t="s">
        <v>18</v>
      </c>
      <c r="C44" s="61" t="s">
        <v>50</v>
      </c>
      <c r="D44" s="75">
        <f>D43</f>
        <v>245.32</v>
      </c>
      <c r="E44" s="75">
        <f t="shared" ref="E44:H44" si="0">E43</f>
        <v>3.99</v>
      </c>
      <c r="F44" s="75"/>
      <c r="G44" s="75"/>
      <c r="H44" s="75">
        <f t="shared" si="0"/>
        <v>249.31</v>
      </c>
    </row>
    <row r="45" spans="1:8" s="80" customFormat="1" x14ac:dyDescent="0.2">
      <c r="A45" s="62" t="s">
        <v>18</v>
      </c>
      <c r="B45" s="61" t="s">
        <v>18</v>
      </c>
      <c r="C45" s="61" t="s">
        <v>35</v>
      </c>
      <c r="D45" s="76">
        <f>D41+D44</f>
        <v>10911.26</v>
      </c>
      <c r="E45" s="76">
        <f t="shared" ref="E45:H45" si="1">E41+E44</f>
        <v>177.26</v>
      </c>
      <c r="F45" s="76">
        <f t="shared" si="1"/>
        <v>1142.46</v>
      </c>
      <c r="G45" s="76">
        <f t="shared" si="1"/>
        <v>17.47</v>
      </c>
      <c r="H45" s="76">
        <f t="shared" si="1"/>
        <v>12248.45</v>
      </c>
    </row>
    <row r="46" spans="1:8" s="80" customFormat="1" x14ac:dyDescent="0.2">
      <c r="A46" s="329" t="s">
        <v>36</v>
      </c>
      <c r="B46" s="330"/>
      <c r="C46" s="330"/>
      <c r="D46" s="330"/>
      <c r="E46" s="330"/>
      <c r="F46" s="330"/>
      <c r="G46" s="330"/>
      <c r="H46" s="330"/>
    </row>
    <row r="47" spans="1:8" s="80" customFormat="1" x14ac:dyDescent="0.2">
      <c r="A47" s="62" t="s">
        <v>95</v>
      </c>
      <c r="B47" s="61" t="s">
        <v>37</v>
      </c>
      <c r="C47" s="61" t="s">
        <v>38</v>
      </c>
      <c r="D47" s="77"/>
      <c r="E47" s="77"/>
      <c r="F47" s="77"/>
      <c r="G47" s="77">
        <v>0.98</v>
      </c>
      <c r="H47" s="77">
        <v>0.98</v>
      </c>
    </row>
    <row r="48" spans="1:8" s="80" customFormat="1" ht="56.25" x14ac:dyDescent="0.2">
      <c r="A48" s="62" t="s">
        <v>96</v>
      </c>
      <c r="B48" s="61" t="s">
        <v>132</v>
      </c>
      <c r="C48" s="23" t="s">
        <v>55</v>
      </c>
      <c r="D48" s="24">
        <f>ROUND(D45*0.5%,2)</f>
        <v>54.56</v>
      </c>
      <c r="E48" s="24">
        <f>ROUND(E45*0.5%,2)</f>
        <v>0.89</v>
      </c>
      <c r="F48" s="24"/>
      <c r="G48" s="24"/>
      <c r="H48" s="24">
        <f>D48+E48</f>
        <v>55.45</v>
      </c>
    </row>
    <row r="49" spans="1:8" s="80" customFormat="1" ht="22.5" x14ac:dyDescent="0.2">
      <c r="A49" s="62" t="s">
        <v>97</v>
      </c>
      <c r="B49" s="82" t="s">
        <v>51</v>
      </c>
      <c r="C49" s="23" t="s">
        <v>52</v>
      </c>
      <c r="D49" s="24"/>
      <c r="E49" s="24"/>
      <c r="F49" s="24"/>
      <c r="G49" s="24">
        <v>91.88</v>
      </c>
      <c r="H49" s="24">
        <f>G49</f>
        <v>91.88</v>
      </c>
    </row>
    <row r="50" spans="1:8" s="80" customFormat="1" ht="33.75" x14ac:dyDescent="0.2">
      <c r="A50" s="62" t="s">
        <v>98</v>
      </c>
      <c r="B50" s="82" t="s">
        <v>117</v>
      </c>
      <c r="C50" s="23" t="s">
        <v>123</v>
      </c>
      <c r="D50" s="24"/>
      <c r="E50" s="24"/>
      <c r="F50" s="24"/>
      <c r="G50" s="24">
        <f>ROUND(12356.75/1000/12.58,2)</f>
        <v>0.98</v>
      </c>
      <c r="H50" s="24">
        <f t="shared" ref="H50:H52" si="2">G50</f>
        <v>0.98</v>
      </c>
    </row>
    <row r="51" spans="1:8" s="80" customFormat="1" ht="45" x14ac:dyDescent="0.2">
      <c r="A51" s="62" t="s">
        <v>99</v>
      </c>
      <c r="B51" s="82" t="s">
        <v>118</v>
      </c>
      <c r="C51" s="23" t="s">
        <v>122</v>
      </c>
      <c r="D51" s="24"/>
      <c r="E51" s="24"/>
      <c r="F51" s="24"/>
      <c r="G51" s="24">
        <f>ROUND( (10.46+357.26)/1000/12.58,2)</f>
        <v>0.03</v>
      </c>
      <c r="H51" s="24">
        <f t="shared" si="2"/>
        <v>0.03</v>
      </c>
    </row>
    <row r="52" spans="1:8" s="80" customFormat="1" ht="33.75" x14ac:dyDescent="0.2">
      <c r="A52" s="62" t="s">
        <v>100</v>
      </c>
      <c r="B52" s="82" t="s">
        <v>119</v>
      </c>
      <c r="C52" s="23" t="s">
        <v>124</v>
      </c>
      <c r="D52" s="24"/>
      <c r="E52" s="24"/>
      <c r="F52" s="24"/>
      <c r="G52" s="24">
        <f>ROUND(21279.58/1000/12.58,2)</f>
        <v>1.69</v>
      </c>
      <c r="H52" s="24">
        <f t="shared" si="2"/>
        <v>1.69</v>
      </c>
    </row>
    <row r="53" spans="1:8" s="80" customFormat="1" ht="22.5" x14ac:dyDescent="0.2">
      <c r="A53" s="62" t="s">
        <v>18</v>
      </c>
      <c r="B53" s="61" t="s">
        <v>18</v>
      </c>
      <c r="C53" s="61" t="s">
        <v>39</v>
      </c>
      <c r="D53" s="75">
        <f>SUM(D47:D52)</f>
        <v>54.56</v>
      </c>
      <c r="E53" s="75">
        <f t="shared" ref="E53:H53" si="3">SUM(E47:E52)</f>
        <v>0.89</v>
      </c>
      <c r="F53" s="75"/>
      <c r="G53" s="75">
        <f t="shared" si="3"/>
        <v>95.56</v>
      </c>
      <c r="H53" s="75">
        <f t="shared" si="3"/>
        <v>151.01</v>
      </c>
    </row>
    <row r="54" spans="1:8" s="80" customFormat="1" x14ac:dyDescent="0.2">
      <c r="A54" s="62" t="s">
        <v>18</v>
      </c>
      <c r="B54" s="61" t="s">
        <v>18</v>
      </c>
      <c r="C54" s="61" t="s">
        <v>40</v>
      </c>
      <c r="D54" s="76">
        <f>D53+D45</f>
        <v>10965.82</v>
      </c>
      <c r="E54" s="76">
        <f t="shared" ref="E54:H54" si="4">E53+E45</f>
        <v>178.15</v>
      </c>
      <c r="F54" s="76">
        <f t="shared" si="4"/>
        <v>1142.46</v>
      </c>
      <c r="G54" s="76">
        <f t="shared" si="4"/>
        <v>113.03</v>
      </c>
      <c r="H54" s="76">
        <f t="shared" si="4"/>
        <v>12399.46</v>
      </c>
    </row>
    <row r="55" spans="1:8" s="80" customFormat="1" x14ac:dyDescent="0.2">
      <c r="A55" s="335" t="s">
        <v>56</v>
      </c>
      <c r="B55" s="336"/>
      <c r="C55" s="336"/>
      <c r="D55" s="336"/>
      <c r="E55" s="336"/>
      <c r="F55" s="336"/>
      <c r="G55" s="336"/>
      <c r="H55" s="337"/>
    </row>
    <row r="56" spans="1:8" s="80" customFormat="1" ht="55.9" customHeight="1" x14ac:dyDescent="0.2">
      <c r="A56" s="62" t="s">
        <v>101</v>
      </c>
      <c r="B56" s="82" t="s">
        <v>57</v>
      </c>
      <c r="C56" s="23" t="s">
        <v>58</v>
      </c>
      <c r="D56" s="27"/>
      <c r="E56" s="27"/>
      <c r="F56" s="27"/>
      <c r="G56" s="24">
        <f>ROUND((D54+E54+F54)*2.14%,2)</f>
        <v>262.93</v>
      </c>
      <c r="H56" s="24">
        <f>G56</f>
        <v>262.93</v>
      </c>
    </row>
    <row r="57" spans="1:8" s="80" customFormat="1" x14ac:dyDescent="0.2">
      <c r="A57" s="62"/>
      <c r="B57" s="82"/>
      <c r="C57" s="83" t="s">
        <v>59</v>
      </c>
      <c r="D57" s="27"/>
      <c r="E57" s="27"/>
      <c r="F57" s="27"/>
      <c r="G57" s="24">
        <f>G56</f>
        <v>262.93</v>
      </c>
      <c r="H57" s="24">
        <f>H56</f>
        <v>262.93</v>
      </c>
    </row>
    <row r="58" spans="1:8" s="80" customFormat="1" ht="63" customHeight="1" x14ac:dyDescent="0.2">
      <c r="A58" s="329" t="s">
        <v>41</v>
      </c>
      <c r="B58" s="330"/>
      <c r="C58" s="330"/>
      <c r="D58" s="330"/>
      <c r="E58" s="330"/>
      <c r="F58" s="330"/>
      <c r="G58" s="330"/>
      <c r="H58" s="330"/>
    </row>
    <row r="59" spans="1:8" s="80" customFormat="1" x14ac:dyDescent="0.2">
      <c r="A59" s="78" t="s">
        <v>102</v>
      </c>
      <c r="B59" s="82" t="s">
        <v>67</v>
      </c>
      <c r="C59" s="23" t="s">
        <v>60</v>
      </c>
      <c r="D59" s="27"/>
      <c r="E59" s="27"/>
      <c r="F59" s="27"/>
      <c r="G59" s="24">
        <f>ROUND(787.365/1.19,2)</f>
        <v>661.65</v>
      </c>
      <c r="H59" s="24">
        <f>G59</f>
        <v>661.65</v>
      </c>
    </row>
    <row r="60" spans="1:8" s="80" customFormat="1" x14ac:dyDescent="0.2">
      <c r="A60" s="78" t="s">
        <v>103</v>
      </c>
      <c r="B60" s="82" t="s">
        <v>68</v>
      </c>
      <c r="C60" s="23" t="s">
        <v>61</v>
      </c>
      <c r="D60" s="27"/>
      <c r="E60" s="27"/>
      <c r="F60" s="27"/>
      <c r="G60" s="24">
        <f>ROUND(1477.077/1.19,2)</f>
        <v>1241.24</v>
      </c>
      <c r="H60" s="24">
        <f t="shared" ref="H60:H65" si="5">G60</f>
        <v>1241.24</v>
      </c>
    </row>
    <row r="61" spans="1:8" s="80" customFormat="1" ht="22.5" x14ac:dyDescent="0.2">
      <c r="A61" s="78" t="s">
        <v>105</v>
      </c>
      <c r="B61" s="82" t="s">
        <v>62</v>
      </c>
      <c r="C61" s="25" t="s">
        <v>63</v>
      </c>
      <c r="D61" s="27"/>
      <c r="E61" s="27"/>
      <c r="F61" s="27"/>
      <c r="G61" s="24">
        <f>ROUND(H54*0.2%,2)</f>
        <v>24.8</v>
      </c>
      <c r="H61" s="24">
        <f t="shared" si="5"/>
        <v>24.8</v>
      </c>
    </row>
    <row r="62" spans="1:8" s="80" customFormat="1" ht="22.5" x14ac:dyDescent="0.2">
      <c r="A62" s="78" t="s">
        <v>106</v>
      </c>
      <c r="B62" s="82" t="s">
        <v>64</v>
      </c>
      <c r="C62" s="23" t="s">
        <v>65</v>
      </c>
      <c r="D62" s="27"/>
      <c r="E62" s="27"/>
      <c r="F62" s="27"/>
      <c r="G62" s="24">
        <v>5.21</v>
      </c>
      <c r="H62" s="24">
        <f t="shared" si="5"/>
        <v>5.21</v>
      </c>
    </row>
    <row r="63" spans="1:8" s="80" customFormat="1" ht="32.450000000000003" customHeight="1" x14ac:dyDescent="0.2">
      <c r="A63" s="78" t="s">
        <v>107</v>
      </c>
      <c r="B63" s="82" t="s">
        <v>133</v>
      </c>
      <c r="C63" s="26" t="s">
        <v>131</v>
      </c>
      <c r="D63" s="27"/>
      <c r="E63" s="27"/>
      <c r="F63" s="27"/>
      <c r="G63" s="24">
        <f>ROUND(661.65*16.65%,2)</f>
        <v>110.16</v>
      </c>
      <c r="H63" s="24">
        <f t="shared" si="5"/>
        <v>110.16</v>
      </c>
    </row>
    <row r="64" spans="1:8" s="80" customFormat="1" ht="32.450000000000003" customHeight="1" x14ac:dyDescent="0.2">
      <c r="A64" s="78" t="s">
        <v>108</v>
      </c>
      <c r="B64" s="82" t="s">
        <v>69</v>
      </c>
      <c r="C64" s="26" t="s">
        <v>70</v>
      </c>
      <c r="D64" s="27"/>
      <c r="E64" s="27"/>
      <c r="F64" s="27"/>
      <c r="G64" s="24">
        <f>ROUND(141.081/6.18,2)</f>
        <v>22.83</v>
      </c>
      <c r="H64" s="24">
        <f t="shared" si="5"/>
        <v>22.83</v>
      </c>
    </row>
    <row r="65" spans="1:8" s="80" customFormat="1" ht="26.45" customHeight="1" x14ac:dyDescent="0.2">
      <c r="A65" s="78" t="s">
        <v>109</v>
      </c>
      <c r="B65" s="82" t="s">
        <v>79</v>
      </c>
      <c r="C65" s="26" t="s">
        <v>78</v>
      </c>
      <c r="D65" s="27"/>
      <c r="E65" s="27"/>
      <c r="F65" s="27"/>
      <c r="G65" s="24">
        <v>1.22</v>
      </c>
      <c r="H65" s="24">
        <f t="shared" si="5"/>
        <v>1.22</v>
      </c>
    </row>
    <row r="66" spans="1:8" s="80" customFormat="1" ht="27.6" customHeight="1" x14ac:dyDescent="0.2">
      <c r="A66" s="78"/>
      <c r="B66" s="84"/>
      <c r="C66" s="83" t="s">
        <v>66</v>
      </c>
      <c r="D66" s="28"/>
      <c r="E66" s="28"/>
      <c r="F66" s="28"/>
      <c r="G66" s="24">
        <f>SUM(G59:G65)</f>
        <v>2067.11</v>
      </c>
      <c r="H66" s="24">
        <f>SUM(H59:H65)</f>
        <v>2067.11</v>
      </c>
    </row>
    <row r="67" spans="1:8" s="80" customFormat="1" ht="32.450000000000003" customHeight="1" x14ac:dyDescent="0.2">
      <c r="A67" s="62" t="s">
        <v>18</v>
      </c>
      <c r="B67" s="61" t="s">
        <v>18</v>
      </c>
      <c r="C67" s="61" t="s">
        <v>42</v>
      </c>
      <c r="D67" s="76">
        <f>D54+D57+D66</f>
        <v>10965.82</v>
      </c>
      <c r="E67" s="76">
        <f t="shared" ref="E67:H67" si="6">E54+E57+E66</f>
        <v>178.15</v>
      </c>
      <c r="F67" s="76">
        <f t="shared" si="6"/>
        <v>1142.46</v>
      </c>
      <c r="G67" s="76">
        <f t="shared" si="6"/>
        <v>2443.0700000000002</v>
      </c>
      <c r="H67" s="76">
        <f t="shared" si="6"/>
        <v>14729.5</v>
      </c>
    </row>
    <row r="68" spans="1:8" s="80" customFormat="1" x14ac:dyDescent="0.2">
      <c r="A68" s="329" t="s">
        <v>43</v>
      </c>
      <c r="B68" s="330"/>
      <c r="C68" s="330"/>
      <c r="D68" s="330"/>
      <c r="E68" s="330"/>
      <c r="F68" s="330"/>
      <c r="G68" s="330"/>
      <c r="H68" s="330"/>
    </row>
    <row r="69" spans="1:8" s="80" customFormat="1" ht="33.75" x14ac:dyDescent="0.2">
      <c r="A69" s="78" t="s">
        <v>110</v>
      </c>
      <c r="B69" s="61" t="s">
        <v>71</v>
      </c>
      <c r="C69" s="61" t="s">
        <v>72</v>
      </c>
      <c r="D69" s="76">
        <f>ROUND(D54*2%,2)</f>
        <v>219.32</v>
      </c>
      <c r="E69" s="76">
        <f>ROUND(E54*2%,2)</f>
        <v>3.56</v>
      </c>
      <c r="F69" s="76">
        <f>ROUND(F54*2%,2)</f>
        <v>22.85</v>
      </c>
      <c r="G69" s="76">
        <f>ROUND(G54*2%,2)</f>
        <v>2.2599999999999998</v>
      </c>
      <c r="H69" s="76">
        <f>G69+F69+E69+D69</f>
        <v>247.99</v>
      </c>
    </row>
    <row r="70" spans="1:8" s="80" customFormat="1" x14ac:dyDescent="0.2">
      <c r="A70" s="78"/>
      <c r="B70" s="61" t="s">
        <v>18</v>
      </c>
      <c r="C70" s="61" t="s">
        <v>73</v>
      </c>
      <c r="D70" s="76">
        <f>D69</f>
        <v>219.32</v>
      </c>
      <c r="E70" s="76">
        <f t="shared" ref="E70:H70" si="7">E69</f>
        <v>3.56</v>
      </c>
      <c r="F70" s="76">
        <f t="shared" si="7"/>
        <v>22.85</v>
      </c>
      <c r="G70" s="76">
        <f t="shared" si="7"/>
        <v>2.2599999999999998</v>
      </c>
      <c r="H70" s="76">
        <f t="shared" si="7"/>
        <v>247.99</v>
      </c>
    </row>
    <row r="71" spans="1:8" s="80" customFormat="1" ht="22.5" x14ac:dyDescent="0.2">
      <c r="A71" s="62" t="s">
        <v>18</v>
      </c>
      <c r="B71" s="61" t="s">
        <v>18</v>
      </c>
      <c r="C71" s="61" t="s">
        <v>44</v>
      </c>
      <c r="D71" s="76">
        <f>D67+D70</f>
        <v>11185.14</v>
      </c>
      <c r="E71" s="76">
        <f t="shared" ref="E71:H71" si="8">E67+E70</f>
        <v>181.71</v>
      </c>
      <c r="F71" s="76">
        <f t="shared" si="8"/>
        <v>1165.31</v>
      </c>
      <c r="G71" s="76">
        <f t="shared" si="8"/>
        <v>2445.33</v>
      </c>
      <c r="H71" s="76">
        <f t="shared" si="8"/>
        <v>14977.49</v>
      </c>
    </row>
    <row r="72" spans="1:8" s="80" customFormat="1" x14ac:dyDescent="0.2">
      <c r="A72" s="62" t="s">
        <v>111</v>
      </c>
      <c r="B72" s="61" t="s">
        <v>18</v>
      </c>
      <c r="C72" s="61" t="s">
        <v>46</v>
      </c>
      <c r="D72" s="76">
        <f>D71</f>
        <v>11185.14</v>
      </c>
      <c r="E72" s="76">
        <f t="shared" ref="E72:H72" si="9">E71</f>
        <v>181.71</v>
      </c>
      <c r="F72" s="76">
        <f t="shared" si="9"/>
        <v>1165.31</v>
      </c>
      <c r="G72" s="76">
        <f t="shared" si="9"/>
        <v>2445.33</v>
      </c>
      <c r="H72" s="76">
        <f t="shared" si="9"/>
        <v>14977.49</v>
      </c>
    </row>
    <row r="73" spans="1:8" s="85" customFormat="1" x14ac:dyDescent="0.2">
      <c r="A73" s="347" t="s">
        <v>128</v>
      </c>
      <c r="B73" s="347"/>
      <c r="C73" s="347"/>
      <c r="D73" s="347"/>
      <c r="E73" s="347"/>
      <c r="F73" s="109"/>
      <c r="G73" s="110">
        <f>H59+H60</f>
        <v>1902.89</v>
      </c>
      <c r="H73" s="109" t="s">
        <v>129</v>
      </c>
    </row>
    <row r="74" spans="1:8" x14ac:dyDescent="0.2">
      <c r="A74" s="89"/>
      <c r="B74" s="90"/>
      <c r="C74" s="91"/>
      <c r="D74" s="92"/>
      <c r="E74" s="92"/>
      <c r="F74" s="92"/>
      <c r="G74" s="92"/>
      <c r="H74" s="92"/>
    </row>
    <row r="75" spans="1:8" x14ac:dyDescent="0.2">
      <c r="A75" s="93"/>
      <c r="B75" s="94"/>
      <c r="C75" s="94" t="s">
        <v>138</v>
      </c>
      <c r="D75" s="95"/>
      <c r="E75" s="95"/>
      <c r="F75" s="96" t="s">
        <v>134</v>
      </c>
      <c r="G75" s="96"/>
      <c r="H75" s="96"/>
    </row>
    <row r="76" spans="1:8" x14ac:dyDescent="0.2">
      <c r="A76" s="93"/>
      <c r="B76" s="94"/>
      <c r="C76" s="94"/>
      <c r="D76" s="332" t="s">
        <v>139</v>
      </c>
      <c r="E76" s="332"/>
      <c r="F76" s="96"/>
      <c r="G76" s="96"/>
      <c r="H76" s="96"/>
    </row>
    <row r="77" spans="1:8" x14ac:dyDescent="0.2">
      <c r="A77" s="93"/>
      <c r="B77" s="94"/>
      <c r="C77" s="97"/>
      <c r="D77" s="98"/>
      <c r="E77" s="98"/>
      <c r="F77" s="98"/>
      <c r="G77" s="98"/>
      <c r="H77" s="96"/>
    </row>
    <row r="78" spans="1:8" x14ac:dyDescent="0.2">
      <c r="A78" s="93"/>
      <c r="B78" s="94"/>
      <c r="C78" s="94" t="s">
        <v>140</v>
      </c>
      <c r="D78" s="95"/>
      <c r="E78" s="95"/>
      <c r="F78" s="96" t="s">
        <v>135</v>
      </c>
      <c r="G78" s="96"/>
      <c r="H78" s="96"/>
    </row>
    <row r="79" spans="1:8" x14ac:dyDescent="0.2">
      <c r="A79" s="93"/>
      <c r="B79" s="94"/>
      <c r="C79" s="94"/>
      <c r="D79" s="332" t="s">
        <v>139</v>
      </c>
      <c r="E79" s="332"/>
      <c r="F79" s="96"/>
      <c r="G79" s="96"/>
      <c r="H79" s="96"/>
    </row>
    <row r="80" spans="1:8" x14ac:dyDescent="0.2">
      <c r="A80" s="93"/>
      <c r="B80" s="94"/>
      <c r="C80" s="97"/>
      <c r="D80" s="98"/>
      <c r="E80" s="98"/>
      <c r="F80" s="98"/>
      <c r="G80" s="98"/>
      <c r="H80" s="96"/>
    </row>
    <row r="81" spans="1:8" ht="38.25" x14ac:dyDescent="0.2">
      <c r="A81" s="93"/>
      <c r="B81" s="94"/>
      <c r="C81" s="99" t="s">
        <v>141</v>
      </c>
      <c r="D81" s="96"/>
      <c r="E81" s="96"/>
      <c r="F81" s="96" t="s">
        <v>137</v>
      </c>
      <c r="G81" s="96"/>
      <c r="H81" s="96"/>
    </row>
    <row r="82" spans="1:8" x14ac:dyDescent="0.2">
      <c r="A82" s="100"/>
      <c r="B82" s="101"/>
      <c r="C82" s="99"/>
      <c r="D82" s="338" t="s">
        <v>142</v>
      </c>
      <c r="E82" s="338"/>
      <c r="F82" s="102"/>
      <c r="G82" s="102"/>
      <c r="H82" s="103"/>
    </row>
    <row r="83" spans="1:8" ht="51" x14ac:dyDescent="0.2">
      <c r="A83" s="93"/>
      <c r="B83" s="94"/>
      <c r="C83" s="104" t="s">
        <v>143</v>
      </c>
      <c r="D83" s="95"/>
      <c r="E83" s="95"/>
      <c r="F83" s="96" t="s">
        <v>136</v>
      </c>
      <c r="G83" s="96"/>
      <c r="H83" s="96"/>
    </row>
    <row r="84" spans="1:8" x14ac:dyDescent="0.2">
      <c r="A84" s="100"/>
      <c r="B84" s="101"/>
      <c r="C84" s="99"/>
      <c r="D84" s="338" t="s">
        <v>142</v>
      </c>
      <c r="E84" s="338"/>
      <c r="F84" s="102"/>
      <c r="G84" s="105"/>
      <c r="H84" s="105"/>
    </row>
  </sheetData>
  <mergeCells count="30">
    <mergeCell ref="D84:E84"/>
    <mergeCell ref="C13:G13"/>
    <mergeCell ref="C3:G3"/>
    <mergeCell ref="C4:G4"/>
    <mergeCell ref="C8:G8"/>
    <mergeCell ref="C9:G9"/>
    <mergeCell ref="C12:G12"/>
    <mergeCell ref="B15:H15"/>
    <mergeCell ref="A23:H23"/>
    <mergeCell ref="A26:H26"/>
    <mergeCell ref="A32:H32"/>
    <mergeCell ref="A37:H37"/>
    <mergeCell ref="A42:H42"/>
    <mergeCell ref="A46:H46"/>
    <mergeCell ref="A55:H55"/>
    <mergeCell ref="A58:H58"/>
    <mergeCell ref="A18:A21"/>
    <mergeCell ref="B18:B21"/>
    <mergeCell ref="C18:C21"/>
    <mergeCell ref="D18:H18"/>
    <mergeCell ref="D19:D21"/>
    <mergeCell ref="E19:E21"/>
    <mergeCell ref="F19:F21"/>
    <mergeCell ref="G19:G21"/>
    <mergeCell ref="H19:H21"/>
    <mergeCell ref="A68:H68"/>
    <mergeCell ref="A73:E73"/>
    <mergeCell ref="D76:E76"/>
    <mergeCell ref="D79:E79"/>
    <mergeCell ref="D82:E82"/>
  </mergeCells>
  <pageMargins left="0.7" right="0.24" top="0.75" bottom="0.75" header="0.3" footer="0.3"/>
  <pageSetup paperSize="9" scale="95" fitToHeight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3" zoomScaleNormal="85" zoomScaleSheetLayoutView="100" workbookViewId="0"/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64"/>
  <sheetViews>
    <sheetView showGridLines="0" topLeftCell="E40" zoomScale="70" zoomScaleNormal="70" zoomScaleSheetLayoutView="150" workbookViewId="0">
      <selection activeCell="J54" sqref="J54"/>
    </sheetView>
  </sheetViews>
  <sheetFormatPr defaultRowHeight="15.75" x14ac:dyDescent="0.2"/>
  <cols>
    <col min="1" max="1" width="4.5703125" style="158" hidden="1" customWidth="1"/>
    <col min="2" max="2" width="4.42578125" style="158" customWidth="1"/>
    <col min="3" max="3" width="25.28515625" style="158" customWidth="1"/>
    <col min="4" max="4" width="47" style="158" customWidth="1"/>
    <col min="5" max="5" width="28.85546875" style="158" customWidth="1"/>
    <col min="6" max="6" width="15.85546875" style="158" customWidth="1"/>
    <col min="7" max="7" width="16.42578125" style="158" customWidth="1"/>
    <col min="8" max="8" width="16" style="158" customWidth="1"/>
    <col min="9" max="9" width="16.28515625" style="158" customWidth="1"/>
    <col min="10" max="10" width="22.42578125" style="158" customWidth="1"/>
    <col min="11" max="11" width="17.42578125" style="158" customWidth="1"/>
    <col min="12" max="12" width="16.5703125" style="158" customWidth="1"/>
    <col min="13" max="13" width="18.28515625" style="158" customWidth="1"/>
    <col min="14" max="14" width="22.28515625" style="158" customWidth="1"/>
    <col min="15" max="15" width="19" style="158" customWidth="1"/>
    <col min="16" max="16" width="20.140625" style="158" customWidth="1"/>
    <col min="17" max="17" width="17" style="158" customWidth="1"/>
    <col min="18" max="18" width="23.5703125" style="158" customWidth="1"/>
    <col min="19" max="19" width="29" style="158" customWidth="1"/>
    <col min="20" max="20" width="22.140625" style="158" customWidth="1"/>
    <col min="21" max="21" width="14.85546875" style="158" customWidth="1"/>
    <col min="22" max="22" width="15.28515625" style="158" customWidth="1"/>
    <col min="23" max="16384" width="9.140625" style="158"/>
  </cols>
  <sheetData>
    <row r="1" spans="1:21" s="283" customFormat="1" x14ac:dyDescent="0.2">
      <c r="A1" s="350" t="s">
        <v>152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</row>
    <row r="2" spans="1:21" s="283" customFormat="1" x14ac:dyDescent="0.2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</row>
    <row r="3" spans="1:21" s="283" customFormat="1" x14ac:dyDescent="0.2">
      <c r="A3" s="122" t="s">
        <v>153</v>
      </c>
      <c r="B3" s="122"/>
      <c r="C3" s="351" t="s">
        <v>314</v>
      </c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21" s="283" customFormat="1" x14ac:dyDescent="0.2">
      <c r="A4" s="124" t="s">
        <v>154</v>
      </c>
      <c r="B4" s="124"/>
      <c r="C4" s="124" t="s">
        <v>155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</row>
    <row r="5" spans="1:21" s="283" customFormat="1" x14ac:dyDescent="0.2">
      <c r="A5" s="122" t="s">
        <v>156</v>
      </c>
      <c r="B5" s="122" t="s">
        <v>156</v>
      </c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</row>
    <row r="6" spans="1:21" s="285" customFormat="1" x14ac:dyDescent="0.2">
      <c r="A6" s="124" t="s">
        <v>270</v>
      </c>
      <c r="B6" s="124" t="s">
        <v>271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</row>
    <row r="7" spans="1:21" s="285" customFormat="1" x14ac:dyDescent="0.2">
      <c r="A7" s="352" t="s">
        <v>267</v>
      </c>
      <c r="B7" s="352"/>
      <c r="C7" s="352"/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</row>
    <row r="8" spans="1:21" s="283" customFormat="1" ht="27.75" customHeight="1" x14ac:dyDescent="0.2">
      <c r="A8" s="352" t="s">
        <v>157</v>
      </c>
      <c r="B8" s="352"/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</row>
    <row r="9" spans="1:21" x14ac:dyDescent="0.2">
      <c r="B9" s="130"/>
      <c r="C9" s="286"/>
      <c r="D9" s="287"/>
      <c r="E9" s="288"/>
      <c r="F9" s="288"/>
      <c r="G9" s="288"/>
      <c r="H9" s="288"/>
      <c r="I9" s="288"/>
      <c r="J9" s="130"/>
    </row>
    <row r="10" spans="1:21" x14ac:dyDescent="0.2">
      <c r="B10" s="130"/>
      <c r="C10" s="131"/>
      <c r="D10" s="131"/>
      <c r="E10" s="131"/>
      <c r="F10" s="131"/>
      <c r="G10" s="131"/>
      <c r="H10" s="131"/>
      <c r="I10" s="131"/>
      <c r="J10" s="131"/>
    </row>
    <row r="11" spans="1:21" x14ac:dyDescent="0.2">
      <c r="B11" s="353" t="s">
        <v>4</v>
      </c>
      <c r="C11" s="354" t="s">
        <v>11</v>
      </c>
      <c r="D11" s="353" t="s">
        <v>12</v>
      </c>
      <c r="E11" s="356" t="s">
        <v>167</v>
      </c>
      <c r="F11" s="356"/>
      <c r="G11" s="356"/>
      <c r="H11" s="356"/>
      <c r="I11" s="356"/>
      <c r="J11" s="356"/>
      <c r="K11" s="289"/>
      <c r="L11" s="289"/>
      <c r="M11" s="289"/>
      <c r="N11" s="289"/>
      <c r="O11" s="289"/>
      <c r="P11" s="289"/>
    </row>
    <row r="12" spans="1:21" ht="140.25" customHeight="1" x14ac:dyDescent="0.2">
      <c r="B12" s="353"/>
      <c r="C12" s="354"/>
      <c r="D12" s="353"/>
      <c r="E12" s="276" t="s">
        <v>13</v>
      </c>
      <c r="F12" s="276" t="s">
        <v>5</v>
      </c>
      <c r="G12" s="276" t="s">
        <v>168</v>
      </c>
      <c r="H12" s="276" t="s">
        <v>14</v>
      </c>
      <c r="I12" s="276" t="s">
        <v>15</v>
      </c>
      <c r="J12" s="276" t="s">
        <v>16</v>
      </c>
      <c r="K12" s="125" t="s">
        <v>164</v>
      </c>
      <c r="L12" s="125" t="s">
        <v>158</v>
      </c>
      <c r="M12" s="126" t="s">
        <v>159</v>
      </c>
      <c r="N12" s="127" t="s">
        <v>165</v>
      </c>
      <c r="O12" s="127" t="s">
        <v>160</v>
      </c>
      <c r="P12" s="127" t="s">
        <v>166</v>
      </c>
      <c r="Q12" s="136" t="s">
        <v>161</v>
      </c>
      <c r="R12" s="127" t="s">
        <v>162</v>
      </c>
      <c r="S12" s="127" t="s">
        <v>316</v>
      </c>
      <c r="T12" s="127" t="s">
        <v>163</v>
      </c>
    </row>
    <row r="13" spans="1:21" s="142" customFormat="1" x14ac:dyDescent="0.2">
      <c r="B13" s="149">
        <v>1</v>
      </c>
      <c r="C13" s="149">
        <v>2</v>
      </c>
      <c r="D13" s="149">
        <v>3</v>
      </c>
      <c r="E13" s="149"/>
      <c r="F13" s="149"/>
      <c r="G13" s="149">
        <v>4</v>
      </c>
      <c r="H13" s="149">
        <v>5</v>
      </c>
      <c r="I13" s="149">
        <v>6</v>
      </c>
      <c r="J13" s="149">
        <v>7</v>
      </c>
      <c r="K13" s="149">
        <v>8</v>
      </c>
      <c r="L13" s="149">
        <v>9</v>
      </c>
      <c r="M13" s="149">
        <v>10</v>
      </c>
      <c r="N13" s="149">
        <v>11</v>
      </c>
      <c r="O13" s="149">
        <v>12</v>
      </c>
      <c r="P13" s="149">
        <v>13</v>
      </c>
      <c r="Q13" s="149">
        <v>14</v>
      </c>
      <c r="R13" s="149">
        <v>15</v>
      </c>
      <c r="S13" s="149">
        <v>16</v>
      </c>
      <c r="T13" s="149">
        <v>17</v>
      </c>
    </row>
    <row r="14" spans="1:21" s="142" customFormat="1" x14ac:dyDescent="0.2">
      <c r="B14" s="149">
        <v>1</v>
      </c>
      <c r="C14" s="149"/>
      <c r="D14" s="149"/>
      <c r="E14" s="149"/>
      <c r="F14" s="149"/>
      <c r="G14" s="149"/>
      <c r="H14" s="149"/>
      <c r="I14" s="149"/>
      <c r="J14" s="149"/>
      <c r="K14" s="151"/>
      <c r="L14" s="151"/>
      <c r="M14" s="151"/>
      <c r="N14" s="151"/>
      <c r="O14" s="151"/>
      <c r="P14" s="151"/>
      <c r="Q14" s="151"/>
      <c r="R14" s="151"/>
      <c r="S14" s="151"/>
      <c r="T14" s="151"/>
    </row>
    <row r="15" spans="1:21" s="148" customFormat="1" ht="24" customHeight="1" x14ac:dyDescent="0.2">
      <c r="B15" s="143" t="s">
        <v>170</v>
      </c>
      <c r="C15" s="144"/>
      <c r="D15" s="277" t="s">
        <v>169</v>
      </c>
      <c r="E15" s="144"/>
      <c r="F15" s="144"/>
      <c r="G15" s="144"/>
      <c r="H15" s="144"/>
      <c r="I15" s="147">
        <f>I16+I17</f>
        <v>7156442.4000000004</v>
      </c>
      <c r="J15" s="147">
        <f t="shared" ref="J15" si="0">J16+J17</f>
        <v>7156442.4000000004</v>
      </c>
      <c r="K15" s="147">
        <f t="shared" ref="K15" si="1">K16+K17</f>
        <v>0</v>
      </c>
      <c r="L15" s="147">
        <f t="shared" ref="L15" si="2">L16+L17</f>
        <v>0</v>
      </c>
      <c r="M15" s="147">
        <f t="shared" ref="M15" si="3">M16+M17</f>
        <v>0</v>
      </c>
      <c r="N15" s="147">
        <f t="shared" ref="N15" si="4">N16+N17</f>
        <v>7156442.4000000004</v>
      </c>
      <c r="O15" s="147"/>
      <c r="P15" s="147">
        <f t="shared" ref="P15" si="5">P16+P17</f>
        <v>7428150.6299999999</v>
      </c>
      <c r="Q15" s="147"/>
      <c r="R15" s="147">
        <f t="shared" ref="R15:T15" si="6">R16+R17</f>
        <v>7489475.21</v>
      </c>
      <c r="S15" s="147">
        <f t="shared" si="6"/>
        <v>7458812.9199999999</v>
      </c>
      <c r="T15" s="147">
        <f t="shared" si="6"/>
        <v>0</v>
      </c>
      <c r="U15" s="309"/>
    </row>
    <row r="16" spans="1:21" s="142" customFormat="1" ht="27.75" customHeight="1" x14ac:dyDescent="0.2">
      <c r="B16" s="149"/>
      <c r="C16" s="149" t="s">
        <v>68</v>
      </c>
      <c r="D16" s="145" t="s">
        <v>172</v>
      </c>
      <c r="E16" s="149"/>
      <c r="F16" s="149"/>
      <c r="G16" s="149"/>
      <c r="H16" s="149"/>
      <c r="I16" s="150">
        <f>7016.12*1000</f>
        <v>7016120</v>
      </c>
      <c r="J16" s="150">
        <f>I16</f>
        <v>7016120</v>
      </c>
      <c r="K16" s="150"/>
      <c r="L16" s="150"/>
      <c r="M16" s="150"/>
      <c r="N16" s="140">
        <f>J16+K16+L16+M16</f>
        <v>7016120</v>
      </c>
      <c r="O16" s="151">
        <f>$O$41</f>
        <v>1.03796694230777</v>
      </c>
      <c r="P16" s="140">
        <f>N16*O16</f>
        <v>7282500.6200000001</v>
      </c>
      <c r="Q16" s="290">
        <f>H53</f>
        <v>1.0082557000000001</v>
      </c>
      <c r="R16" s="140">
        <f>P16*Q16</f>
        <v>7342622.7599999998</v>
      </c>
      <c r="S16" s="140">
        <f>P16+(R16-P16)*(1-50/100)</f>
        <v>7312561.6900000004</v>
      </c>
      <c r="T16" s="151"/>
    </row>
    <row r="17" spans="1:22" s="142" customFormat="1" ht="27" customHeight="1" x14ac:dyDescent="0.2">
      <c r="B17" s="149"/>
      <c r="C17" s="149"/>
      <c r="D17" s="146" t="s">
        <v>171</v>
      </c>
      <c r="E17" s="149"/>
      <c r="F17" s="149"/>
      <c r="G17" s="149"/>
      <c r="H17" s="149"/>
      <c r="I17" s="152">
        <f>I16*2%</f>
        <v>140322.4</v>
      </c>
      <c r="J17" s="150">
        <f>I17</f>
        <v>140322.4</v>
      </c>
      <c r="K17" s="150"/>
      <c r="L17" s="150"/>
      <c r="M17" s="150"/>
      <c r="N17" s="151">
        <f t="shared" ref="N17" si="7">J17+K17+L17+M17</f>
        <v>140322.4</v>
      </c>
      <c r="O17" s="151">
        <f>$O$41</f>
        <v>1.03796694230777</v>
      </c>
      <c r="P17" s="140">
        <f>N17*O17</f>
        <v>145650.01</v>
      </c>
      <c r="Q17" s="290">
        <f>H53</f>
        <v>1.0082557000000001</v>
      </c>
      <c r="R17" s="140">
        <f>P17*Q17</f>
        <v>146852.45000000001</v>
      </c>
      <c r="S17" s="140">
        <f>P17+(R17-P17)*(1-50/100)</f>
        <v>146251.23000000001</v>
      </c>
      <c r="T17" s="151"/>
    </row>
    <row r="18" spans="1:22" s="148" customFormat="1" ht="34.5" customHeight="1" x14ac:dyDescent="0.2">
      <c r="B18" s="143" t="s">
        <v>174</v>
      </c>
      <c r="C18" s="144"/>
      <c r="D18" s="277" t="s">
        <v>173</v>
      </c>
      <c r="E18" s="147">
        <f t="shared" ref="E18:N18" si="8">SUM(E19:E36)</f>
        <v>90841771.200000003</v>
      </c>
      <c r="F18" s="147">
        <f t="shared" si="8"/>
        <v>1475736</v>
      </c>
      <c r="G18" s="147">
        <f t="shared" si="8"/>
        <v>92317507.200000003</v>
      </c>
      <c r="H18" s="147">
        <f t="shared" si="8"/>
        <v>5535244.2000000002</v>
      </c>
      <c r="I18" s="147">
        <f t="shared" si="8"/>
        <v>1663447.13</v>
      </c>
      <c r="J18" s="147">
        <f t="shared" si="8"/>
        <v>99516198.530000001</v>
      </c>
      <c r="K18" s="147">
        <f t="shared" si="8"/>
        <v>2123302.67</v>
      </c>
      <c r="L18" s="147">
        <f t="shared" si="8"/>
        <v>-318495.39</v>
      </c>
      <c r="M18" s="147">
        <f t="shared" si="8"/>
        <v>472204.04</v>
      </c>
      <c r="N18" s="147">
        <f t="shared" si="8"/>
        <v>101793209.84999999</v>
      </c>
      <c r="O18" s="147"/>
      <c r="P18" s="147">
        <f>SUM(P19:P36)</f>
        <v>105614489.41</v>
      </c>
      <c r="Q18" s="147"/>
      <c r="R18" s="147">
        <f>SUM(R19:R36)</f>
        <v>107683139.31</v>
      </c>
      <c r="S18" s="147">
        <f>SUM(S19:S36)</f>
        <v>106648814.39</v>
      </c>
      <c r="T18" s="147">
        <f>SUM(T19:T36)</f>
        <v>5802284.5599999996</v>
      </c>
    </row>
    <row r="19" spans="1:22" s="142" customFormat="1" ht="47.25" x14ac:dyDescent="0.2">
      <c r="A19" s="156"/>
      <c r="B19" s="192"/>
      <c r="C19" s="291" t="s">
        <v>47</v>
      </c>
      <c r="D19" s="292" t="s">
        <v>48</v>
      </c>
      <c r="E19" s="293"/>
      <c r="F19" s="293"/>
      <c r="G19" s="293"/>
      <c r="H19" s="293"/>
      <c r="I19" s="294">
        <f>173.62*1000</f>
        <v>173620</v>
      </c>
      <c r="J19" s="294">
        <f>I19</f>
        <v>173620</v>
      </c>
      <c r="K19" s="151"/>
      <c r="L19" s="151"/>
      <c r="M19" s="151"/>
      <c r="N19" s="294">
        <f>J19+K19+L19+M19</f>
        <v>173620</v>
      </c>
      <c r="O19" s="151">
        <f t="shared" ref="O19:O30" si="9">$O$41</f>
        <v>1.03796694230777</v>
      </c>
      <c r="P19" s="140">
        <f>N19*O19</f>
        <v>180211.82</v>
      </c>
      <c r="Q19" s="290">
        <f t="shared" ref="Q19:Q30" si="10">$H$64</f>
        <v>1.0198016000000001</v>
      </c>
      <c r="R19" s="140">
        <f t="shared" ref="R19:R35" si="11">P19*Q19</f>
        <v>183780.3</v>
      </c>
      <c r="S19" s="140">
        <f t="shared" ref="S19:S34" si="12">P19+(R19-P19)*(1-50/100)</f>
        <v>181996.06</v>
      </c>
      <c r="T19" s="151">
        <f>H19*O19*Q19*U19</f>
        <v>0</v>
      </c>
      <c r="U19" s="142">
        <f>S19/R19</f>
        <v>0.99029145126000995</v>
      </c>
      <c r="V19" s="325">
        <f>O19*Q19*U19</f>
        <v>1.0482436500000001</v>
      </c>
    </row>
    <row r="20" spans="1:22" s="142" customFormat="1" ht="26.25" customHeight="1" x14ac:dyDescent="0.2">
      <c r="A20" s="156"/>
      <c r="B20" s="192"/>
      <c r="C20" s="291" t="s">
        <v>21</v>
      </c>
      <c r="D20" s="291" t="s">
        <v>80</v>
      </c>
      <c r="E20" s="294">
        <f>6260.61*1000</f>
        <v>6260610</v>
      </c>
      <c r="F20" s="294"/>
      <c r="G20" s="294">
        <f>E20+F20</f>
        <v>6260610</v>
      </c>
      <c r="H20" s="294"/>
      <c r="I20" s="294"/>
      <c r="J20" s="294">
        <f>G20+H20+I20</f>
        <v>6260610</v>
      </c>
      <c r="K20" s="294">
        <f>G20*2.3%</f>
        <v>143994.03</v>
      </c>
      <c r="L20" s="294">
        <f>-K20*0.15</f>
        <v>-21599.1</v>
      </c>
      <c r="M20" s="294">
        <f>(G20+K20)*0.5%</f>
        <v>32023.02</v>
      </c>
      <c r="N20" s="294">
        <f>J20+K20+L20+M20</f>
        <v>6415027.9500000002</v>
      </c>
      <c r="O20" s="151">
        <f t="shared" si="9"/>
        <v>1.03796694230777</v>
      </c>
      <c r="P20" s="140">
        <f>N20*O20</f>
        <v>6658586.9500000002</v>
      </c>
      <c r="Q20" s="290">
        <f t="shared" si="10"/>
        <v>1.0198016000000001</v>
      </c>
      <c r="R20" s="140">
        <f t="shared" si="11"/>
        <v>6790437.6299999999</v>
      </c>
      <c r="S20" s="140">
        <f t="shared" si="12"/>
        <v>6724512.29</v>
      </c>
      <c r="T20" s="151">
        <f t="shared" ref="T20:T35" si="13">H20*O20*Q20*U20</f>
        <v>0</v>
      </c>
      <c r="U20" s="142">
        <f t="shared" ref="U20:U36" si="14">S20/R20</f>
        <v>0.99029144458838103</v>
      </c>
      <c r="V20" s="325">
        <f t="shared" ref="V20:V36" si="15">O20*Q20*U20</f>
        <v>1.0482436500000001</v>
      </c>
    </row>
    <row r="21" spans="1:22" s="142" customFormat="1" ht="32.25" customHeight="1" x14ac:dyDescent="0.2">
      <c r="A21" s="156"/>
      <c r="B21" s="192"/>
      <c r="C21" s="291" t="s">
        <v>22</v>
      </c>
      <c r="D21" s="291" t="s">
        <v>81</v>
      </c>
      <c r="E21" s="294">
        <f>2104.19*1000</f>
        <v>2104190</v>
      </c>
      <c r="F21" s="294"/>
      <c r="G21" s="294">
        <f>E21+F21</f>
        <v>2104190</v>
      </c>
      <c r="H21" s="294"/>
      <c r="I21" s="294"/>
      <c r="J21" s="294">
        <f>G21+H21+I21</f>
        <v>2104190</v>
      </c>
      <c r="K21" s="294">
        <f>G21*2.3%</f>
        <v>48396.37</v>
      </c>
      <c r="L21" s="294">
        <f t="shared" ref="L21:L23" si="16">-K21*0.15</f>
        <v>-7259.46</v>
      </c>
      <c r="M21" s="294">
        <f>(G21+K21)*0.5%</f>
        <v>10762.93</v>
      </c>
      <c r="N21" s="294">
        <f t="shared" ref="N21:N23" si="17">J21+K21+L21+M21</f>
        <v>2156089.84</v>
      </c>
      <c r="O21" s="151">
        <f t="shared" si="9"/>
        <v>1.03796694230777</v>
      </c>
      <c r="P21" s="140">
        <f>N21*O21</f>
        <v>2237949.98</v>
      </c>
      <c r="Q21" s="290">
        <f t="shared" si="10"/>
        <v>1.0198016000000001</v>
      </c>
      <c r="R21" s="140">
        <f t="shared" si="11"/>
        <v>2282264.9700000002</v>
      </c>
      <c r="S21" s="140">
        <f t="shared" si="12"/>
        <v>2260107.48</v>
      </c>
      <c r="T21" s="151">
        <f t="shared" si="13"/>
        <v>0</v>
      </c>
      <c r="U21" s="142">
        <f t="shared" si="14"/>
        <v>0.99029144718459206</v>
      </c>
      <c r="V21" s="325">
        <f t="shared" si="15"/>
        <v>1.0482436500000001</v>
      </c>
    </row>
    <row r="22" spans="1:22" s="142" customFormat="1" ht="27.75" customHeight="1" x14ac:dyDescent="0.2">
      <c r="A22" s="156"/>
      <c r="B22" s="192"/>
      <c r="C22" s="291" t="s">
        <v>82</v>
      </c>
      <c r="D22" s="291" t="s">
        <v>83</v>
      </c>
      <c r="E22" s="294">
        <f>72410.82*1000</f>
        <v>72410820</v>
      </c>
      <c r="F22" s="294"/>
      <c r="G22" s="294">
        <f t="shared" ref="G22:G23" si="18">E22+F22</f>
        <v>72410820</v>
      </c>
      <c r="H22" s="294"/>
      <c r="I22" s="294"/>
      <c r="J22" s="294">
        <f t="shared" ref="J22" si="19">G22+H22+I22</f>
        <v>72410820</v>
      </c>
      <c r="K22" s="294">
        <f t="shared" ref="K22:K23" si="20">G22*2.3%</f>
        <v>1665448.86</v>
      </c>
      <c r="L22" s="294">
        <f t="shared" si="16"/>
        <v>-249817.33</v>
      </c>
      <c r="M22" s="294">
        <f t="shared" ref="M22:M23" si="21">(G22+K22)*0.5%</f>
        <v>370381.34</v>
      </c>
      <c r="N22" s="294">
        <f t="shared" si="17"/>
        <v>74196832.870000005</v>
      </c>
      <c r="O22" s="151">
        <f t="shared" si="9"/>
        <v>1.03796694230777</v>
      </c>
      <c r="P22" s="140">
        <f t="shared" ref="P22:P35" si="22">N22*O22</f>
        <v>77013859.739999995</v>
      </c>
      <c r="Q22" s="290">
        <f t="shared" si="10"/>
        <v>1.0198016000000001</v>
      </c>
      <c r="R22" s="140">
        <f t="shared" si="11"/>
        <v>78538857.390000001</v>
      </c>
      <c r="S22" s="140">
        <f t="shared" si="12"/>
        <v>77776358.569999993</v>
      </c>
      <c r="T22" s="151">
        <f t="shared" si="13"/>
        <v>0</v>
      </c>
      <c r="U22" s="142">
        <f t="shared" si="14"/>
        <v>0.99029144495681098</v>
      </c>
      <c r="V22" s="325">
        <f t="shared" si="15"/>
        <v>1.0482436500000001</v>
      </c>
    </row>
    <row r="23" spans="1:22" s="142" customFormat="1" ht="26.25" customHeight="1" x14ac:dyDescent="0.2">
      <c r="A23" s="156"/>
      <c r="B23" s="192"/>
      <c r="C23" s="291" t="s">
        <v>113</v>
      </c>
      <c r="D23" s="291" t="s">
        <v>125</v>
      </c>
      <c r="E23" s="294">
        <f>1046.73*1000</f>
        <v>1046730</v>
      </c>
      <c r="F23" s="294"/>
      <c r="G23" s="294">
        <f t="shared" si="18"/>
        <v>1046730</v>
      </c>
      <c r="H23" s="294"/>
      <c r="I23" s="294"/>
      <c r="J23" s="294">
        <f>G23+H23+I23</f>
        <v>1046730</v>
      </c>
      <c r="K23" s="294">
        <f t="shared" si="20"/>
        <v>24074.79</v>
      </c>
      <c r="L23" s="294">
        <f t="shared" si="16"/>
        <v>-3611.22</v>
      </c>
      <c r="M23" s="294">
        <f t="shared" si="21"/>
        <v>5354.02</v>
      </c>
      <c r="N23" s="294">
        <f t="shared" si="17"/>
        <v>1072547.5900000001</v>
      </c>
      <c r="O23" s="151">
        <f t="shared" si="9"/>
        <v>1.03796694230777</v>
      </c>
      <c r="P23" s="140">
        <f t="shared" si="22"/>
        <v>1113268.94</v>
      </c>
      <c r="Q23" s="290">
        <f t="shared" si="10"/>
        <v>1.0198016000000001</v>
      </c>
      <c r="R23" s="140">
        <f t="shared" si="11"/>
        <v>1135313.45</v>
      </c>
      <c r="S23" s="140">
        <f t="shared" si="12"/>
        <v>1124291.2</v>
      </c>
      <c r="T23" s="151">
        <f t="shared" si="13"/>
        <v>0</v>
      </c>
      <c r="U23" s="142">
        <f t="shared" si="14"/>
        <v>0.99029144770547695</v>
      </c>
      <c r="V23" s="325">
        <f t="shared" si="15"/>
        <v>1.0482436500000001</v>
      </c>
    </row>
    <row r="24" spans="1:22" s="142" customFormat="1" ht="29.25" customHeight="1" x14ac:dyDescent="0.2">
      <c r="A24" s="156"/>
      <c r="B24" s="192"/>
      <c r="C24" s="291" t="s">
        <v>25</v>
      </c>
      <c r="D24" s="291" t="s">
        <v>26</v>
      </c>
      <c r="E24" s="295">
        <f>6144.67*1000</f>
        <v>6144670</v>
      </c>
      <c r="F24" s="295"/>
      <c r="G24" s="295">
        <f t="shared" ref="G24:G26" si="23">E24+F24</f>
        <v>6144670</v>
      </c>
      <c r="H24" s="295">
        <f>5424.74*1000</f>
        <v>5424740</v>
      </c>
      <c r="I24" s="295"/>
      <c r="J24" s="294">
        <f t="shared" ref="J24:J26" si="24">G24+H24+I24</f>
        <v>11569410</v>
      </c>
      <c r="K24" s="294">
        <f t="shared" ref="K24:K26" si="25">G24*2.3%</f>
        <v>141327.41</v>
      </c>
      <c r="L24" s="294">
        <f t="shared" ref="L24:L26" si="26">-K24*0.15</f>
        <v>-21199.11</v>
      </c>
      <c r="M24" s="294">
        <f t="shared" ref="M24:M26" si="27">(G24+K24)*0.5%</f>
        <v>31429.99</v>
      </c>
      <c r="N24" s="294">
        <f t="shared" ref="N24:N26" si="28">J24+K24+L24+M24</f>
        <v>11720968.289999999</v>
      </c>
      <c r="O24" s="151">
        <f t="shared" si="9"/>
        <v>1.03796694230777</v>
      </c>
      <c r="P24" s="140">
        <f t="shared" si="22"/>
        <v>12165977.619999999</v>
      </c>
      <c r="Q24" s="290">
        <f t="shared" si="10"/>
        <v>1.0198016000000001</v>
      </c>
      <c r="R24" s="140">
        <f t="shared" si="11"/>
        <v>12406883.439999999</v>
      </c>
      <c r="S24" s="140">
        <f t="shared" si="12"/>
        <v>12286430.529999999</v>
      </c>
      <c r="T24" s="140">
        <f>H24*O24*Q24*U24</f>
        <v>5686449.2300000004</v>
      </c>
      <c r="U24" s="142">
        <f t="shared" si="14"/>
        <v>0.99029144502062005</v>
      </c>
      <c r="V24" s="325">
        <f t="shared" si="15"/>
        <v>1.0482436500000001</v>
      </c>
    </row>
    <row r="25" spans="1:22" s="142" customFormat="1" ht="29.25" customHeight="1" x14ac:dyDescent="0.2">
      <c r="A25" s="156"/>
      <c r="B25" s="192"/>
      <c r="C25" s="291" t="s">
        <v>27</v>
      </c>
      <c r="D25" s="291" t="s">
        <v>84</v>
      </c>
      <c r="E25" s="295">
        <f>481.61*1000</f>
        <v>481610</v>
      </c>
      <c r="F25" s="295"/>
      <c r="G25" s="295">
        <f t="shared" si="23"/>
        <v>481610</v>
      </c>
      <c r="H25" s="295"/>
      <c r="I25" s="295"/>
      <c r="J25" s="294">
        <f t="shared" si="24"/>
        <v>481610</v>
      </c>
      <c r="K25" s="294">
        <f t="shared" si="25"/>
        <v>11077.03</v>
      </c>
      <c r="L25" s="294">
        <f t="shared" si="26"/>
        <v>-1661.55</v>
      </c>
      <c r="M25" s="294">
        <f t="shared" si="27"/>
        <v>2463.44</v>
      </c>
      <c r="N25" s="294">
        <f t="shared" si="28"/>
        <v>493488.92</v>
      </c>
      <c r="O25" s="151">
        <f t="shared" si="9"/>
        <v>1.03796694230777</v>
      </c>
      <c r="P25" s="140">
        <f t="shared" si="22"/>
        <v>512225.19</v>
      </c>
      <c r="Q25" s="290">
        <f t="shared" si="10"/>
        <v>1.0198016000000001</v>
      </c>
      <c r="R25" s="140">
        <f t="shared" si="11"/>
        <v>522368.07</v>
      </c>
      <c r="S25" s="140">
        <f t="shared" si="12"/>
        <v>517296.63</v>
      </c>
      <c r="T25" s="151">
        <f t="shared" si="13"/>
        <v>0</v>
      </c>
      <c r="U25" s="142">
        <f t="shared" si="14"/>
        <v>0.99029144334951402</v>
      </c>
      <c r="V25" s="325">
        <f t="shared" si="15"/>
        <v>1.0482436399999999</v>
      </c>
    </row>
    <row r="26" spans="1:22" s="142" customFormat="1" ht="29.25" customHeight="1" x14ac:dyDescent="0.2">
      <c r="A26" s="156"/>
      <c r="B26" s="192"/>
      <c r="C26" s="291" t="s">
        <v>86</v>
      </c>
      <c r="D26" s="291" t="s">
        <v>114</v>
      </c>
      <c r="E26" s="295">
        <f>212.72*1000</f>
        <v>212720</v>
      </c>
      <c r="F26" s="295"/>
      <c r="G26" s="295">
        <f t="shared" si="23"/>
        <v>212720</v>
      </c>
      <c r="H26" s="295"/>
      <c r="I26" s="295"/>
      <c r="J26" s="294">
        <f t="shared" si="24"/>
        <v>212720</v>
      </c>
      <c r="K26" s="294">
        <f t="shared" si="25"/>
        <v>4892.5600000000004</v>
      </c>
      <c r="L26" s="294">
        <f t="shared" si="26"/>
        <v>-733.88</v>
      </c>
      <c r="M26" s="294">
        <f t="shared" si="27"/>
        <v>1088.06</v>
      </c>
      <c r="N26" s="294">
        <f t="shared" si="28"/>
        <v>217966.74</v>
      </c>
      <c r="O26" s="151">
        <f t="shared" si="9"/>
        <v>1.03796694230777</v>
      </c>
      <c r="P26" s="140">
        <f t="shared" si="22"/>
        <v>226242.27</v>
      </c>
      <c r="Q26" s="290">
        <f t="shared" si="10"/>
        <v>1.0198016000000001</v>
      </c>
      <c r="R26" s="140">
        <f t="shared" si="11"/>
        <v>230722.23</v>
      </c>
      <c r="S26" s="140">
        <f t="shared" si="12"/>
        <v>228482.25</v>
      </c>
      <c r="T26" s="151">
        <f t="shared" si="13"/>
        <v>0</v>
      </c>
      <c r="U26" s="142">
        <f t="shared" si="14"/>
        <v>0.99029144265812596</v>
      </c>
      <c r="V26" s="325">
        <f t="shared" si="15"/>
        <v>1.0482436399999999</v>
      </c>
    </row>
    <row r="27" spans="1:22" s="142" customFormat="1" ht="29.25" customHeight="1" x14ac:dyDescent="0.2">
      <c r="A27" s="156"/>
      <c r="B27" s="192"/>
      <c r="C27" s="291" t="s">
        <v>30</v>
      </c>
      <c r="D27" s="291" t="s">
        <v>31</v>
      </c>
      <c r="E27" s="294">
        <f>68.6*1000</f>
        <v>68600</v>
      </c>
      <c r="F27" s="294">
        <f>1446.8*1000</f>
        <v>1446800</v>
      </c>
      <c r="G27" s="294">
        <f t="shared" ref="G27:G28" si="29">E27+F27</f>
        <v>1515400</v>
      </c>
      <c r="H27" s="294">
        <f>1.97*1000</f>
        <v>1970</v>
      </c>
      <c r="I27" s="294"/>
      <c r="J27" s="294">
        <f t="shared" ref="J27" si="30">G27+H27+I27</f>
        <v>1517370</v>
      </c>
      <c r="K27" s="294">
        <f t="shared" ref="K27:K28" si="31">G27*2.3%</f>
        <v>34854.199999999997</v>
      </c>
      <c r="L27" s="294">
        <f t="shared" ref="L27:L35" si="32">-K27*0.15</f>
        <v>-5228.13</v>
      </c>
      <c r="M27" s="294">
        <f t="shared" ref="M27:M28" si="33">(G27+K27)*0.5%</f>
        <v>7751.27</v>
      </c>
      <c r="N27" s="294">
        <f t="shared" ref="N27:N28" si="34">J27+K27+L27+M27</f>
        <v>1554747.34</v>
      </c>
      <c r="O27" s="151">
        <f t="shared" si="9"/>
        <v>1.03796694230777</v>
      </c>
      <c r="P27" s="140">
        <f t="shared" si="22"/>
        <v>1613776.34</v>
      </c>
      <c r="Q27" s="290">
        <f t="shared" si="10"/>
        <v>1.0198016000000001</v>
      </c>
      <c r="R27" s="140">
        <f t="shared" si="11"/>
        <v>1645731.69</v>
      </c>
      <c r="S27" s="140">
        <f t="shared" si="12"/>
        <v>1629754.02</v>
      </c>
      <c r="T27" s="140">
        <f t="shared" si="13"/>
        <v>2065.04</v>
      </c>
      <c r="U27" s="142">
        <f t="shared" si="14"/>
        <v>0.99029144902715005</v>
      </c>
      <c r="V27" s="325">
        <f t="shared" si="15"/>
        <v>1.0482436500000001</v>
      </c>
    </row>
    <row r="28" spans="1:22" s="142" customFormat="1" ht="29.25" customHeight="1" x14ac:dyDescent="0.2">
      <c r="A28" s="156"/>
      <c r="B28" s="192"/>
      <c r="C28" s="291" t="s">
        <v>126</v>
      </c>
      <c r="D28" s="291" t="s">
        <v>87</v>
      </c>
      <c r="E28" s="294">
        <f>330.61*1000</f>
        <v>330610</v>
      </c>
      <c r="F28" s="294"/>
      <c r="G28" s="294">
        <f t="shared" si="29"/>
        <v>330610</v>
      </c>
      <c r="H28" s="294"/>
      <c r="I28" s="294"/>
      <c r="J28" s="294">
        <f>G28+H28+I28</f>
        <v>330610</v>
      </c>
      <c r="K28" s="294">
        <f t="shared" si="31"/>
        <v>7604.03</v>
      </c>
      <c r="L28" s="294">
        <f t="shared" si="32"/>
        <v>-1140.5999999999999</v>
      </c>
      <c r="M28" s="294">
        <f t="shared" si="33"/>
        <v>1691.07</v>
      </c>
      <c r="N28" s="294">
        <f t="shared" si="34"/>
        <v>338764.5</v>
      </c>
      <c r="O28" s="151">
        <f t="shared" si="9"/>
        <v>1.03796694230777</v>
      </c>
      <c r="P28" s="140">
        <f t="shared" si="22"/>
        <v>351626.35</v>
      </c>
      <c r="Q28" s="290">
        <f t="shared" si="10"/>
        <v>1.0198016000000001</v>
      </c>
      <c r="R28" s="140">
        <f t="shared" si="11"/>
        <v>358589.11</v>
      </c>
      <c r="S28" s="140">
        <f t="shared" si="12"/>
        <v>355107.73</v>
      </c>
      <c r="T28" s="151">
        <f t="shared" si="13"/>
        <v>0</v>
      </c>
      <c r="U28" s="142">
        <f t="shared" si="14"/>
        <v>0.99029145084746195</v>
      </c>
      <c r="V28" s="325">
        <f t="shared" si="15"/>
        <v>1.0482436500000001</v>
      </c>
    </row>
    <row r="29" spans="1:22" s="142" customFormat="1" ht="29.25" customHeight="1" x14ac:dyDescent="0.2">
      <c r="A29" s="156"/>
      <c r="B29" s="192"/>
      <c r="C29" s="291" t="s">
        <v>37</v>
      </c>
      <c r="D29" s="291" t="s">
        <v>38</v>
      </c>
      <c r="E29" s="296"/>
      <c r="F29" s="296"/>
      <c r="G29" s="296"/>
      <c r="H29" s="296"/>
      <c r="I29" s="294">
        <f>14.49*1000</f>
        <v>14490</v>
      </c>
      <c r="J29" s="294">
        <f t="shared" ref="J29:J33" si="35">G29+H29+I29</f>
        <v>14490</v>
      </c>
      <c r="K29" s="294">
        <f t="shared" ref="K29:K35" si="36">G29*2.3%</f>
        <v>0</v>
      </c>
      <c r="L29" s="294">
        <f t="shared" si="32"/>
        <v>0</v>
      </c>
      <c r="M29" s="294">
        <f t="shared" ref="M29:M35" si="37">(G29+K29)*0.5%</f>
        <v>0</v>
      </c>
      <c r="N29" s="294">
        <f t="shared" ref="N29:N35" si="38">J29+K29+L29+M29</f>
        <v>14490</v>
      </c>
      <c r="O29" s="151">
        <f t="shared" si="9"/>
        <v>1.03796694230777</v>
      </c>
      <c r="P29" s="140">
        <f t="shared" si="22"/>
        <v>15040.14</v>
      </c>
      <c r="Q29" s="290">
        <f t="shared" si="10"/>
        <v>1.0198016000000001</v>
      </c>
      <c r="R29" s="140">
        <f t="shared" si="11"/>
        <v>15337.96</v>
      </c>
      <c r="S29" s="140">
        <f t="shared" si="12"/>
        <v>15189.05</v>
      </c>
      <c r="T29" s="151">
        <f t="shared" si="13"/>
        <v>0</v>
      </c>
      <c r="U29" s="142">
        <f t="shared" si="14"/>
        <v>0.99029140772306101</v>
      </c>
      <c r="V29" s="325">
        <f t="shared" si="15"/>
        <v>1.0482436100000001</v>
      </c>
    </row>
    <row r="30" spans="1:22" s="182" customFormat="1" ht="31.5" x14ac:dyDescent="0.2">
      <c r="A30" s="297"/>
      <c r="B30" s="298"/>
      <c r="C30" s="273" t="s">
        <v>297</v>
      </c>
      <c r="D30" s="167" t="s">
        <v>179</v>
      </c>
      <c r="E30" s="299"/>
      <c r="F30" s="299"/>
      <c r="G30" s="299"/>
      <c r="H30" s="299"/>
      <c r="I30" s="299">
        <v>32663.22</v>
      </c>
      <c r="J30" s="300">
        <f t="shared" ref="J30:J31" si="39">G30+H30+I30</f>
        <v>32663.22</v>
      </c>
      <c r="K30" s="300">
        <f t="shared" ref="K30:K31" si="40">G30*2.3%</f>
        <v>0</v>
      </c>
      <c r="L30" s="300">
        <f t="shared" si="32"/>
        <v>0</v>
      </c>
      <c r="M30" s="300">
        <f t="shared" ref="M30:M31" si="41">(G30+K30)*0.5%</f>
        <v>0</v>
      </c>
      <c r="N30" s="300">
        <f t="shared" ref="N30:N31" si="42">J30+K30+L30+M30</f>
        <v>32663.22</v>
      </c>
      <c r="O30" s="301">
        <f t="shared" si="9"/>
        <v>1.03796694230777</v>
      </c>
      <c r="P30" s="302">
        <f>N30*O30</f>
        <v>33903.339999999997</v>
      </c>
      <c r="Q30" s="303">
        <f t="shared" si="10"/>
        <v>1.0198016000000001</v>
      </c>
      <c r="R30" s="302">
        <f t="shared" si="11"/>
        <v>34574.68</v>
      </c>
      <c r="S30" s="302">
        <f t="shared" si="12"/>
        <v>34239.01</v>
      </c>
      <c r="T30" s="151">
        <f t="shared" si="13"/>
        <v>0</v>
      </c>
      <c r="U30" s="182">
        <f t="shared" si="14"/>
        <v>0.99029145027517296</v>
      </c>
      <c r="V30" s="325">
        <f t="shared" si="15"/>
        <v>1.0482436500000001</v>
      </c>
    </row>
    <row r="31" spans="1:22" s="182" customFormat="1" ht="31.5" x14ac:dyDescent="0.2">
      <c r="A31" s="297"/>
      <c r="B31" s="298"/>
      <c r="C31" s="273" t="s">
        <v>298</v>
      </c>
      <c r="D31" s="167" t="s">
        <v>180</v>
      </c>
      <c r="E31" s="299"/>
      <c r="F31" s="299"/>
      <c r="G31" s="299"/>
      <c r="H31" s="299"/>
      <c r="I31" s="299">
        <v>1123200</v>
      </c>
      <c r="J31" s="300">
        <f t="shared" si="39"/>
        <v>1123200</v>
      </c>
      <c r="K31" s="300">
        <f t="shared" si="40"/>
        <v>0</v>
      </c>
      <c r="L31" s="300">
        <f t="shared" si="32"/>
        <v>0</v>
      </c>
      <c r="M31" s="300">
        <f t="shared" si="41"/>
        <v>0</v>
      </c>
      <c r="N31" s="300">
        <f t="shared" si="42"/>
        <v>1123200</v>
      </c>
      <c r="O31" s="304">
        <v>1</v>
      </c>
      <c r="P31" s="302">
        <f>N31*O31</f>
        <v>1123200</v>
      </c>
      <c r="Q31" s="305">
        <v>1</v>
      </c>
      <c r="R31" s="302">
        <f t="shared" si="11"/>
        <v>1123200</v>
      </c>
      <c r="S31" s="302">
        <f t="shared" si="12"/>
        <v>1123200</v>
      </c>
      <c r="T31" s="151">
        <f t="shared" si="13"/>
        <v>0</v>
      </c>
      <c r="U31" s="306">
        <f t="shared" si="14"/>
        <v>1</v>
      </c>
      <c r="V31" s="325">
        <f t="shared" si="15"/>
        <v>1</v>
      </c>
    </row>
    <row r="32" spans="1:22" s="142" customFormat="1" ht="56.25" customHeight="1" x14ac:dyDescent="0.2">
      <c r="A32" s="156"/>
      <c r="B32" s="192"/>
      <c r="C32" s="153" t="s">
        <v>118</v>
      </c>
      <c r="D32" s="135" t="s">
        <v>266</v>
      </c>
      <c r="E32" s="243"/>
      <c r="F32" s="243"/>
      <c r="G32" s="243"/>
      <c r="H32" s="243"/>
      <c r="I32" s="243">
        <f>ROUND((10.46+357.26),2)</f>
        <v>367.72</v>
      </c>
      <c r="J32" s="294">
        <f t="shared" si="35"/>
        <v>367.72</v>
      </c>
      <c r="K32" s="294">
        <f t="shared" si="36"/>
        <v>0</v>
      </c>
      <c r="L32" s="294">
        <f t="shared" si="32"/>
        <v>0</v>
      </c>
      <c r="M32" s="294">
        <f t="shared" si="37"/>
        <v>0</v>
      </c>
      <c r="N32" s="294">
        <f t="shared" si="38"/>
        <v>367.72</v>
      </c>
      <c r="O32" s="151">
        <f>$O$41</f>
        <v>1.03796694230777</v>
      </c>
      <c r="P32" s="140">
        <f>N32*O32</f>
        <v>381.68</v>
      </c>
      <c r="Q32" s="290">
        <f>$H$64</f>
        <v>1.0198016000000001</v>
      </c>
      <c r="R32" s="140">
        <f t="shared" si="11"/>
        <v>389.24</v>
      </c>
      <c r="S32" s="140">
        <f t="shared" si="12"/>
        <v>385.46</v>
      </c>
      <c r="T32" s="151">
        <f t="shared" si="13"/>
        <v>0</v>
      </c>
      <c r="U32" s="142">
        <f t="shared" si="14"/>
        <v>0.99028876785530795</v>
      </c>
      <c r="V32" s="325">
        <f t="shared" si="15"/>
        <v>1.04824081</v>
      </c>
    </row>
    <row r="33" spans="1:22" s="142" customFormat="1" ht="57.75" customHeight="1" x14ac:dyDescent="0.2">
      <c r="A33" s="156"/>
      <c r="B33" s="192"/>
      <c r="C33" s="153" t="s">
        <v>119</v>
      </c>
      <c r="D33" s="135" t="s">
        <v>54</v>
      </c>
      <c r="E33" s="243"/>
      <c r="F33" s="243"/>
      <c r="G33" s="243"/>
      <c r="H33" s="243"/>
      <c r="I33" s="243">
        <f>ROUND(21279.58,2)</f>
        <v>21279.58</v>
      </c>
      <c r="J33" s="294">
        <f t="shared" si="35"/>
        <v>21279.58</v>
      </c>
      <c r="K33" s="294">
        <f t="shared" si="36"/>
        <v>0</v>
      </c>
      <c r="L33" s="294">
        <f t="shared" si="32"/>
        <v>0</v>
      </c>
      <c r="M33" s="294">
        <f t="shared" si="37"/>
        <v>0</v>
      </c>
      <c r="N33" s="294">
        <f t="shared" si="38"/>
        <v>21279.58</v>
      </c>
      <c r="O33" s="151">
        <f>$O$41</f>
        <v>1.03796694230777</v>
      </c>
      <c r="P33" s="140">
        <f>N33*O33</f>
        <v>22087.5</v>
      </c>
      <c r="Q33" s="290">
        <f>$H$64</f>
        <v>1.0198016000000001</v>
      </c>
      <c r="R33" s="140">
        <f t="shared" si="11"/>
        <v>22524.87</v>
      </c>
      <c r="S33" s="140">
        <f t="shared" si="12"/>
        <v>22306.19</v>
      </c>
      <c r="T33" s="151">
        <f t="shared" si="13"/>
        <v>0</v>
      </c>
      <c r="U33" s="142">
        <f t="shared" si="14"/>
        <v>0.990291619885043</v>
      </c>
      <c r="V33" s="325">
        <f t="shared" si="15"/>
        <v>1.0482438300000001</v>
      </c>
    </row>
    <row r="34" spans="1:22" s="142" customFormat="1" ht="27.75" customHeight="1" x14ac:dyDescent="0.2">
      <c r="A34" s="156"/>
      <c r="B34" s="291"/>
      <c r="C34" s="153" t="s">
        <v>62</v>
      </c>
      <c r="D34" s="153" t="s">
        <v>268</v>
      </c>
      <c r="E34" s="242"/>
      <c r="F34" s="242"/>
      <c r="G34" s="242"/>
      <c r="H34" s="242"/>
      <c r="I34" s="243">
        <f>199.71*1000</f>
        <v>199710</v>
      </c>
      <c r="J34" s="243">
        <f t="shared" ref="J34:J35" si="43">I34</f>
        <v>199710</v>
      </c>
      <c r="K34" s="294">
        <f t="shared" si="36"/>
        <v>0</v>
      </c>
      <c r="L34" s="294">
        <f t="shared" si="32"/>
        <v>0</v>
      </c>
      <c r="M34" s="294">
        <f t="shared" si="37"/>
        <v>0</v>
      </c>
      <c r="N34" s="294">
        <f t="shared" si="38"/>
        <v>199710</v>
      </c>
      <c r="O34" s="151">
        <f>$O$41</f>
        <v>1.03796694230777</v>
      </c>
      <c r="P34" s="140">
        <f t="shared" si="22"/>
        <v>207292.38</v>
      </c>
      <c r="Q34" s="290">
        <f>$H$64</f>
        <v>1.0198016000000001</v>
      </c>
      <c r="R34" s="140">
        <f t="shared" si="11"/>
        <v>211397.1</v>
      </c>
      <c r="S34" s="140">
        <f t="shared" si="12"/>
        <v>209344.74</v>
      </c>
      <c r="T34" s="151">
        <f t="shared" si="13"/>
        <v>0</v>
      </c>
      <c r="U34" s="142">
        <f t="shared" si="14"/>
        <v>0.99029144676062197</v>
      </c>
      <c r="V34" s="325">
        <f t="shared" si="15"/>
        <v>1.0482436500000001</v>
      </c>
    </row>
    <row r="35" spans="1:22" s="142" customFormat="1" ht="36.75" customHeight="1" x14ac:dyDescent="0.2">
      <c r="A35" s="156"/>
      <c r="B35" s="291"/>
      <c r="C35" s="153" t="s">
        <v>64</v>
      </c>
      <c r="D35" s="135" t="s">
        <v>65</v>
      </c>
      <c r="E35" s="242"/>
      <c r="F35" s="242"/>
      <c r="G35" s="242"/>
      <c r="H35" s="242"/>
      <c r="I35" s="243">
        <f>65.5*1000</f>
        <v>65500</v>
      </c>
      <c r="J35" s="243">
        <f t="shared" si="43"/>
        <v>65500</v>
      </c>
      <c r="K35" s="294">
        <f t="shared" si="36"/>
        <v>0</v>
      </c>
      <c r="L35" s="294">
        <f t="shared" si="32"/>
        <v>0</v>
      </c>
      <c r="M35" s="294">
        <f t="shared" si="37"/>
        <v>0</v>
      </c>
      <c r="N35" s="294">
        <f t="shared" si="38"/>
        <v>65500</v>
      </c>
      <c r="O35" s="151">
        <f>$O$41</f>
        <v>1.03796694230777</v>
      </c>
      <c r="P35" s="140">
        <f t="shared" si="22"/>
        <v>67986.83</v>
      </c>
      <c r="Q35" s="290">
        <f>$H$64</f>
        <v>1.0198016000000001</v>
      </c>
      <c r="R35" s="140">
        <f t="shared" si="11"/>
        <v>69333.08</v>
      </c>
      <c r="S35" s="140">
        <f>P35+(R35-P35)*(1-50/100)</f>
        <v>68659.960000000006</v>
      </c>
      <c r="T35" s="151">
        <f t="shared" si="13"/>
        <v>0</v>
      </c>
      <c r="U35" s="142">
        <f t="shared" si="14"/>
        <v>0.99029150298818402</v>
      </c>
      <c r="V35" s="325">
        <f t="shared" si="15"/>
        <v>1.0482437099999999</v>
      </c>
    </row>
    <row r="36" spans="1:22" s="142" customFormat="1" ht="47.25" x14ac:dyDescent="0.2">
      <c r="A36" s="156"/>
      <c r="B36" s="291"/>
      <c r="C36" s="291" t="s">
        <v>71</v>
      </c>
      <c r="D36" s="291" t="s">
        <v>269</v>
      </c>
      <c r="E36" s="294">
        <f>(E20+E21+E22+E23+E24+E25+E26+E27+E28)*2%</f>
        <v>1781211.2</v>
      </c>
      <c r="F36" s="294">
        <f>(F20+F21+F22+F23+F24+F25+F26+F27+F28)*2%</f>
        <v>28936</v>
      </c>
      <c r="G36" s="294">
        <f>(G20+G21+G22+G23+G24+G25+G26+G27+G28)*2%</f>
        <v>1810147.2</v>
      </c>
      <c r="H36" s="294">
        <f>(H20+H21+H22+H23+H24+H25+H26+H27+H28)*2%</f>
        <v>108534.2</v>
      </c>
      <c r="I36" s="294">
        <f>(I19+I20+I21+I22+I23+I24+I25+I26+I27+I28+I29+I30+I31+I32+I33+I34+I35)*2%</f>
        <v>32616.61</v>
      </c>
      <c r="J36" s="294">
        <f t="shared" ref="J36:T36" si="44">(J19+J20+J21+J22+J23+J24+J25+J26+J27+J28+J29+J30+J31+J32+J33+J34+J35)*2%</f>
        <v>1951298.01</v>
      </c>
      <c r="K36" s="294">
        <f t="shared" si="44"/>
        <v>41633.39</v>
      </c>
      <c r="L36" s="294">
        <f t="shared" si="44"/>
        <v>-6245.01</v>
      </c>
      <c r="M36" s="294">
        <f t="shared" si="44"/>
        <v>9258.9</v>
      </c>
      <c r="N36" s="294">
        <f t="shared" si="44"/>
        <v>1995945.29</v>
      </c>
      <c r="O36" s="294"/>
      <c r="P36" s="294">
        <f t="shared" si="44"/>
        <v>2070872.34</v>
      </c>
      <c r="Q36" s="294"/>
      <c r="R36" s="294">
        <f t="shared" si="44"/>
        <v>2111434.1</v>
      </c>
      <c r="S36" s="294">
        <f>(S19+S20+S21+S22+S23+S24+S25+S26+S27+S28+S29+S30+S31+S32+S33+S34+S35)*2%</f>
        <v>2091153.22</v>
      </c>
      <c r="T36" s="294">
        <f t="shared" si="44"/>
        <v>113770.29</v>
      </c>
      <c r="U36" s="142">
        <f t="shared" si="14"/>
        <v>0.99039473692311797</v>
      </c>
      <c r="V36" s="325">
        <f t="shared" si="15"/>
        <v>0</v>
      </c>
    </row>
    <row r="37" spans="1:22" s="155" customFormat="1" ht="36.75" customHeight="1" x14ac:dyDescent="0.2">
      <c r="A37" s="154"/>
      <c r="B37" s="159" t="s">
        <v>18</v>
      </c>
      <c r="C37" s="160" t="s">
        <v>18</v>
      </c>
      <c r="D37" s="160" t="s">
        <v>175</v>
      </c>
      <c r="E37" s="161">
        <f t="shared" ref="E37:N37" si="45">E15+E18</f>
        <v>90841771.200000003</v>
      </c>
      <c r="F37" s="161">
        <f t="shared" si="45"/>
        <v>1475736</v>
      </c>
      <c r="G37" s="161">
        <f t="shared" si="45"/>
        <v>92317507.200000003</v>
      </c>
      <c r="H37" s="161">
        <f t="shared" si="45"/>
        <v>5535244.2000000002</v>
      </c>
      <c r="I37" s="161">
        <f t="shared" si="45"/>
        <v>8819889.5299999993</v>
      </c>
      <c r="J37" s="161">
        <f t="shared" si="45"/>
        <v>106672640.93000001</v>
      </c>
      <c r="K37" s="161">
        <f t="shared" si="45"/>
        <v>2123302.67</v>
      </c>
      <c r="L37" s="161">
        <f t="shared" si="45"/>
        <v>-318495.39</v>
      </c>
      <c r="M37" s="161">
        <f t="shared" si="45"/>
        <v>472204.04</v>
      </c>
      <c r="N37" s="161">
        <f t="shared" si="45"/>
        <v>108949652.25</v>
      </c>
      <c r="O37" s="161"/>
      <c r="P37" s="161">
        <f>P15+P18</f>
        <v>113042640.04000001</v>
      </c>
      <c r="Q37" s="161"/>
      <c r="R37" s="161">
        <f>R15+R18</f>
        <v>115172614.52</v>
      </c>
      <c r="S37" s="161">
        <f>S15+S18</f>
        <v>114107627.31</v>
      </c>
      <c r="T37" s="161">
        <f>T15+T18</f>
        <v>5802284.5599999996</v>
      </c>
      <c r="U37" s="310"/>
    </row>
    <row r="38" spans="1:22" s="142" customFormat="1" ht="36.75" customHeight="1" x14ac:dyDescent="0.2">
      <c r="A38" s="156"/>
      <c r="B38" s="162"/>
      <c r="C38" s="162"/>
      <c r="D38" s="162" t="s">
        <v>176</v>
      </c>
      <c r="E38" s="163">
        <f>ROUND(E37*20%,2)</f>
        <v>18168354.239999998</v>
      </c>
      <c r="F38" s="163">
        <f t="shared" ref="F38:H38" si="46">ROUND(F37*20%,2)</f>
        <v>295147.2</v>
      </c>
      <c r="G38" s="163">
        <f t="shared" si="46"/>
        <v>18463501.440000001</v>
      </c>
      <c r="H38" s="163">
        <f t="shared" si="46"/>
        <v>1107048.8400000001</v>
      </c>
      <c r="I38" s="163">
        <f>ROUND(I37*20%,2)</f>
        <v>1763977.91</v>
      </c>
      <c r="J38" s="163">
        <f t="shared" ref="J38:T38" si="47">ROUND(J37*20%,2)</f>
        <v>21334528.190000001</v>
      </c>
      <c r="K38" s="163">
        <f t="shared" si="47"/>
        <v>424660.53</v>
      </c>
      <c r="L38" s="163">
        <f t="shared" si="47"/>
        <v>-63699.08</v>
      </c>
      <c r="M38" s="163">
        <f t="shared" si="47"/>
        <v>94440.81</v>
      </c>
      <c r="N38" s="163">
        <f t="shared" si="47"/>
        <v>21789930.449999999</v>
      </c>
      <c r="O38" s="163"/>
      <c r="P38" s="163">
        <f t="shared" si="47"/>
        <v>22608528.010000002</v>
      </c>
      <c r="Q38" s="163"/>
      <c r="R38" s="163">
        <f t="shared" si="47"/>
        <v>23034522.899999999</v>
      </c>
      <c r="S38" s="163">
        <f t="shared" si="47"/>
        <v>22821525.460000001</v>
      </c>
      <c r="T38" s="163">
        <f t="shared" si="47"/>
        <v>1160456.9099999999</v>
      </c>
    </row>
    <row r="39" spans="1:22" ht="36.75" customHeight="1" x14ac:dyDescent="0.2">
      <c r="A39" s="157"/>
      <c r="B39" s="164"/>
      <c r="C39" s="162"/>
      <c r="D39" s="160" t="s">
        <v>177</v>
      </c>
      <c r="E39" s="161">
        <f>E37+E38</f>
        <v>109010125.44</v>
      </c>
      <c r="F39" s="161">
        <f t="shared" ref="F39:J39" si="48">F37+F38</f>
        <v>1770883.2</v>
      </c>
      <c r="G39" s="161">
        <f t="shared" si="48"/>
        <v>110781008.64</v>
      </c>
      <c r="H39" s="161">
        <f t="shared" si="48"/>
        <v>6642293.04</v>
      </c>
      <c r="I39" s="161">
        <f t="shared" si="48"/>
        <v>10583867.439999999</v>
      </c>
      <c r="J39" s="161">
        <f t="shared" si="48"/>
        <v>128007169.12</v>
      </c>
      <c r="K39" s="161">
        <f t="shared" ref="K39" si="49">K37+K38</f>
        <v>2547963.2000000002</v>
      </c>
      <c r="L39" s="161">
        <f t="shared" ref="L39" si="50">L37+L38</f>
        <v>-382194.47</v>
      </c>
      <c r="M39" s="161">
        <f t="shared" ref="M39" si="51">M37+M38</f>
        <v>566644.85</v>
      </c>
      <c r="N39" s="161">
        <f t="shared" ref="N39" si="52">N37+N38</f>
        <v>130739582.7</v>
      </c>
      <c r="O39" s="161"/>
      <c r="P39" s="161">
        <f t="shared" ref="P39" si="53">P37+P38</f>
        <v>135651168.05000001</v>
      </c>
      <c r="Q39" s="161"/>
      <c r="R39" s="161">
        <f t="shared" ref="R39" si="54">R37+R38</f>
        <v>138207137.41999999</v>
      </c>
      <c r="S39" s="161">
        <f t="shared" ref="S39" si="55">S37+S38</f>
        <v>136929152.77000001</v>
      </c>
      <c r="T39" s="161">
        <f t="shared" ref="T39" si="56">T37+T38</f>
        <v>6962741.4699999997</v>
      </c>
      <c r="U39" s="324">
        <f>N39-S39</f>
        <v>-6189570.0700000003</v>
      </c>
    </row>
    <row r="40" spans="1:22" ht="33.75" customHeight="1" x14ac:dyDescent="0.2"/>
    <row r="41" spans="1:22" ht="49.5" customHeight="1" x14ac:dyDescent="0.2">
      <c r="C41" s="355" t="s">
        <v>178</v>
      </c>
      <c r="D41" s="355"/>
      <c r="E41" s="355"/>
      <c r="F41" s="355"/>
      <c r="G41" s="355"/>
      <c r="H41" s="355"/>
      <c r="I41" s="355"/>
      <c r="O41" s="289">
        <f>1.0082*1.0039*1.0187*1*1.0067*1</f>
        <v>1.03796694230777</v>
      </c>
      <c r="P41" s="307"/>
      <c r="Q41" s="308"/>
    </row>
    <row r="43" spans="1:22" ht="15.75" customHeight="1" x14ac:dyDescent="0.2">
      <c r="C43" s="355" t="s">
        <v>272</v>
      </c>
      <c r="D43" s="355"/>
      <c r="E43" s="355"/>
      <c r="F43" s="355"/>
      <c r="G43" s="355"/>
      <c r="H43" s="355"/>
      <c r="I43" s="355"/>
    </row>
    <row r="46" spans="1:22" x14ac:dyDescent="0.2">
      <c r="C46" s="240" t="s">
        <v>265</v>
      </c>
    </row>
    <row r="47" spans="1:22" ht="34.5" customHeight="1" x14ac:dyDescent="0.2">
      <c r="C47" s="357" t="s">
        <v>257</v>
      </c>
      <c r="D47" s="358"/>
      <c r="E47" s="358"/>
      <c r="F47" s="358"/>
      <c r="G47" s="359"/>
      <c r="H47" s="236">
        <v>44657</v>
      </c>
    </row>
    <row r="48" spans="1:22" ht="34.5" customHeight="1" x14ac:dyDescent="0.2">
      <c r="C48" s="357" t="s">
        <v>258</v>
      </c>
      <c r="D48" s="358"/>
      <c r="E48" s="358"/>
      <c r="F48" s="358"/>
      <c r="G48" s="359"/>
      <c r="H48" s="237">
        <f>(H50-H49)/30.5</f>
        <v>3</v>
      </c>
    </row>
    <row r="49" spans="3:8" ht="34.5" customHeight="1" x14ac:dyDescent="0.2">
      <c r="C49" s="357" t="s">
        <v>259</v>
      </c>
      <c r="D49" s="358"/>
      <c r="E49" s="358"/>
      <c r="F49" s="358"/>
      <c r="G49" s="359"/>
      <c r="H49" s="236">
        <v>44676</v>
      </c>
    </row>
    <row r="50" spans="3:8" ht="34.5" customHeight="1" x14ac:dyDescent="0.2">
      <c r="C50" s="357" t="s">
        <v>260</v>
      </c>
      <c r="D50" s="358"/>
      <c r="E50" s="358"/>
      <c r="F50" s="358"/>
      <c r="G50" s="359"/>
      <c r="H50" s="236">
        <f>H49+90</f>
        <v>44766</v>
      </c>
    </row>
    <row r="51" spans="3:8" ht="34.5" customHeight="1" x14ac:dyDescent="0.2">
      <c r="C51" s="360" t="s">
        <v>264</v>
      </c>
      <c r="D51" s="361"/>
      <c r="E51" s="361"/>
      <c r="F51" s="361"/>
      <c r="G51" s="362"/>
      <c r="H51" s="326">
        <v>1.048</v>
      </c>
    </row>
    <row r="52" spans="3:8" ht="34.5" customHeight="1" x14ac:dyDescent="0.2">
      <c r="C52" s="363" t="s">
        <v>261</v>
      </c>
      <c r="D52" s="363"/>
      <c r="E52" s="363"/>
      <c r="F52" s="234">
        <f>H51</f>
        <v>1.048</v>
      </c>
      <c r="G52" s="235" t="s">
        <v>262</v>
      </c>
      <c r="H52" s="238">
        <f>H51^(1/12)</f>
        <v>1.0039146000000001</v>
      </c>
    </row>
    <row r="53" spans="3:8" ht="46.5" customHeight="1" x14ac:dyDescent="0.2">
      <c r="C53" s="364" t="s">
        <v>263</v>
      </c>
      <c r="D53" s="365"/>
      <c r="E53" s="366" t="str">
        <f>CONCATENATE("(",H52,"^",ROUND((H49-H47)/30.5,1),"+",H52,"^",ROUND((H50-H47)/30.5,1),")","/2")</f>
        <v>(1,0039146^0,6+1,0039146^3,6)/2</v>
      </c>
      <c r="F53" s="367"/>
      <c r="G53" s="368"/>
      <c r="H53" s="239">
        <f>(H52^ROUND((H49-H47)/30.5,1)+H52^ROUND((H50-H47)/30.5,1))/2</f>
        <v>1.0082557000000001</v>
      </c>
    </row>
    <row r="57" spans="3:8" x14ac:dyDescent="0.2">
      <c r="C57" s="240" t="s">
        <v>168</v>
      </c>
    </row>
    <row r="58" spans="3:8" ht="34.5" customHeight="1" x14ac:dyDescent="0.2">
      <c r="C58" s="357" t="s">
        <v>257</v>
      </c>
      <c r="D58" s="358"/>
      <c r="E58" s="358"/>
      <c r="F58" s="358"/>
      <c r="G58" s="359"/>
      <c r="H58" s="236">
        <v>44657</v>
      </c>
    </row>
    <row r="59" spans="3:8" ht="34.5" customHeight="1" x14ac:dyDescent="0.2">
      <c r="C59" s="357" t="s">
        <v>258</v>
      </c>
      <c r="D59" s="358"/>
      <c r="E59" s="358"/>
      <c r="F59" s="358"/>
      <c r="G59" s="359"/>
      <c r="H59" s="237">
        <f>(H61-H60)/30.5</f>
        <v>6.2</v>
      </c>
    </row>
    <row r="60" spans="3:8" ht="34.5" customHeight="1" x14ac:dyDescent="0.2">
      <c r="C60" s="357" t="s">
        <v>259</v>
      </c>
      <c r="D60" s="358"/>
      <c r="E60" s="358"/>
      <c r="F60" s="358"/>
      <c r="G60" s="359"/>
      <c r="H60" s="236">
        <f>H49+40</f>
        <v>44716</v>
      </c>
    </row>
    <row r="61" spans="3:8" ht="34.5" customHeight="1" x14ac:dyDescent="0.2">
      <c r="C61" s="357" t="s">
        <v>260</v>
      </c>
      <c r="D61" s="358"/>
      <c r="E61" s="358"/>
      <c r="F61" s="358"/>
      <c r="G61" s="359"/>
      <c r="H61" s="236">
        <v>44905</v>
      </c>
    </row>
    <row r="62" spans="3:8" ht="34.5" customHeight="1" x14ac:dyDescent="0.2">
      <c r="C62" s="360" t="s">
        <v>264</v>
      </c>
      <c r="D62" s="361"/>
      <c r="E62" s="361"/>
      <c r="F62" s="361"/>
      <c r="G62" s="362"/>
      <c r="H62" s="326">
        <v>1.048</v>
      </c>
    </row>
    <row r="63" spans="3:8" ht="34.5" customHeight="1" x14ac:dyDescent="0.2">
      <c r="C63" s="363" t="s">
        <v>261</v>
      </c>
      <c r="D63" s="363"/>
      <c r="E63" s="363"/>
      <c r="F63" s="234">
        <f>H62</f>
        <v>1.048</v>
      </c>
      <c r="G63" s="235" t="s">
        <v>262</v>
      </c>
      <c r="H63" s="238">
        <f>H62^(1/12)</f>
        <v>1.0039146000000001</v>
      </c>
    </row>
    <row r="64" spans="3:8" ht="46.5" customHeight="1" x14ac:dyDescent="0.2">
      <c r="C64" s="364" t="s">
        <v>263</v>
      </c>
      <c r="D64" s="365"/>
      <c r="E64" s="366" t="str">
        <f>CONCATENATE("(",H63,"^",ROUND((H60-H58)/30.5,1),"+",H63,"^",ROUND((H61-H58)/30.5,1),")","/2")</f>
        <v>(1,0039146^1,9+1,0039146^8,1)/2</v>
      </c>
      <c r="F64" s="367"/>
      <c r="G64" s="368"/>
      <c r="H64" s="239">
        <f>(H63^ROUND((H60-H58)/30.5,1)+H63^ROUND((H61-H58)/30.5,1))/2</f>
        <v>1.0198016000000001</v>
      </c>
    </row>
  </sheetData>
  <mergeCells count="26">
    <mergeCell ref="C63:E63"/>
    <mergeCell ref="C64:D64"/>
    <mergeCell ref="E64:G64"/>
    <mergeCell ref="C58:G58"/>
    <mergeCell ref="C59:G59"/>
    <mergeCell ref="C60:G60"/>
    <mergeCell ref="C61:G61"/>
    <mergeCell ref="C62:G62"/>
    <mergeCell ref="C49:G49"/>
    <mergeCell ref="C50:G50"/>
    <mergeCell ref="C51:G51"/>
    <mergeCell ref="C52:E52"/>
    <mergeCell ref="C53:D53"/>
    <mergeCell ref="E53:G53"/>
    <mergeCell ref="C41:I41"/>
    <mergeCell ref="C43:I43"/>
    <mergeCell ref="E11:J11"/>
    <mergeCell ref="C47:G47"/>
    <mergeCell ref="C48:G48"/>
    <mergeCell ref="A1:O1"/>
    <mergeCell ref="C3:O3"/>
    <mergeCell ref="A7:O7"/>
    <mergeCell ref="A8:O8"/>
    <mergeCell ref="B11:B12"/>
    <mergeCell ref="C11:C12"/>
    <mergeCell ref="D11:D12"/>
  </mergeCells>
  <pageMargins left="0.33" right="0.23622047244094491" top="0.86" bottom="0.35433070866141736" header="0.19685039370078741" footer="0.19685039370078741"/>
  <pageSetup paperSize="9" scale="24" fitToHeight="0" orientation="portrait" r:id="rId1"/>
  <headerFooter alignWithMargins="0">
    <oddHeader>&amp;LГРАНД-Смета, версия 2021.2</oddHeader>
    <oddFooter>&amp;RСтраница &amp;P</oddFooter>
  </headerFooter>
  <ignoredErrors>
    <ignoredError sqref="R18:S18 P18 Q19:Q29 N18 Q16:Q17 Q30 Q32:Q3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25"/>
  <sheetViews>
    <sheetView view="pageBreakPreview" topLeftCell="B1" zoomScale="60" zoomScaleNormal="100" workbookViewId="0">
      <selection activeCell="F27" sqref="A1:F27"/>
    </sheetView>
  </sheetViews>
  <sheetFormatPr defaultRowHeight="15.75" x14ac:dyDescent="0.25"/>
  <cols>
    <col min="1" max="1" width="4.5703125" style="138" hidden="1" customWidth="1"/>
    <col min="2" max="2" width="19" style="138" customWidth="1"/>
    <col min="3" max="3" width="47" style="138" customWidth="1"/>
    <col min="4" max="4" width="19" style="138" customWidth="1"/>
    <col min="5" max="5" width="20.140625" style="138" customWidth="1"/>
    <col min="6" max="6" width="26.85546875" style="138" customWidth="1"/>
    <col min="7" max="16384" width="9.140625" style="138"/>
  </cols>
  <sheetData>
    <row r="1" spans="1:7" s="137" customFormat="1" ht="15.75" customHeight="1" x14ac:dyDescent="0.25">
      <c r="A1" s="350" t="s">
        <v>181</v>
      </c>
      <c r="B1" s="350"/>
      <c r="C1" s="350"/>
      <c r="D1" s="350"/>
      <c r="E1" s="350"/>
      <c r="F1" s="350"/>
    </row>
    <row r="2" spans="1:7" s="137" customFormat="1" x14ac:dyDescent="0.25">
      <c r="A2" s="121"/>
      <c r="B2" s="369" t="s">
        <v>191</v>
      </c>
      <c r="C2" s="369"/>
      <c r="D2" s="369"/>
      <c r="E2" s="369"/>
      <c r="F2" s="369"/>
    </row>
    <row r="3" spans="1:7" s="137" customFormat="1" x14ac:dyDescent="0.25">
      <c r="A3" s="121"/>
      <c r="B3" s="121"/>
      <c r="C3" s="121"/>
      <c r="D3" s="121"/>
    </row>
    <row r="4" spans="1:7" s="137" customFormat="1" ht="31.5" customHeight="1" x14ac:dyDescent="0.25">
      <c r="A4" s="121"/>
      <c r="B4" s="350" t="s">
        <v>315</v>
      </c>
      <c r="C4" s="350"/>
      <c r="D4" s="350"/>
      <c r="E4" s="350"/>
      <c r="F4" s="350"/>
    </row>
    <row r="5" spans="1:7" s="137" customFormat="1" x14ac:dyDescent="0.25">
      <c r="A5" s="121"/>
      <c r="C5" s="121"/>
      <c r="D5" s="121"/>
    </row>
    <row r="6" spans="1:7" s="174" customFormat="1" ht="18.75" customHeight="1" x14ac:dyDescent="0.25">
      <c r="A6" s="172" t="s">
        <v>187</v>
      </c>
      <c r="B6" s="172" t="s">
        <v>187</v>
      </c>
      <c r="C6" s="172"/>
      <c r="D6" s="244">
        <f>(D8-D7)/30.5</f>
        <v>7.5</v>
      </c>
      <c r="E6" s="245" t="s">
        <v>188</v>
      </c>
      <c r="F6" s="173"/>
      <c r="G6" s="173"/>
    </row>
    <row r="7" spans="1:7" s="174" customFormat="1" ht="21.75" customHeight="1" x14ac:dyDescent="0.25">
      <c r="A7" s="172" t="s">
        <v>189</v>
      </c>
      <c r="B7" s="172" t="s">
        <v>189</v>
      </c>
      <c r="C7" s="172"/>
      <c r="D7" s="246">
        <f>НМЦК!H49</f>
        <v>44676</v>
      </c>
      <c r="E7" s="245"/>
      <c r="F7" s="173"/>
      <c r="G7" s="173"/>
    </row>
    <row r="8" spans="1:7" s="174" customFormat="1" ht="26.25" customHeight="1" x14ac:dyDescent="0.25">
      <c r="A8" s="172" t="s">
        <v>190</v>
      </c>
      <c r="B8" s="172" t="s">
        <v>190</v>
      </c>
      <c r="C8" s="172"/>
      <c r="D8" s="246">
        <f>НМЦК!H61</f>
        <v>44905</v>
      </c>
      <c r="E8" s="245"/>
      <c r="F8" s="173"/>
      <c r="G8" s="173"/>
    </row>
    <row r="9" spans="1:7" ht="114" customHeight="1" x14ac:dyDescent="0.25">
      <c r="B9" s="171" t="s">
        <v>182</v>
      </c>
      <c r="C9" s="170" t="s">
        <v>183</v>
      </c>
      <c r="D9" s="169" t="s">
        <v>184</v>
      </c>
      <c r="E9" s="169" t="s">
        <v>185</v>
      </c>
      <c r="F9" s="169" t="s">
        <v>186</v>
      </c>
    </row>
    <row r="10" spans="1:7" s="139" customFormat="1" x14ac:dyDescent="0.25">
      <c r="B10" s="132">
        <v>1</v>
      </c>
      <c r="C10" s="132">
        <v>2</v>
      </c>
      <c r="D10" s="132">
        <v>3</v>
      </c>
      <c r="E10" s="132">
        <v>4</v>
      </c>
      <c r="F10" s="132">
        <v>5</v>
      </c>
    </row>
    <row r="11" spans="1:7" s="142" customFormat="1" ht="87" customHeight="1" x14ac:dyDescent="0.2">
      <c r="B11" s="189" t="s">
        <v>198</v>
      </c>
      <c r="C11" s="187" t="s">
        <v>315</v>
      </c>
      <c r="D11" s="188">
        <f>D12+D16</f>
        <v>114107627.31</v>
      </c>
      <c r="E11" s="188">
        <f t="shared" ref="E11:F11" si="0">E12+E16</f>
        <v>22821525.460000001</v>
      </c>
      <c r="F11" s="188">
        <f t="shared" si="0"/>
        <v>136929152.77000001</v>
      </c>
    </row>
    <row r="12" spans="1:7" s="142" customFormat="1" ht="27.75" customHeight="1" x14ac:dyDescent="0.2">
      <c r="B12" s="177" t="s">
        <v>170</v>
      </c>
      <c r="C12" s="178" t="s">
        <v>169</v>
      </c>
      <c r="D12" s="180">
        <f>НМЦК!S15</f>
        <v>7458812.9199999999</v>
      </c>
      <c r="E12" s="180">
        <f>D12*20%</f>
        <v>1491762.58</v>
      </c>
      <c r="F12" s="180">
        <f>D12+E12</f>
        <v>8950575.5</v>
      </c>
    </row>
    <row r="13" spans="1:7" s="182" customFormat="1" ht="27" customHeight="1" x14ac:dyDescent="0.2">
      <c r="B13" s="183"/>
      <c r="C13" s="175" t="s">
        <v>192</v>
      </c>
      <c r="D13" s="184"/>
      <c r="E13" s="185"/>
      <c r="F13" s="184"/>
    </row>
    <row r="14" spans="1:7" s="182" customFormat="1" ht="27" customHeight="1" x14ac:dyDescent="0.2">
      <c r="B14" s="183"/>
      <c r="C14" s="176" t="s">
        <v>43</v>
      </c>
      <c r="D14" s="186">
        <f>НМЦК!S17</f>
        <v>146251.23000000001</v>
      </c>
      <c r="E14" s="186">
        <f t="shared" ref="E14:E15" si="1">D14*20%</f>
        <v>29250.25</v>
      </c>
      <c r="F14" s="186">
        <f t="shared" ref="F14:F15" si="2">D14+E14</f>
        <v>175501.48</v>
      </c>
    </row>
    <row r="15" spans="1:7" s="182" customFormat="1" ht="29.25" customHeight="1" x14ac:dyDescent="0.2">
      <c r="B15" s="183"/>
      <c r="C15" s="176" t="s">
        <v>193</v>
      </c>
      <c r="D15" s="186">
        <f>НМЦК!S15-НМЦК!N15</f>
        <v>302370.52</v>
      </c>
      <c r="E15" s="186">
        <f t="shared" si="1"/>
        <v>60474.1</v>
      </c>
      <c r="F15" s="186">
        <f t="shared" si="2"/>
        <v>362844.62</v>
      </c>
    </row>
    <row r="16" spans="1:7" s="142" customFormat="1" ht="34.5" customHeight="1" x14ac:dyDescent="0.2">
      <c r="B16" s="177" t="s">
        <v>174</v>
      </c>
      <c r="C16" s="179" t="s">
        <v>194</v>
      </c>
      <c r="D16" s="181">
        <f>НМЦК!S18</f>
        <v>106648814.39</v>
      </c>
      <c r="E16" s="181">
        <f>D16*20%</f>
        <v>21329762.879999999</v>
      </c>
      <c r="F16" s="181">
        <f>D16+E16</f>
        <v>127978577.27</v>
      </c>
    </row>
    <row r="17" spans="1:6" s="168" customFormat="1" x14ac:dyDescent="0.25">
      <c r="A17" s="165"/>
      <c r="B17" s="166"/>
      <c r="C17" s="175" t="s">
        <v>192</v>
      </c>
      <c r="D17" s="184"/>
      <c r="E17" s="185"/>
      <c r="F17" s="184"/>
    </row>
    <row r="18" spans="1:6" s="168" customFormat="1" ht="26.25" customHeight="1" x14ac:dyDescent="0.25">
      <c r="A18" s="165"/>
      <c r="B18" s="166"/>
      <c r="C18" s="176" t="s">
        <v>195</v>
      </c>
      <c r="D18" s="185">
        <f>НМЦК!T18</f>
        <v>5802284.5599999996</v>
      </c>
      <c r="E18" s="185">
        <f t="shared" ref="E18:E19" si="3">D18*20%</f>
        <v>1160456.9099999999</v>
      </c>
      <c r="F18" s="185">
        <f t="shared" ref="F18:F20" si="4">D18+E18</f>
        <v>6962741.4699999997</v>
      </c>
    </row>
    <row r="19" spans="1:6" s="168" customFormat="1" ht="32.25" customHeight="1" x14ac:dyDescent="0.25">
      <c r="A19" s="165"/>
      <c r="B19" s="166"/>
      <c r="C19" s="176" t="s">
        <v>196</v>
      </c>
      <c r="D19" s="185">
        <f>НМЦК!S36</f>
        <v>2091153.22</v>
      </c>
      <c r="E19" s="185">
        <f t="shared" si="3"/>
        <v>418230.64</v>
      </c>
      <c r="F19" s="185">
        <f t="shared" si="4"/>
        <v>2509383.86</v>
      </c>
    </row>
    <row r="20" spans="1:6" s="168" customFormat="1" ht="33.75" customHeight="1" x14ac:dyDescent="0.25">
      <c r="A20" s="165"/>
      <c r="B20" s="166"/>
      <c r="C20" s="176" t="s">
        <v>197</v>
      </c>
      <c r="D20" s="185">
        <f>НМЦК!S18-НМЦК!N18</f>
        <v>4855604.54</v>
      </c>
      <c r="E20" s="185">
        <f>D20*20%</f>
        <v>971120.91</v>
      </c>
      <c r="F20" s="185">
        <f t="shared" si="4"/>
        <v>5826725.4500000002</v>
      </c>
    </row>
    <row r="21" spans="1:6" ht="27" customHeight="1" x14ac:dyDescent="0.25">
      <c r="B21" s="166"/>
      <c r="C21" s="227" t="s">
        <v>254</v>
      </c>
      <c r="D21" s="228">
        <f>D11</f>
        <v>114107627.31</v>
      </c>
      <c r="E21" s="228">
        <f>E11</f>
        <v>22821525.460000001</v>
      </c>
      <c r="F21" s="228">
        <f>F11</f>
        <v>136929152.77000001</v>
      </c>
    </row>
    <row r="22" spans="1:6" x14ac:dyDescent="0.25">
      <c r="B22" s="166"/>
      <c r="C22" s="175" t="s">
        <v>192</v>
      </c>
      <c r="D22" s="229"/>
      <c r="E22" s="230"/>
      <c r="F22" s="230"/>
    </row>
    <row r="23" spans="1:6" x14ac:dyDescent="0.25">
      <c r="B23" s="166"/>
      <c r="C23" s="176" t="s">
        <v>195</v>
      </c>
      <c r="D23" s="231">
        <f>D18</f>
        <v>5802284.5599999996</v>
      </c>
      <c r="E23" s="232">
        <f>D23*20%</f>
        <v>1160456.9099999999</v>
      </c>
      <c r="F23" s="232">
        <f t="shared" ref="F23:F24" si="5">D23+E23</f>
        <v>6962741.4699999997</v>
      </c>
    </row>
    <row r="24" spans="1:6" x14ac:dyDescent="0.25">
      <c r="B24" s="166"/>
      <c r="C24" s="233" t="s">
        <v>255</v>
      </c>
      <c r="D24" s="231">
        <f>D14+D19</f>
        <v>2237404.4500000002</v>
      </c>
      <c r="E24" s="232">
        <f t="shared" ref="E24:E25" si="6">D24*20%</f>
        <v>447480.89</v>
      </c>
      <c r="F24" s="232">
        <f t="shared" si="5"/>
        <v>2684885.34</v>
      </c>
    </row>
    <row r="25" spans="1:6" ht="31.5" x14ac:dyDescent="0.25">
      <c r="B25" s="166"/>
      <c r="C25" s="176" t="s">
        <v>256</v>
      </c>
      <c r="D25" s="231">
        <f>D15+D20</f>
        <v>5157975.0599999996</v>
      </c>
      <c r="E25" s="232">
        <f t="shared" si="6"/>
        <v>1031595.01</v>
      </c>
      <c r="F25" s="232">
        <f>D25+E25</f>
        <v>6189570.0700000003</v>
      </c>
    </row>
  </sheetData>
  <mergeCells count="3">
    <mergeCell ref="B4:F4"/>
    <mergeCell ref="B2:F2"/>
    <mergeCell ref="A1:F1"/>
  </mergeCells>
  <pageMargins left="0.7" right="0.7" top="0.75" bottom="0.75" header="0.3" footer="0.3"/>
  <pageSetup paperSize="9" scale="67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33"/>
  <sheetViews>
    <sheetView view="pageBreakPreview" zoomScale="60" zoomScaleNormal="100" workbookViewId="0">
      <selection activeCell="E34" sqref="A1:E34"/>
    </sheetView>
  </sheetViews>
  <sheetFormatPr defaultRowHeight="15.75" x14ac:dyDescent="0.25"/>
  <cols>
    <col min="1" max="1" width="10" style="158" customWidth="1"/>
    <col min="2" max="2" width="21.140625" style="138" customWidth="1"/>
    <col min="3" max="3" width="47" style="138" customWidth="1"/>
    <col min="4" max="4" width="24.85546875" style="130" customWidth="1"/>
    <col min="5" max="5" width="31.85546875" style="130" customWidth="1"/>
    <col min="6" max="16384" width="9.140625" style="138"/>
  </cols>
  <sheetData>
    <row r="1" spans="1:5" s="174" customFormat="1" ht="15" x14ac:dyDescent="0.25">
      <c r="A1" s="191"/>
      <c r="D1" s="198"/>
      <c r="E1" s="198"/>
    </row>
    <row r="2" spans="1:5" s="174" customFormat="1" ht="15" x14ac:dyDescent="0.25">
      <c r="A2" s="191"/>
      <c r="D2" s="198"/>
      <c r="E2" s="198"/>
    </row>
    <row r="3" spans="1:5" s="190" customFormat="1" ht="25.5" customHeight="1" x14ac:dyDescent="0.25">
      <c r="A3" s="370" t="s">
        <v>199</v>
      </c>
      <c r="B3" s="370"/>
      <c r="C3" s="370"/>
      <c r="D3" s="370"/>
      <c r="E3" s="370"/>
    </row>
    <row r="4" spans="1:5" s="190" customFormat="1" x14ac:dyDescent="0.25">
      <c r="A4" s="121"/>
      <c r="B4" s="121"/>
      <c r="D4" s="199"/>
      <c r="E4" s="199"/>
    </row>
    <row r="5" spans="1:5" s="190" customFormat="1" ht="63" customHeight="1" x14ac:dyDescent="0.25">
      <c r="A5" s="122" t="s">
        <v>153</v>
      </c>
      <c r="B5" s="350" t="s">
        <v>314</v>
      </c>
      <c r="C5" s="350"/>
      <c r="D5" s="350"/>
      <c r="E5" s="350"/>
    </row>
    <row r="6" spans="1:5" x14ac:dyDescent="0.25">
      <c r="A6" s="130"/>
      <c r="B6" s="128"/>
      <c r="C6" s="129"/>
    </row>
    <row r="7" spans="1:5" x14ac:dyDescent="0.25">
      <c r="A7" s="130"/>
      <c r="B7" s="131"/>
      <c r="C7" s="131"/>
      <c r="D7" s="193"/>
      <c r="E7" s="193"/>
    </row>
    <row r="8" spans="1:5" ht="15.75" customHeight="1" x14ac:dyDescent="0.25">
      <c r="A8" s="353" t="s">
        <v>4</v>
      </c>
      <c r="B8" s="354" t="s">
        <v>11</v>
      </c>
      <c r="C8" s="353" t="s">
        <v>12</v>
      </c>
      <c r="D8" s="353" t="s">
        <v>220</v>
      </c>
      <c r="E8" s="353" t="s">
        <v>221</v>
      </c>
    </row>
    <row r="9" spans="1:5" ht="114" customHeight="1" x14ac:dyDescent="0.25">
      <c r="A9" s="353"/>
      <c r="B9" s="354"/>
      <c r="C9" s="353"/>
      <c r="D9" s="353"/>
      <c r="E9" s="353"/>
    </row>
    <row r="10" spans="1:5" s="139" customFormat="1" x14ac:dyDescent="0.25">
      <c r="A10" s="149">
        <v>1</v>
      </c>
      <c r="B10" s="132">
        <v>2</v>
      </c>
      <c r="C10" s="132">
        <v>3</v>
      </c>
      <c r="D10" s="149">
        <v>4</v>
      </c>
      <c r="E10" s="149">
        <v>5</v>
      </c>
    </row>
    <row r="11" spans="1:5" s="139" customFormat="1" ht="36.75" customHeight="1" x14ac:dyDescent="0.25">
      <c r="A11" s="149">
        <v>1</v>
      </c>
      <c r="B11" s="371" t="s">
        <v>315</v>
      </c>
      <c r="C11" s="372"/>
      <c r="D11" s="372"/>
      <c r="E11" s="373"/>
    </row>
    <row r="12" spans="1:5" s="148" customFormat="1" ht="24" customHeight="1" x14ac:dyDescent="0.2">
      <c r="A12" s="143" t="s">
        <v>170</v>
      </c>
      <c r="B12" s="144"/>
      <c r="C12" s="277" t="s">
        <v>169</v>
      </c>
      <c r="D12" s="194"/>
      <c r="E12" s="194"/>
    </row>
    <row r="13" spans="1:5" s="142" customFormat="1" ht="27.75" customHeight="1" x14ac:dyDescent="0.2">
      <c r="A13" s="177" t="s">
        <v>200</v>
      </c>
      <c r="B13" s="149" t="s">
        <v>68</v>
      </c>
      <c r="C13" s="145" t="s">
        <v>172</v>
      </c>
      <c r="D13" s="247" t="s">
        <v>222</v>
      </c>
      <c r="E13" s="247">
        <v>1</v>
      </c>
    </row>
    <row r="14" spans="1:5" s="142" customFormat="1" ht="27" customHeight="1" x14ac:dyDescent="0.2">
      <c r="A14" s="177" t="s">
        <v>201</v>
      </c>
      <c r="B14" s="149"/>
      <c r="C14" s="146" t="s">
        <v>171</v>
      </c>
      <c r="D14" s="195" t="s">
        <v>222</v>
      </c>
      <c r="E14" s="195">
        <v>1</v>
      </c>
    </row>
    <row r="15" spans="1:5" s="148" customFormat="1" ht="34.5" customHeight="1" x14ac:dyDescent="0.2">
      <c r="A15" s="143" t="s">
        <v>174</v>
      </c>
      <c r="B15" s="144"/>
      <c r="C15" s="277" t="s">
        <v>173</v>
      </c>
      <c r="D15" s="141"/>
      <c r="E15" s="141"/>
    </row>
    <row r="16" spans="1:5" s="139" customFormat="1" ht="47.25" x14ac:dyDescent="0.25">
      <c r="A16" s="192" t="s">
        <v>202</v>
      </c>
      <c r="B16" s="133" t="s">
        <v>47</v>
      </c>
      <c r="C16" s="134" t="s">
        <v>48</v>
      </c>
      <c r="D16" s="200" t="s">
        <v>222</v>
      </c>
      <c r="E16" s="200">
        <v>1</v>
      </c>
    </row>
    <row r="17" spans="1:5" s="139" customFormat="1" ht="26.25" customHeight="1" x14ac:dyDescent="0.25">
      <c r="A17" s="192" t="s">
        <v>203</v>
      </c>
      <c r="B17" s="133" t="s">
        <v>21</v>
      </c>
      <c r="C17" s="133" t="s">
        <v>80</v>
      </c>
      <c r="D17" s="192" t="s">
        <v>222</v>
      </c>
      <c r="E17" s="192">
        <v>1</v>
      </c>
    </row>
    <row r="18" spans="1:5" s="139" customFormat="1" ht="32.25" customHeight="1" x14ac:dyDescent="0.25">
      <c r="A18" s="192" t="s">
        <v>204</v>
      </c>
      <c r="B18" s="133" t="s">
        <v>22</v>
      </c>
      <c r="C18" s="133" t="s">
        <v>81</v>
      </c>
      <c r="D18" s="192" t="s">
        <v>222</v>
      </c>
      <c r="E18" s="192">
        <v>1</v>
      </c>
    </row>
    <row r="19" spans="1:5" s="139" customFormat="1" ht="27.75" customHeight="1" x14ac:dyDescent="0.25">
      <c r="A19" s="192" t="s">
        <v>205</v>
      </c>
      <c r="B19" s="133" t="s">
        <v>82</v>
      </c>
      <c r="C19" s="133" t="s">
        <v>83</v>
      </c>
      <c r="D19" s="192" t="s">
        <v>222</v>
      </c>
      <c r="E19" s="192">
        <v>1</v>
      </c>
    </row>
    <row r="20" spans="1:5" s="139" customFormat="1" ht="26.25" customHeight="1" x14ac:dyDescent="0.25">
      <c r="A20" s="192" t="s">
        <v>206</v>
      </c>
      <c r="B20" s="133" t="s">
        <v>113</v>
      </c>
      <c r="C20" s="133" t="s">
        <v>125</v>
      </c>
      <c r="D20" s="192" t="s">
        <v>222</v>
      </c>
      <c r="E20" s="192">
        <v>1</v>
      </c>
    </row>
    <row r="21" spans="1:5" s="139" customFormat="1" ht="21.75" customHeight="1" x14ac:dyDescent="0.25">
      <c r="A21" s="192" t="s">
        <v>207</v>
      </c>
      <c r="B21" s="133" t="s">
        <v>25</v>
      </c>
      <c r="C21" s="133" t="s">
        <v>26</v>
      </c>
      <c r="D21" s="192" t="s">
        <v>222</v>
      </c>
      <c r="E21" s="192">
        <v>1</v>
      </c>
    </row>
    <row r="22" spans="1:5" s="139" customFormat="1" ht="21.75" customHeight="1" x14ac:dyDescent="0.25">
      <c r="A22" s="192" t="s">
        <v>208</v>
      </c>
      <c r="B22" s="133" t="s">
        <v>27</v>
      </c>
      <c r="C22" s="133" t="s">
        <v>84</v>
      </c>
      <c r="D22" s="192" t="s">
        <v>222</v>
      </c>
      <c r="E22" s="192">
        <v>1</v>
      </c>
    </row>
    <row r="23" spans="1:5" s="139" customFormat="1" ht="21.75" customHeight="1" x14ac:dyDescent="0.25">
      <c r="A23" s="192" t="s">
        <v>209</v>
      </c>
      <c r="B23" s="133" t="s">
        <v>86</v>
      </c>
      <c r="C23" s="133" t="s">
        <v>114</v>
      </c>
      <c r="D23" s="192" t="s">
        <v>222</v>
      </c>
      <c r="E23" s="192">
        <v>1</v>
      </c>
    </row>
    <row r="24" spans="1:5" s="139" customFormat="1" ht="21.75" customHeight="1" x14ac:dyDescent="0.25">
      <c r="A24" s="192" t="s">
        <v>210</v>
      </c>
      <c r="B24" s="133" t="s">
        <v>30</v>
      </c>
      <c r="C24" s="133" t="s">
        <v>31</v>
      </c>
      <c r="D24" s="192" t="s">
        <v>222</v>
      </c>
      <c r="E24" s="192">
        <v>1</v>
      </c>
    </row>
    <row r="25" spans="1:5" s="139" customFormat="1" ht="21.75" customHeight="1" x14ac:dyDescent="0.25">
      <c r="A25" s="192" t="s">
        <v>211</v>
      </c>
      <c r="B25" s="133" t="s">
        <v>126</v>
      </c>
      <c r="C25" s="133" t="s">
        <v>87</v>
      </c>
      <c r="D25" s="192" t="s">
        <v>222</v>
      </c>
      <c r="E25" s="192">
        <v>1</v>
      </c>
    </row>
    <row r="26" spans="1:5" s="139" customFormat="1" ht="21.75" customHeight="1" x14ac:dyDescent="0.25">
      <c r="A26" s="192" t="s">
        <v>212</v>
      </c>
      <c r="B26" s="133" t="s">
        <v>37</v>
      </c>
      <c r="C26" s="133" t="s">
        <v>38</v>
      </c>
      <c r="D26" s="192" t="s">
        <v>222</v>
      </c>
      <c r="E26" s="192">
        <v>1</v>
      </c>
    </row>
    <row r="27" spans="1:5" s="168" customFormat="1" ht="31.5" x14ac:dyDescent="0.25">
      <c r="A27" s="192" t="s">
        <v>213</v>
      </c>
      <c r="B27" s="273" t="s">
        <v>297</v>
      </c>
      <c r="C27" s="167" t="s">
        <v>179</v>
      </c>
      <c r="D27" s="197" t="s">
        <v>222</v>
      </c>
      <c r="E27" s="202">
        <v>1</v>
      </c>
    </row>
    <row r="28" spans="1:5" s="168" customFormat="1" ht="31.5" x14ac:dyDescent="0.25">
      <c r="A28" s="192" t="s">
        <v>214</v>
      </c>
      <c r="B28" s="273" t="s">
        <v>298</v>
      </c>
      <c r="C28" s="167" t="s">
        <v>180</v>
      </c>
      <c r="D28" s="197" t="s">
        <v>222</v>
      </c>
      <c r="E28" s="202">
        <v>1</v>
      </c>
    </row>
    <row r="29" spans="1:5" s="139" customFormat="1" ht="47.25" x14ac:dyDescent="0.25">
      <c r="A29" s="192" t="s">
        <v>215</v>
      </c>
      <c r="B29" s="153" t="s">
        <v>118</v>
      </c>
      <c r="C29" s="135" t="s">
        <v>121</v>
      </c>
      <c r="D29" s="196" t="s">
        <v>222</v>
      </c>
      <c r="E29" s="201">
        <v>1</v>
      </c>
    </row>
    <row r="30" spans="1:5" s="139" customFormat="1" ht="48.75" customHeight="1" x14ac:dyDescent="0.25">
      <c r="A30" s="192" t="s">
        <v>216</v>
      </c>
      <c r="B30" s="153" t="s">
        <v>119</v>
      </c>
      <c r="C30" s="135" t="s">
        <v>54</v>
      </c>
      <c r="D30" s="196" t="s">
        <v>222</v>
      </c>
      <c r="E30" s="201">
        <v>1</v>
      </c>
    </row>
    <row r="31" spans="1:5" s="139" customFormat="1" ht="27.75" customHeight="1" x14ac:dyDescent="0.25">
      <c r="A31" s="192" t="s">
        <v>217</v>
      </c>
      <c r="B31" s="153" t="s">
        <v>62</v>
      </c>
      <c r="C31" s="241" t="s">
        <v>63</v>
      </c>
      <c r="D31" s="201" t="s">
        <v>222</v>
      </c>
      <c r="E31" s="201">
        <v>1</v>
      </c>
    </row>
    <row r="32" spans="1:5" s="139" customFormat="1" ht="31.5" x14ac:dyDescent="0.25">
      <c r="A32" s="192" t="s">
        <v>218</v>
      </c>
      <c r="B32" s="153" t="s">
        <v>64</v>
      </c>
      <c r="C32" s="135" t="s">
        <v>65</v>
      </c>
      <c r="D32" s="196" t="s">
        <v>222</v>
      </c>
      <c r="E32" s="201">
        <v>1</v>
      </c>
    </row>
    <row r="33" spans="1:5" s="139" customFormat="1" ht="47.25" x14ac:dyDescent="0.25">
      <c r="A33" s="192" t="s">
        <v>219</v>
      </c>
      <c r="B33" s="133" t="s">
        <v>71</v>
      </c>
      <c r="C33" s="133" t="s">
        <v>223</v>
      </c>
      <c r="D33" s="192" t="s">
        <v>222</v>
      </c>
      <c r="E33" s="192">
        <v>1</v>
      </c>
    </row>
  </sheetData>
  <mergeCells count="8">
    <mergeCell ref="A3:E3"/>
    <mergeCell ref="B5:E5"/>
    <mergeCell ref="B11:E11"/>
    <mergeCell ref="A8:A9"/>
    <mergeCell ref="B8:B9"/>
    <mergeCell ref="C8:C9"/>
    <mergeCell ref="D8:D9"/>
    <mergeCell ref="E8:E9"/>
  </mergeCells>
  <pageMargins left="0.7" right="0.7" top="0.75" bottom="0.75" header="0.3" footer="0.3"/>
  <pageSetup paperSize="9" scale="6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11</vt:i4>
      </vt:variant>
    </vt:vector>
  </HeadingPairs>
  <TitlesOfParts>
    <vt:vector size="23" baseType="lpstr">
      <vt:lpstr>титул</vt:lpstr>
      <vt:lpstr>Состав </vt:lpstr>
      <vt:lpstr>ССР ТЦ</vt:lpstr>
      <vt:lpstr>тц скан </vt:lpstr>
      <vt:lpstr>ССР БЦ</vt:lpstr>
      <vt:lpstr>бц скан </vt:lpstr>
      <vt:lpstr>НМЦК</vt:lpstr>
      <vt:lpstr>НМЦ</vt:lpstr>
      <vt:lpstr>ВОР</vt:lpstr>
      <vt:lpstr>Протокол</vt:lpstr>
      <vt:lpstr>Смета контракта</vt:lpstr>
      <vt:lpstr>ПЗ</vt:lpstr>
      <vt:lpstr>НМЦК!Print_Titles</vt:lpstr>
      <vt:lpstr>'Состав '!Print_Titles</vt:lpstr>
      <vt:lpstr>'ССР ТЦ'!Print_Titles</vt:lpstr>
      <vt:lpstr>НМЦК!Заголовки_для_печати</vt:lpstr>
      <vt:lpstr>'Состав '!Заголовки_для_печати</vt:lpstr>
      <vt:lpstr>'ССР ТЦ'!Заголовки_для_печати</vt:lpstr>
      <vt:lpstr>ВОР!Область_печати</vt:lpstr>
      <vt:lpstr>НМЦ!Область_печати</vt:lpstr>
      <vt:lpstr>ПЗ!Область_печати</vt:lpstr>
      <vt:lpstr>Протокол!Область_печати</vt:lpstr>
      <vt:lpstr>'Смета контракта'!Область_печати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Будников Василий Геннадьевич</cp:lastModifiedBy>
  <cp:lastPrinted>2022-04-08T13:26:52Z</cp:lastPrinted>
  <dcterms:created xsi:type="dcterms:W3CDTF">2003-01-28T12:33:10Z</dcterms:created>
  <dcterms:modified xsi:type="dcterms:W3CDTF">2022-04-12T13:21:24Z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