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ДРИ\ДРИ\8. Прочее (разное)\4. Конкурсная документация\Конкурсы_2021\22. СМР Парковка Архыз\"/>
    </mc:Choice>
  </mc:AlternateContent>
  <bookViews>
    <workbookView xWindow="18855" yWindow="165" windowWidth="17910" windowHeight="11760" tabRatio="771" activeTab="9"/>
  </bookViews>
  <sheets>
    <sheet name="График производства работ" sheetId="18" r:id="rId1"/>
    <sheet name="ПЗ" sheetId="15" r:id="rId2"/>
    <sheet name="Протокол" sheetId="14" r:id="rId3"/>
    <sheet name="НМЦ" sheetId="13" r:id="rId4"/>
    <sheet name="Проект сметы контракта" sheetId="12" r:id="rId5"/>
    <sheet name="Ведомость объемов" sheetId="11" r:id="rId6"/>
    <sheet name="НМЦК" sheetId="8" r:id="rId7"/>
    <sheet name="Затраты подрядчика" sheetId="10" r:id="rId8"/>
    <sheet name="ССРСС ТУЦ" sheetId="9" r:id="rId9"/>
    <sheet name="Шаблоны для расчета дефляторов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">#REF!</definedName>
    <definedName name="\AUTOEXEC">#REF!</definedName>
    <definedName name="\k">#REF!</definedName>
    <definedName name="\m">#REF!</definedName>
    <definedName name="\n">#REF!</definedName>
    <definedName name="\n11">#REF!</definedName>
    <definedName name="\s">#REF!</definedName>
    <definedName name="\z">#REF!</definedName>
    <definedName name="________________________a2">#REF!</definedName>
    <definedName name="_______________________a2">#REF!</definedName>
    <definedName name="_____________________a2">#REF!</definedName>
    <definedName name="____________________a2">#REF!</definedName>
    <definedName name="___________________a2">#REF!</definedName>
    <definedName name="__________________a2">#REF!</definedName>
    <definedName name="_________________a2">#REF!</definedName>
    <definedName name="________________a2">#REF!</definedName>
    <definedName name="_______________a2">#REF!</definedName>
    <definedName name="______________a2">#REF!</definedName>
    <definedName name="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a2">#REF!</definedName>
    <definedName name="_______a2">#REF!</definedName>
    <definedName name="_______A65560">[1]График!#REF!</definedName>
    <definedName name="_______E65560">[1]График!#REF!</definedName>
    <definedName name="______a2">#REF!</definedName>
    <definedName name="______A65560">[1]График!#REF!</definedName>
    <definedName name="______E65560">[1]График!#REF!</definedName>
    <definedName name="______xlnm.Primt_Area_3">#REF!</definedName>
    <definedName name="______xlnm.Print_Area_1">#REF!</definedName>
    <definedName name="______xlnm.Print_Area_2">#REF!</definedName>
    <definedName name="______xlnm.Print_Area_3">#REF!</definedName>
    <definedName name="______xlnm.Print_Area_4">#REF!</definedName>
    <definedName name="______xlnm.Print_Area_5">#REF!</definedName>
    <definedName name="______xlnm.Print_Area_6">#REF!</definedName>
    <definedName name="_____a2">#REF!</definedName>
    <definedName name="_____A65560">[1]График!#REF!</definedName>
    <definedName name="_____E65560">[1]График!#REF!</definedName>
    <definedName name="_____xlnm.Print_Area_1">#REF!</definedName>
    <definedName name="_____xlnm.Print_Area_2">#REF!</definedName>
    <definedName name="_____xlnm.Print_Area_3">#REF!</definedName>
    <definedName name="_____xlnm.Print_Area_4">#REF!</definedName>
    <definedName name="_____xlnm.Print_Area_5">#REF!</definedName>
    <definedName name="_____xlnm.Print_Area_6">#REF!</definedName>
    <definedName name="____a2">#REF!</definedName>
    <definedName name="____A65560">[1]График!#REF!</definedName>
    <definedName name="____E65560">[1]График!#REF!</definedName>
    <definedName name="____xlnm.Primt_Area_3">#REF!</definedName>
    <definedName name="____xlnm.Print_Area_1">#REF!</definedName>
    <definedName name="____xlnm.Print_Area_2">#REF!</definedName>
    <definedName name="____xlnm.Print_Area_3">#REF!</definedName>
    <definedName name="____xlnm.Print_Area_4">#REF!</definedName>
    <definedName name="____xlnm.Print_Area_5">#REF!</definedName>
    <definedName name="____xlnm.Print_Area_6">#REF!</definedName>
    <definedName name="___a2">#REF!</definedName>
    <definedName name="___A65560">[1]График!#REF!</definedName>
    <definedName name="___E65560">[1]График!#REF!</definedName>
    <definedName name="___xlnm.Primt_Area_3">#REF!</definedName>
    <definedName name="___xlnm.Print_Area_1">#REF!</definedName>
    <definedName name="___xlnm.Print_Area_2">#REF!</definedName>
    <definedName name="___xlnm.Print_Area_3">#REF!</definedName>
    <definedName name="___xlnm.Print_Area_4">#REF!</definedName>
    <definedName name="___xlnm.Print_Area_5">#REF!</definedName>
    <definedName name="___xlnm.Print_Area_6">#REF!</definedName>
    <definedName name="__1___Excel_BuiltIn_Print_Area_3_1">#REF!</definedName>
    <definedName name="__2__Excel_BuiltIn_Print_Area_3_1">#REF!</definedName>
    <definedName name="__a2">#REF!</definedName>
    <definedName name="__A65560">[1]График!#REF!</definedName>
    <definedName name="__E65560">[1]График!#REF!</definedName>
    <definedName name="__xlnm.Primt_Area_3">#REF!</definedName>
    <definedName name="__xlnm.Print_Area_1">#REF!</definedName>
    <definedName name="__xlnm.Print_Area_2">#REF!</definedName>
    <definedName name="__xlnm.Print_Area_3">#REF!</definedName>
    <definedName name="__xlnm.Print_Area_4">#REF!</definedName>
    <definedName name="__xlnm.Print_Area_5">#REF!</definedName>
    <definedName name="__xlnm.Print_Area_6">#REF!</definedName>
    <definedName name="_02121">#REF!</definedName>
    <definedName name="_1">#REF!</definedName>
    <definedName name="_1._Выберите_вид_работ">#REF!</definedName>
    <definedName name="_1___Excel_BuiltIn_Print_Area_3_1">#REF!</definedName>
    <definedName name="_12Excel_BuiltIn_Print_Titles_2_1_1">#REF!</definedName>
    <definedName name="_1Excel_BuiltIn_Print_Area_1_1_1">#REF!</definedName>
    <definedName name="_1Excel_BuiltIn_Print_Area_3_1">#REF!</definedName>
    <definedName name="_2._Выберите_категорию_горных_пород_по_буримости">#REF!</definedName>
    <definedName name="_2__Excel_BuiltIn_Print_Area_3_1">#REF!</definedName>
    <definedName name="_2Excel_BuiltIn_Print_Area_1_1_1">#REF!</definedName>
    <definedName name="_2Excel_BuiltIn_Print_Area_3_1">#REF!</definedName>
    <definedName name="_2Excel_BuiltIn_Print_Titles_1_1_1">#REF!</definedName>
    <definedName name="_3Excel_BuiltIn_Print_Titles_2_1_1">#REF!</definedName>
    <definedName name="_3а._Выберите_диаметр_скважины">#REF!</definedName>
    <definedName name="_3б._Выберите_диаметр_скважины">#REF!</definedName>
    <definedName name="_3в._Выберите_диаметр_скважины">#REF!</definedName>
    <definedName name="_3г._Выберите_диаметр_скважины">#REF!</definedName>
    <definedName name="_3д._Выберите_диаметр_скважины">#REF!</definedName>
    <definedName name="_3е._Выберите_диаметр_скважины">#REF!</definedName>
    <definedName name="_3ж._Выберите_диаметр_скважины">#REF!</definedName>
    <definedName name="_3з._Выберите_диаметр_скважины">#REF!</definedName>
    <definedName name="_3и._Выберите_диаметр_скважины">#REF!</definedName>
    <definedName name="_3к._Выберите_диаметр_скважины">#REF!</definedName>
    <definedName name="_3л._Выберите_диаметр_скважины">#REF!</definedName>
    <definedName name="_3м._Выберите_диаметр_скважины">#REF!</definedName>
    <definedName name="_4Excel_BuiltIn_Print_Area_1_1_1">#REF!</definedName>
    <definedName name="_4Excel_BuiltIn_Print_Titles_1_1_1">#REF!</definedName>
    <definedName name="_6Excel_BuiltIn_Print_Titles_2_1_1">#REF!</definedName>
    <definedName name="_8Excel_BuiltIn_Print_Titles_1_1_1">#REF!</definedName>
    <definedName name="_a2">#REF!</definedName>
    <definedName name="_A65560">[1]График!#REF!</definedName>
    <definedName name="_AUTOEXEC">#REF!</definedName>
    <definedName name="_AUTOEXEC_1">#REF!</definedName>
    <definedName name="_AUTOEXEC_1_1">[2]Смета!#REF!</definedName>
    <definedName name="_AUTOEXEC_2">#REF!</definedName>
    <definedName name="_E65560">[1]График!#REF!</definedName>
    <definedName name="_k" localSheetId="2">#REF!</definedName>
    <definedName name="_k">#REF!</definedName>
    <definedName name="_k_1">#REF!</definedName>
    <definedName name="_k_1_1">[2]Смета!#REF!</definedName>
    <definedName name="_k_2">#REF!</definedName>
    <definedName name="_m" localSheetId="2">#REF!</definedName>
    <definedName name="_m">#REF!</definedName>
    <definedName name="_m_1">#REF!</definedName>
    <definedName name="_m_1_1">[2]Смета!#REF!</definedName>
    <definedName name="_m_2">#REF!</definedName>
    <definedName name="_s" localSheetId="2">#REF!</definedName>
    <definedName name="_s">#REF!</definedName>
    <definedName name="_s_1">#REF!</definedName>
    <definedName name="_s_1_1">[2]Смета!#REF!</definedName>
    <definedName name="_s_2">#REF!</definedName>
    <definedName name="_z" localSheetId="2">#REF!</definedName>
    <definedName name="_z">#REF!</definedName>
    <definedName name="_z_1">#REF!</definedName>
    <definedName name="_z_1_1">[2]Смета!#REF!</definedName>
    <definedName name="_z_2">#REF!</definedName>
    <definedName name="_Восемь">'[3]Таблица 4 АСУТП'!$B$84:$B$86</definedName>
    <definedName name="_два_1">'[3]Таблица 4 АСУТП'!$B$16:$B$23</definedName>
    <definedName name="_два_2">'[3]Таблица 4 АСУТП'!$B$24:$B$25</definedName>
    <definedName name="_Девять">'[3]Таблица 4 АСУТП'!$B$90:$B$92</definedName>
    <definedName name="_пять">'[3]Таблица 4 АСУТП'!$B$42:$B$47</definedName>
    <definedName name="_Раз">'[3]Таблица 4 АСУТП'!$B$8:$B$14</definedName>
    <definedName name="_семь_1">'[3]Таблица 4 АСУТП'!$B$66:$B$79</definedName>
    <definedName name="_семь_2">'[3]Таблица 4 АСУТП'!$B$80:$B$81</definedName>
    <definedName name="_три">'[3]Таблица 4 АСУТП'!$B$27:$B$31</definedName>
    <definedName name="_xlnm._FilterDatabase" hidden="1">#REF!</definedName>
    <definedName name="_четыре">'[3]Таблица 4 АСУТП'!$B$33:$B$40</definedName>
    <definedName name="_шесть_1">'[3]Таблица 4 АСУТП'!$B$49:$B$62</definedName>
    <definedName name="_шесть_2">'[3]Таблица 4 АСУТП'!$B$63:$B$64</definedName>
    <definedName name="a" localSheetId="2" hidden="1">{#N/A,#N/A,TRUE,"Смета на пасс. обор. №1"}</definedName>
    <definedName name="a">#REF!</definedName>
    <definedName name="a_1" localSheetId="1" hidden="1">{#N/A,#N/A,TRUE,"Смета на пасс. обор. №1"}</definedName>
    <definedName name="a_1" localSheetId="2" hidden="1">{#N/A,#N/A,TRUE,"Смета на пасс. обор. №1"}</definedName>
    <definedName name="a_1" hidden="1">{#N/A,#N/A,TRUE,"Смета на пасс. обор. №1"}</definedName>
    <definedName name="aaa">#REF!</definedName>
    <definedName name="ab">#REF!</definedName>
    <definedName name="adadsasd">[4]топография!#REF!</definedName>
    <definedName name="AnDiscount">0.945</definedName>
    <definedName name="as">#REF!</definedName>
    <definedName name="asd" localSheetId="2">#REF!</definedName>
    <definedName name="asd">#REF!</definedName>
    <definedName name="ave_height">#REF!</definedName>
    <definedName name="ave_hight">#REF!</definedName>
    <definedName name="b" localSheetId="2" hidden="1">{#N/A,#N/A,TRUE,"Смета на пасс. обор. №1"}</definedName>
    <definedName name="b">#REF!</definedName>
    <definedName name="b_1" localSheetId="1" hidden="1">{#N/A,#N/A,TRUE,"Смета на пасс. обор. №1"}</definedName>
    <definedName name="b_1" localSheetId="2" hidden="1">{#N/A,#N/A,TRUE,"Смета на пасс. обор. №1"}</definedName>
    <definedName name="b_1" hidden="1">{#N/A,#N/A,TRUE,"Смета на пасс. обор. №1"}</definedName>
    <definedName name="ba" localSheetId="1" hidden="1">{#N/A,#N/A,TRUE,"Смета на пасс. обор. №1"}</definedName>
    <definedName name="ba" localSheetId="2" hidden="1">{#N/A,#N/A,TRUE,"Смета на пасс. обор. №1"}</definedName>
    <definedName name="ba" hidden="1">{#N/A,#N/A,TRUE,"Смета на пасс. обор. №1"}</definedName>
    <definedName name="ba_1" localSheetId="1" hidden="1">{#N/A,#N/A,TRUE,"Смета на пасс. обор. №1"}</definedName>
    <definedName name="ba_1" localSheetId="2" hidden="1">{#N/A,#N/A,TRUE,"Смета на пасс. обор. №1"}</definedName>
    <definedName name="ba_1" hidden="1">{#N/A,#N/A,TRUE,"Смета на пасс. обор. №1"}</definedName>
    <definedName name="bhk">[5]топография!#REF!</definedName>
    <definedName name="bjbkl">[6]топография!#REF!</definedName>
    <definedName name="CC_fSF">#REF!</definedName>
    <definedName name="ccc" localSheetId="1" hidden="1">{#N/A,#N/A,TRUE,"Смета на пасс. обор. №1"}</definedName>
    <definedName name="ccc" localSheetId="2" hidden="1">{#N/A,#N/A,TRUE,"Смета на пасс. обор. №1"}</definedName>
    <definedName name="ccc" hidden="1">{#N/A,#N/A,TRUE,"Смета на пасс. обор. №1"}</definedName>
    <definedName name="ccc_1" localSheetId="1" hidden="1">{#N/A,#N/A,TRUE,"Смета на пасс. обор. №1"}</definedName>
    <definedName name="ccc_1" localSheetId="2" hidden="1">{#N/A,#N/A,TRUE,"Смета на пасс. обор. №1"}</definedName>
    <definedName name="ccc_1" hidden="1">{#N/A,#N/A,TRUE,"Смета на пасс. обор. №1"}</definedName>
    <definedName name="CnfName">[7]Лист1!#REF!</definedName>
    <definedName name="CnfName_1">[8]Обновление!#REF!</definedName>
    <definedName name="cntNumber">'[9]Счет-Фактура'!#REF!</definedName>
    <definedName name="cntPayerCountCor">'[9]Счет-Фактура'!#REF!</definedName>
    <definedName name="cntQnt">'[9]Счет-Фактура'!#REF!</definedName>
    <definedName name="cntSuppAddr2">'[9]Счет-Фактура'!#REF!</definedName>
    <definedName name="cntSuppMFO1">'[9]Счет-Фактура'!#REF!</definedName>
    <definedName name="cntUnit">'[9]Счет-Фактура'!#REF!</definedName>
    <definedName name="ConfName">[7]Лист1!#REF!</definedName>
    <definedName name="ConfName_1">[8]Обновление!#REF!</definedName>
    <definedName name="Currency_Risk_Factor">1.05</definedName>
    <definedName name="d">#REF!</definedName>
    <definedName name="Database">#REF!</definedName>
    <definedName name="DateColJournal">#REF!</definedName>
    <definedName name="Dc">[10]Lucent!#REF!</definedName>
    <definedName name="dck" localSheetId="2">[11]топография!#REF!</definedName>
    <definedName name="dck">[12]топография!#REF!</definedName>
    <definedName name="dck_1">[13]топография!#REF!</definedName>
    <definedName name="ddduy" localSheetId="2">#REF!</definedName>
    <definedName name="ddduy">#REF!</definedName>
    <definedName name="Delivery">1.15</definedName>
    <definedName name="deviation1">#REF!</definedName>
    <definedName name="df">#REF!</definedName>
    <definedName name="dfff">[14]топография!#REF!</definedName>
    <definedName name="Disc_Tbl">#REF!</definedName>
    <definedName name="DiscontRate">#REF!</definedName>
    <definedName name="Dl">[10]Lucent!#REF!</definedName>
    <definedName name="DM">#REF!</definedName>
    <definedName name="Dsc_Vector">#REF!</definedName>
    <definedName name="e" localSheetId="1" hidden="1">{#N/A,#N/A,TRUE,"Смета на пасс. обор. №1"}</definedName>
    <definedName name="e" localSheetId="2" hidden="1">{#N/A,#N/A,TRUE,"Смета на пасс. обор. №1"}</definedName>
    <definedName name="e" hidden="1">{#N/A,#N/A,TRUE,"Смета на пасс. обор. №1"}</definedName>
    <definedName name="e_1" localSheetId="1" hidden="1">{#N/A,#N/A,TRUE,"Смета на пасс. обор. №1"}</definedName>
    <definedName name="e_1" localSheetId="2" hidden="1">{#N/A,#N/A,TRUE,"Смета на пасс. обор. №1"}</definedName>
    <definedName name="e_1" hidden="1">{#N/A,#N/A,TRUE,"Смета на пасс. обор. №1"}</definedName>
    <definedName name="EILName">[7]Лист1!#REF!</definedName>
    <definedName name="EILName_1">[8]Обновление!#REF!</definedName>
    <definedName name="EQUIP">[15]Спецификация!#REF!</definedName>
    <definedName name="ert">#REF!</definedName>
    <definedName name="Excel_BuiltIn_Database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_1">#REF!</definedName>
    <definedName name="Excel_BuiltIn_Print_Area_10_1_1">#REF!</definedName>
    <definedName name="Excel_BuiltIn_Print_Area_11">#REF!</definedName>
    <definedName name="Excel_BuiltIn_Print_Area_11_1">#REF!</definedName>
    <definedName name="Excel_BuiltIn_Print_Area_12">#REF!</definedName>
    <definedName name="Excel_BuiltIn_Print_Area_13" localSheetId="2">"$#ССЫЛ!.$A$2:$E$8"</definedName>
    <definedName name="Excel_BuiltIn_Print_Area_13">#REF!</definedName>
    <definedName name="Excel_BuiltIn_Print_Area_14">#REF!</definedName>
    <definedName name="Excel_BuiltIn_Print_Area_14_1">"$#ССЫЛ!.$#ССЫЛ!$#ССЫЛ!:$#ССЫЛ!$#ССЫЛ!"</definedName>
    <definedName name="Excel_BuiltIn_Print_Area_2" localSheetId="2">"$#ССЫЛ!.$A$2:$D$4"</definedName>
    <definedName name="Excel_BuiltIn_Print_Area_2">#REF!</definedName>
    <definedName name="Excel_BuiltIn_Print_Area_2_1">#REF!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 localSheetId="2">"$#ССЫЛ!.$A$2:$E$4"</definedName>
    <definedName name="Excel_BuiltIn_Print_Area_3_1">#REF!</definedName>
    <definedName name="Excel_BuiltIn_Print_Area_32">"$#ССЫЛ!.$#ССЫЛ!$#ССЫЛ!:$#ССЫЛ!$#ССЫЛ!"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3">"$#ССЫЛ!.$#ССЫЛ!$#ССЫЛ!:$#ССЫЛ!$#ССЫЛ!"</definedName>
    <definedName name="Excel_BuiltIn_Print_Area_5" localSheetId="2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7" localSheetId="2">"$#ССЫЛ!.$A$2:$E$5"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1_1">#REF!</definedName>
    <definedName name="Excel_BuiltIn_Print_Titles">#REF!</definedName>
    <definedName name="Excel_BuiltIn_Print_Titles_1" localSheetId="2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4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fg">#REF!</definedName>
    <definedName name="fgh">[16]топография!#REF!</definedName>
    <definedName name="fl">[10]Lucent!#REF!</definedName>
    <definedName name="Grp_Vector">#REF!</definedName>
    <definedName name="h">#REF!</definedName>
    <definedName name="hPriceRange">[7]Лист1!#REF!</definedName>
    <definedName name="hPriceRange_1">[8]Цена!#REF!</definedName>
    <definedName name="i">#REF!</definedName>
    <definedName name="idPriceColumn">[7]Лист1!#REF!</definedName>
    <definedName name="idPriceColumn_1">[8]Цена!#REF!</definedName>
    <definedName name="iii">#REF!</definedName>
    <definedName name="iiiii">#REF!</definedName>
    <definedName name="Importation_Cost">#REF!</definedName>
    <definedName name="infl">[17]ПДР!#REF!</definedName>
    <definedName name="Itog" localSheetId="2">#REF!</definedName>
    <definedName name="Itog">#REF!</definedName>
    <definedName name="Itog_1">#REF!</definedName>
    <definedName name="j" localSheetId="1" hidden="1">{#N/A,#N/A,TRUE,"Смета на пасс. обор. №1"}</definedName>
    <definedName name="j" localSheetId="2" hidden="1">{#N/A,#N/A,TRUE,"Смета на пасс. обор. №1"}</definedName>
    <definedName name="j" hidden="1">{#N/A,#N/A,TRUE,"Смета на пасс. обор. №1"}</definedName>
    <definedName name="j_1" localSheetId="1" hidden="1">{#N/A,#N/A,TRUE,"Смета на пасс. обор. №1"}</definedName>
    <definedName name="j_1" localSheetId="2" hidden="1">{#N/A,#N/A,TRUE,"Смета на пасс. обор. №1"}</definedName>
    <definedName name="j_1" hidden="1">{#N/A,#N/A,TRUE,"Смета на пасс. обор. №1"}</definedName>
    <definedName name="jkjhggh">#REF!</definedName>
    <definedName name="kkkkk">#REF!</definedName>
    <definedName name="Koeffcb">#REF!</definedName>
    <definedName name="kp">[17]ПДР!#REF!</definedName>
    <definedName name="KPlan">#REF!</definedName>
    <definedName name="l">#REF!</definedName>
    <definedName name="language">#REF!</definedName>
    <definedName name="ljujhunb">[14]топография!#REF!</definedName>
    <definedName name="lp">[18]Panduit!$E$4</definedName>
    <definedName name="m" localSheetId="2">[19]Microsoft!#REF!</definedName>
    <definedName name="m">#REF!</definedName>
    <definedName name="MATER">[15]Спецификация!#REF!</definedName>
    <definedName name="mm">[19]Microsoft!#REF!</definedName>
    <definedName name="mmm">[19]Microsoft!#REF!</definedName>
    <definedName name="n">#REF!</definedName>
    <definedName name="n_1" localSheetId="1">{"","одинz","дваz","триz","четыреz","пятьz","шестьz","семьz","восемьz","девятьz"}</definedName>
    <definedName name="n_1" localSheetId="2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1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 localSheetId="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1">{"";1;"двадцатьz";"тридцатьz";"сорокz";"пятьдесятz";"шестьдесятz";"семьдесятz";"восемьдесятz";"девяностоz"}</definedName>
    <definedName name="n_3" localSheetId="2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1">{"","стоz","двестиz","тристаz","четырестаz","пятьсотz","шестьсотz","семьсотz","восемьсотz","девятьсотz"}</definedName>
    <definedName name="n_4" localSheetId="2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1">{"","однаz","двеz","триz","четыреz","пятьz","шестьz","семьz","восемьz","девятьz"}</definedName>
    <definedName name="n_5" localSheetId="2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"000000000000,00"</definedName>
    <definedName name="n0x" localSheetId="1">IF(ПЗ!n_3=1,ПЗ!n_2,ПЗ!n_3&amp;ПЗ!n_1)</definedName>
    <definedName name="n0x" localSheetId="2">IF(Протокол!n_3=1,Протокол!n_2,Протокол!n_3&amp;Протокол!n_1)</definedName>
    <definedName name="n0x">IF(n_3=1,n_2,n_3&amp;n_1)</definedName>
    <definedName name="n1x" localSheetId="1">IF(ПЗ!n_3=1,ПЗ!n_2,ПЗ!n_3&amp;ПЗ!n_5)</definedName>
    <definedName name="n1x" localSheetId="2">IF(Протокол!n_3=1,Протокол!n_2,Протокол!n_3&amp;Протокол!n_5)</definedName>
    <definedName name="n1x">IF(n_3=1,n_2,n_3&amp;n_5)</definedName>
    <definedName name="Nalog">#REF!</definedName>
    <definedName name="name">#REF!</definedName>
    <definedName name="ngh">[4]топография!#REF!</definedName>
    <definedName name="NumColJournal">#REF!</definedName>
    <definedName name="o">#REF!</definedName>
    <definedName name="OELName">[7]Лист1!#REF!</definedName>
    <definedName name="OELName_1">[8]Обновление!#REF!</definedName>
    <definedName name="OPLName">[7]Лист1!#REF!</definedName>
    <definedName name="OPLName_1">[8]Обновление!#REF!</definedName>
    <definedName name="oppp">#REF!</definedName>
    <definedName name="p" localSheetId="2" hidden="1">{#N/A,#N/A,TRUE,"Смета на пасс. обор. №1"}</definedName>
    <definedName name="p">[7]Лист1!#REF!</definedName>
    <definedName name="p_1" localSheetId="2" hidden="1">{#N/A,#N/A,TRUE,"Смета на пасс. обор. №1"}</definedName>
    <definedName name="p_1">[8]Product!#REF!</definedName>
    <definedName name="pp">#REF!</definedName>
    <definedName name="ppp">#REF!</definedName>
    <definedName name="pr">[15]Спецификация!#REF!</definedName>
    <definedName name="PriceRange">[7]Лист1!#REF!</definedName>
    <definedName name="PriceRange_1">[8]Цена!#REF!</definedName>
    <definedName name="Profit">[10]Lucent!#REF!</definedName>
    <definedName name="profit2">[10]Lucent!#REF!</definedName>
    <definedName name="ProfitLucent">1.65</definedName>
    <definedName name="PROJ">[15]Спецификация!#REF!</definedName>
    <definedName name="propis">#REF!</definedName>
    <definedName name="q">#REF!</definedName>
    <definedName name="qqq" localSheetId="1" hidden="1">{#N/A,#N/A,TRUE,"Смета на пасс. обор. №1"}</definedName>
    <definedName name="qqq" localSheetId="2" hidden="1">{#N/A,#N/A,TRUE,"Смета на пасс. обор. №1"}</definedName>
    <definedName name="qqq" hidden="1">{#N/A,#N/A,TRUE,"Смета на пасс. обор. №1"}</definedName>
    <definedName name="qqq_1" localSheetId="1" hidden="1">{#N/A,#N/A,TRUE,"Смета на пасс. обор. №1"}</definedName>
    <definedName name="qqq_1" localSheetId="2" hidden="1">{#N/A,#N/A,TRUE,"Смета на пасс. обор. №1"}</definedName>
    <definedName name="qqq_1" hidden="1">{#N/A,#N/A,TRUE,"Смета на пасс. обор. №1"}</definedName>
    <definedName name="qqqqqqq">[20]топография!#REF!</definedName>
    <definedName name="qqqqqqqqqqqqqqqqqqqqqqqqqqqqqqqqqqq">#REF!</definedName>
    <definedName name="QT_Type">"QT-2L"</definedName>
    <definedName name="qwer">#REF!</definedName>
    <definedName name="R_Lst">#REF!</definedName>
    <definedName name="R_Net">#REF!</definedName>
    <definedName name="Rate">#REF!</definedName>
    <definedName name="rehl">#REF!</definedName>
    <definedName name="rf">#REF!</definedName>
    <definedName name="Rit">[21]УКП!$H$3</definedName>
    <definedName name="rr">'[22]Пример расчета'!#REF!</definedName>
    <definedName name="rty">#REF!</definedName>
    <definedName name="rtyrty">#REF!</definedName>
    <definedName name="sd">#REF!</definedName>
    <definedName name="SD_DC">#REF!</definedName>
    <definedName name="sdd">[4]топография!#REF!</definedName>
    <definedName name="sddsdaD">[14]топография!#REF!</definedName>
    <definedName name="SDDsfd">#REF!</definedName>
    <definedName name="SDSA">#REF!</definedName>
    <definedName name="SF_SFs">#REF!</definedName>
    <definedName name="SM">#REF!</definedName>
    <definedName name="SM_SM">#REF!</definedName>
    <definedName name="SM_STO" localSheetId="2">#REF!</definedName>
    <definedName name="SM_STO">#REF!</definedName>
    <definedName name="SM_STO_1" localSheetId="2">'[23]СМЕТА проект'!#REF!</definedName>
    <definedName name="SM_STO_1">'[23]СМЕТА проект'!#REF!</definedName>
    <definedName name="SM_STO1" localSheetId="2">#REF!</definedName>
    <definedName name="SM_STO1">#REF!</definedName>
    <definedName name="SM_STO1_1">#REF!</definedName>
    <definedName name="SM_STO1_1_1">#REF!</definedName>
    <definedName name="SM_STO2">#REF!</definedName>
    <definedName name="SM_STO2_1">#REF!</definedName>
    <definedName name="SM_STO3">#REF!</definedName>
    <definedName name="SM_STO3_1">#REF!</definedName>
    <definedName name="Smmmmmmmmmmmmmmm">#REF!</definedName>
    <definedName name="Status">#REF!</definedName>
    <definedName name="SU_5">#REF!</definedName>
    <definedName name="SUM_" localSheetId="2">#REF!</definedName>
    <definedName name="SUM_">#REF!</definedName>
    <definedName name="SUM__1">#REF!</definedName>
    <definedName name="SUM_1">#REF!</definedName>
    <definedName name="SUM_1_1">#REF!</definedName>
    <definedName name="SUM_1_1_1">#REF!</definedName>
    <definedName name="sum_2">#REF!</definedName>
    <definedName name="SUM_3">#REF!</definedName>
    <definedName name="SUM_3_1">#REF!</definedName>
    <definedName name="sum_4">#REF!</definedName>
    <definedName name="SV">#REF!</definedName>
    <definedName name="SV_25">#REF!</definedName>
    <definedName name="SV_STO">#REF!</definedName>
    <definedName name="t">#REF!</definedName>
    <definedName name="Time_diff">#REF!</definedName>
    <definedName name="Times">#REF!</definedName>
    <definedName name="Times_1">#REF!</definedName>
    <definedName name="Times_10">#REF!</definedName>
    <definedName name="Times_11">#REF!</definedName>
    <definedName name="Times_12">#REF!</definedName>
    <definedName name="Times_13">#REF!</definedName>
    <definedName name="Times_14">#REF!</definedName>
    <definedName name="Times_15">#REF!</definedName>
    <definedName name="Times_16">#REF!</definedName>
    <definedName name="Times_17">#REF!</definedName>
    <definedName name="Times_18">#REF!</definedName>
    <definedName name="Times_19">#REF!</definedName>
    <definedName name="Times_2">#REF!</definedName>
    <definedName name="Times_20">#REF!</definedName>
    <definedName name="Times_21">#REF!</definedName>
    <definedName name="Times_22">#REF!</definedName>
    <definedName name="Times_49">#REF!</definedName>
    <definedName name="Times_5">#REF!</definedName>
    <definedName name="Times_50">#REF!</definedName>
    <definedName name="Times_51">#REF!</definedName>
    <definedName name="Times_52">#REF!</definedName>
    <definedName name="Times_53">#REF!</definedName>
    <definedName name="Times_54">#REF!</definedName>
    <definedName name="Times_6">#REF!</definedName>
    <definedName name="Times_7">#REF!</definedName>
    <definedName name="Times_8">#REF!</definedName>
    <definedName name="Times_9">#REF!</definedName>
    <definedName name="tyu">#REF!</definedName>
    <definedName name="U_Lst">#REF!</definedName>
    <definedName name="U_Net">#REF!</definedName>
    <definedName name="ujl">#REF!</definedName>
    <definedName name="USA">[24]Шкаф!#REF!</definedName>
    <definedName name="USA_1">#REF!</definedName>
    <definedName name="usd">#REF!</definedName>
    <definedName name="v">#REF!</definedName>
    <definedName name="vhjk">[5]топография!#REF!</definedName>
    <definedName name="vsego">#REF!</definedName>
    <definedName name="w">#REF!</definedName>
    <definedName name="we" localSheetId="1" hidden="1">{#N/A,#N/A,TRUE,"Смета на пасс. обор. №1"}</definedName>
    <definedName name="we" localSheetId="2" hidden="1">{#N/A,#N/A,TRUE,"Смета на пасс. обор. №1"}</definedName>
    <definedName name="we" hidden="1">{#N/A,#N/A,TRUE,"Смета на пасс. обор. №1"}</definedName>
    <definedName name="we_1" localSheetId="1" hidden="1">{#N/A,#N/A,TRUE,"Смета на пасс. обор. №1"}</definedName>
    <definedName name="we_1" localSheetId="2" hidden="1">{#N/A,#N/A,TRUE,"Смета на пасс. обор. №1"}</definedName>
    <definedName name="we_1" hidden="1">{#N/A,#N/A,TRUE,"Смета на пасс. обор. №1"}</definedName>
    <definedName name="wer">#REF!</definedName>
    <definedName name="WORK">[15]Спецификация!#REF!</definedName>
    <definedName name="wrn.1." localSheetId="1" hidden="1">{#N/A,#N/A,FALSE,"Шаблон_Спец1"}</definedName>
    <definedName name="wrn.1." localSheetId="2" hidden="1">{#N/A,#N/A,FALSE,"Шаблон_Спец1"}</definedName>
    <definedName name="wrn.1." hidden="1">{#N/A,#N/A,FALSE,"Шаблон_Спец1"}</definedName>
    <definedName name="wrn.sp2344." localSheetId="1" hidden="1">{#N/A,#N/A,TRUE,"Смета на пасс. обор. №1"}</definedName>
    <definedName name="wrn.sp2344." localSheetId="2" hidden="1">{#N/A,#N/A,TRUE,"Смета на пасс. обор. №1"}</definedName>
    <definedName name="wrn.sp2344." hidden="1">{#N/A,#N/A,TRUE,"Смета на пасс. обор. №1"}</definedName>
    <definedName name="wrn.sp2344._1" localSheetId="1" hidden="1">{#N/A,#N/A,TRUE,"Смета на пасс. обор. №1"}</definedName>
    <definedName name="wrn.sp2344._1" localSheetId="2" hidden="1">{#N/A,#N/A,TRUE,"Смета на пасс. обор. №1"}</definedName>
    <definedName name="wrn.sp2344._1" hidden="1">{#N/A,#N/A,TRUE,"Смета на пасс. обор. №1"}</definedName>
    <definedName name="wrn.sp2345" localSheetId="1" hidden="1">{#N/A,#N/A,TRUE,"Смета на пасс. обор. №1"}</definedName>
    <definedName name="wrn.sp2345" localSheetId="2" hidden="1">{#N/A,#N/A,TRUE,"Смета на пасс. обор. №1"}</definedName>
    <definedName name="wrn.sp2345" hidden="1">{#N/A,#N/A,TRUE,"Смета на пасс. обор. №1"}</definedName>
    <definedName name="wrn.sp2345_1" localSheetId="1" hidden="1">{#N/A,#N/A,TRUE,"Смета на пасс. обор. №1"}</definedName>
    <definedName name="wrn.sp2345_1" localSheetId="2" hidden="1">{#N/A,#N/A,TRUE,"Смета на пасс. обор. №1"}</definedName>
    <definedName name="wrn.sp2345_1" hidden="1">{#N/A,#N/A,TRUE,"Смета на пасс. обор. №1"}</definedName>
    <definedName name="ww">#REF!</definedName>
    <definedName name="xh">#REF!</definedName>
    <definedName name="y">#REF!</definedName>
    <definedName name="Yamaha_26">#REF!</definedName>
    <definedName name="yui">#REF!</definedName>
    <definedName name="yyy">#REF!</definedName>
    <definedName name="ZAK1">#REF!</definedName>
    <definedName name="ZAK1_1">#REF!</definedName>
    <definedName name="ZAK2">#REF!</definedName>
    <definedName name="ZAK2_1">#REF!</definedName>
    <definedName name="zak3">#REF!</definedName>
    <definedName name="zxdc">#REF!</definedName>
    <definedName name="zzzz">#REF!</definedName>
    <definedName name="а" localSheetId="2" hidden="1">{#N/A,#N/A,TRUE,"Смета на пасс. обор. №1"}</definedName>
    <definedName name="а">#REF!</definedName>
    <definedName name="а_1" localSheetId="1" hidden="1">{#N/A,#N/A,TRUE,"Смета на пасс. обор. №1"}</definedName>
    <definedName name="а_1" localSheetId="2" hidden="1">{#N/A,#N/A,TRUE,"Смета на пасс. обор. №1"}</definedName>
    <definedName name="а_1" hidden="1">{#N/A,#N/A,TRUE,"Смета на пасс. обор. №1"}</definedName>
    <definedName name="а1" localSheetId="2">#REF!</definedName>
    <definedName name="а1">#REF!</definedName>
    <definedName name="А15">#REF!</definedName>
    <definedName name="А2">#REF!</definedName>
    <definedName name="А34">#REF!</definedName>
    <definedName name="а35">#REF!</definedName>
    <definedName name="а36">#REF!</definedName>
    <definedName name="а36_1">#REF!</definedName>
    <definedName name="аа" localSheetId="2">[11]топография!#REF!</definedName>
    <definedName name="аа">#REF!</definedName>
    <definedName name="ААА">#REF!</definedName>
    <definedName name="аааа">#REF!</definedName>
    <definedName name="ааааа">#REF!</definedName>
    <definedName name="аааааа">#REF!</definedName>
    <definedName name="ааааааа">#REF!</definedName>
    <definedName name="аб">#REF!</definedName>
    <definedName name="ав" localSheetId="2">#REF!</definedName>
    <definedName name="ав">#REF!</definedName>
    <definedName name="ав_1">#REF!</definedName>
    <definedName name="авввввввввввввввввввв">#REF!</definedName>
    <definedName name="авпявап">#REF!</definedName>
    <definedName name="авпяпав">#REF!</definedName>
    <definedName name="авРВп">#REF!</definedName>
    <definedName name="авс">#REF!</definedName>
    <definedName name="автом">#REF!</definedName>
    <definedName name="аглвг">#REF!</definedName>
    <definedName name="админ">#REF!</definedName>
    <definedName name="аднг">#REF!</definedName>
    <definedName name="адоад">#REF!</definedName>
    <definedName name="адожд">#REF!</definedName>
    <definedName name="Азб">#REF!</definedName>
    <definedName name="АКСТ">'[25]Лист опроса'!$B$22</definedName>
    <definedName name="ало">#REF!</definedName>
    <definedName name="Алтайский_край">#REF!</definedName>
    <definedName name="Алтайский_край_1">#REF!</definedName>
    <definedName name="Амурская_область">#REF!</definedName>
    <definedName name="Амурская_область_1">#REF!</definedName>
    <definedName name="ангданга">#REF!</definedName>
    <definedName name="ангщ">#REF!</definedName>
    <definedName name="анд">#REF!</definedName>
    <definedName name="анол">#REF!</definedName>
    <definedName name="анрл">[4]топография!#REF!</definedName>
    <definedName name="аода">#REF!</definedName>
    <definedName name="аодадо">#REF!</definedName>
    <definedName name="аодра">#REF!</definedName>
    <definedName name="аол">[4]топография!#REF!</definedName>
    <definedName name="аолрмб">[26]Вспомогательный!$D$77</definedName>
    <definedName name="аопы">#REF!</definedName>
    <definedName name="аопыао">#REF!</definedName>
    <definedName name="аоыао">#REF!</definedName>
    <definedName name="ап" localSheetId="2" hidden="1">{#N/A,#N/A,TRUE,"Смета на пасс. обор. №1"}</definedName>
    <definedName name="ап">#REF!</definedName>
    <definedName name="ап_1" localSheetId="1" hidden="1">{#N/A,#N/A,TRUE,"Смета на пасс. обор. №1"}</definedName>
    <definedName name="ап_1" localSheetId="2" hidden="1">{#N/A,#N/A,TRUE,"Смета на пасс. обор. №1"}</definedName>
    <definedName name="ап_1" hidden="1">{#N/A,#N/A,TRUE,"Смета на пасс. обор. №1"}</definedName>
    <definedName name="ап12">#REF!</definedName>
    <definedName name="апоап">#REF!</definedName>
    <definedName name="аповоп">#REF!</definedName>
    <definedName name="апопр">#REF!</definedName>
    <definedName name="апорапо">#REF!</definedName>
    <definedName name="апотиа">#REF!</definedName>
    <definedName name="апоыа">#REF!</definedName>
    <definedName name="апоыаоп">#REF!</definedName>
    <definedName name="апоыапо">#REF!</definedName>
    <definedName name="апоыоо">#REF!</definedName>
    <definedName name="апр" localSheetId="2" hidden="1">{#N/A,#N/A,TRUE,"Смета на пасс. обор. №1"}</definedName>
    <definedName name="апр">[27]топография!#REF!</definedName>
    <definedName name="апр_1" localSheetId="1" hidden="1">{#N/A,#N/A,TRUE,"Смета на пасс. обор. №1"}</definedName>
    <definedName name="апр_1" localSheetId="2" hidden="1">{#N/A,#N/A,TRUE,"Смета на пасс. обор. №1"}</definedName>
    <definedName name="апр_1" hidden="1">{#N/A,#N/A,TRUE,"Смета на пасс. обор. №1"}</definedName>
    <definedName name="аправи">#REF!</definedName>
    <definedName name="апрво">#REF!</definedName>
    <definedName name="апрыа">#REF!</definedName>
    <definedName name="апрыапр">[4]топография!#REF!</definedName>
    <definedName name="апыо">#REF!</definedName>
    <definedName name="апырр">#REF!</definedName>
    <definedName name="араера">#REF!</definedName>
    <definedName name="арбь">#REF!</definedName>
    <definedName name="арл">#REF!</definedName>
    <definedName name="арла">[4]топография!#REF!</definedName>
    <definedName name="аро">#REF!</definedName>
    <definedName name="ародар">#REF!</definedName>
    <definedName name="ародард">[4]топография!#REF!</definedName>
    <definedName name="ародарод">#REF!</definedName>
    <definedName name="ародра">#REF!</definedName>
    <definedName name="арол">#REF!</definedName>
    <definedName name="аролаол">#REF!</definedName>
    <definedName name="арпа">#REF!</definedName>
    <definedName name="Архангельская_область">#REF!</definedName>
    <definedName name="Архангельская_область_1">#REF!</definedName>
    <definedName name="арьдбра">[4]топография!#REF!</definedName>
    <definedName name="астр">#REF!</definedName>
    <definedName name="Астраханская_область">#REF!</definedName>
    <definedName name="Астрахань">#REF!</definedName>
    <definedName name="Астрахань_1">#REF!</definedName>
    <definedName name="Астрахань_2">#REF!</definedName>
    <definedName name="Астрахань_22">#REF!</definedName>
    <definedName name="Астрахань_49">#REF!</definedName>
    <definedName name="Астрахань_5">#REF!</definedName>
    <definedName name="Астрахань_50">#REF!</definedName>
    <definedName name="Астрахань_51">#REF!</definedName>
    <definedName name="Астрахань_52">#REF!</definedName>
    <definedName name="Астрахань_53">#REF!</definedName>
    <definedName name="Астрахань_54">#REF!</definedName>
    <definedName name="АСУТП">#REF!</definedName>
    <definedName name="АСУТП2">#REF!</definedName>
    <definedName name="АСУТП2_1">#REF!</definedName>
    <definedName name="АСУТП2_2">#REF!</definedName>
    <definedName name="АСУТП2_22">#REF!</definedName>
    <definedName name="АСУТП2_49">#REF!</definedName>
    <definedName name="АСУТП2_5">#REF!</definedName>
    <definedName name="АСУТП2_50">#REF!</definedName>
    <definedName name="АСУТП2_51">#REF!</definedName>
    <definedName name="АСУТП2_52">#REF!</definedName>
    <definedName name="АСУТП2_53">#REF!</definedName>
    <definedName name="АСУТП2_54">#REF!</definedName>
    <definedName name="АСУТПАстрахань">#REF!</definedName>
    <definedName name="АСУТПАстрахань_1">#REF!</definedName>
    <definedName name="АСУТПАстрахань_2">#REF!</definedName>
    <definedName name="АСУТПАстрахань_22">#REF!</definedName>
    <definedName name="АСУТПАстрахань_49">#REF!</definedName>
    <definedName name="АСУТПАстрахань_5">#REF!</definedName>
    <definedName name="АСУТПАстрахань_50">#REF!</definedName>
    <definedName name="АСУТПАстрахань_51">#REF!</definedName>
    <definedName name="АСУТПАстрахань_52">#REF!</definedName>
    <definedName name="АСУТПАстрахань_53">#REF!</definedName>
    <definedName name="АСУТПАстрахань_54">#REF!</definedName>
    <definedName name="АСУТПН.Новгород">#REF!</definedName>
    <definedName name="АСУТПН.Новгород_1">#REF!</definedName>
    <definedName name="АСУТПН.Новгород_2">#REF!</definedName>
    <definedName name="АСУТПН.Новгород_22">#REF!</definedName>
    <definedName name="АСУТПН.Новгород_49">#REF!</definedName>
    <definedName name="АСУТПН.Новгород_5">#REF!</definedName>
    <definedName name="АСУТПН.Новгород_50">#REF!</definedName>
    <definedName name="АСУТПН.Новгород_51">#REF!</definedName>
    <definedName name="АСУТПН.Новгород_52">#REF!</definedName>
    <definedName name="АСУТПН.Новгород_53">#REF!</definedName>
    <definedName name="АСУТПН.Новгород_54">#REF!</definedName>
    <definedName name="АСУТПСтаврополь">#REF!</definedName>
    <definedName name="АСУТПСтаврополь_1">#REF!</definedName>
    <definedName name="АСУТПСтаврополь_2">#REF!</definedName>
    <definedName name="АСУТПСтаврополь_22">#REF!</definedName>
    <definedName name="АСУТПСтаврополь_49">#REF!</definedName>
    <definedName name="АСУТПСтаврополь_5">#REF!</definedName>
    <definedName name="АСУТПСтаврополь_50">#REF!</definedName>
    <definedName name="АСУТПСтаврополь_51">#REF!</definedName>
    <definedName name="АСУТПСтаврополь_52">#REF!</definedName>
    <definedName name="АСУТПСтаврополь_53">#REF!</definedName>
    <definedName name="АСУТПСтаврополь_54">#REF!</definedName>
    <definedName name="АФС">[6]топография!#REF!</definedName>
    <definedName name="ачпо">[14]топография!#REF!</definedName>
    <definedName name="аыв">#REF!</definedName>
    <definedName name="аыоап">#REF!</definedName>
    <definedName name="аыоапо">#REF!</definedName>
    <definedName name="аыопыао">#REF!</definedName>
    <definedName name="аыпр">[5]топография!#REF!</definedName>
    <definedName name="аыпрыпр">#REF!</definedName>
    <definedName name="аыыпо">[4]топография!#REF!</definedName>
    <definedName name="б" localSheetId="2" hidden="1">{#N/A,#N/A,TRUE,"Смета на пасс. обор. №1"}</definedName>
    <definedName name="б">#REF!</definedName>
    <definedName name="б_1" localSheetId="1" hidden="1">{#N/A,#N/A,TRUE,"Смета на пасс. обор. №1"}</definedName>
    <definedName name="б_1" localSheetId="2" hidden="1">{#N/A,#N/A,TRUE,"Смета на пасс. обор. №1"}</definedName>
    <definedName name="б_1" hidden="1">{#N/A,#N/A,TRUE,"Смета на пасс. обор. №1"}</definedName>
    <definedName name="бабабла" localSheetId="1" hidden="1">{#N/A,#N/A,TRUE,"Смета на пасс. обор. №1"}</definedName>
    <definedName name="бабабла" localSheetId="2" hidden="1">{#N/A,#N/A,TRUE,"Смета на пасс. обор. №1"}</definedName>
    <definedName name="бабабла" hidden="1">{#N/A,#N/A,TRUE,"Смета на пасс. обор. №1"}</definedName>
    <definedName name="бабабла_1" localSheetId="1" hidden="1">{#N/A,#N/A,TRUE,"Смета на пасс. обор. №1"}</definedName>
    <definedName name="бабабла_1" localSheetId="2" hidden="1">{#N/A,#N/A,TRUE,"Смета на пасс. обор. №1"}</definedName>
    <definedName name="бабабла_1" hidden="1">{#N/A,#N/A,TRUE,"Смета на пасс. обор. №1"}</definedName>
    <definedName name="_xlnm.Database" localSheetId="2">'[28]ПС 110 кВ (доп)'!$B$1:$F$18</definedName>
    <definedName name="_xlnm.Database">#REF!</definedName>
    <definedName name="БАК2">#REF!</definedName>
    <definedName name="Белгородская_область">#REF!</definedName>
    <definedName name="Бланк_сметы">#REF!</definedName>
    <definedName name="бол" localSheetId="1" hidden="1">{#N/A,#N/A,TRUE,"Смета на пасс. обор. №1"}</definedName>
    <definedName name="бол" localSheetId="2" hidden="1">{#N/A,#N/A,TRUE,"Смета на пасс. обор. №1"}</definedName>
    <definedName name="бол" hidden="1">{#N/A,#N/A,TRUE,"Смета на пасс. обор. №1"}</definedName>
    <definedName name="бол_1" localSheetId="1" hidden="1">{#N/A,#N/A,TRUE,"Смета на пасс. обор. №1"}</definedName>
    <definedName name="бол_1" localSheetId="2" hidden="1">{#N/A,#N/A,TRUE,"Смета на пасс. обор. №1"}</definedName>
    <definedName name="бол_1" hidden="1">{#N/A,#N/A,TRUE,"Смета на пасс. обор. №1"}</definedName>
    <definedName name="бпрбь">#REF!</definedName>
    <definedName name="Брянская_область">#REF!</definedName>
    <definedName name="БСИР">#REF!</definedName>
    <definedName name="Буровой_понтон">#REF!</definedName>
    <definedName name="в" localSheetId="2" hidden="1">{#N/A,#N/A,TRUE,"Смета на пасс. обор. №1"}</definedName>
    <definedName name="в">#REF!</definedName>
    <definedName name="в_1" localSheetId="1" hidden="1">{#N/A,#N/A,TRUE,"Смета на пасс. обор. №1"}</definedName>
    <definedName name="в_1" localSheetId="2" hidden="1">{#N/A,#N/A,TRUE,"Смета на пасс. обор. №1"}</definedName>
    <definedName name="в_1" hidden="1">{#N/A,#N/A,TRUE,"Смета на пасс. обор. №1"}</definedName>
    <definedName name="В5">#REF!</definedName>
    <definedName name="Ва">#REF!</definedName>
    <definedName name="ва3">#REF!</definedName>
    <definedName name="вав">[13]топография!#REF!</definedName>
    <definedName name="вава">#REF!</definedName>
    <definedName name="вавввввввввввввв">#REF!</definedName>
    <definedName name="ВАЛ_">#REF!</definedName>
    <definedName name="ВАЛ_1">#REF!</definedName>
    <definedName name="ВАЛ_4">#REF!</definedName>
    <definedName name="Валаам">#REF!</definedName>
    <definedName name="вангл">#REF!</definedName>
    <definedName name="ванлр">#REF!</definedName>
    <definedName name="ванол">[5]топография!#REF!</definedName>
    <definedName name="вао">#REF!</definedName>
    <definedName name="вап" localSheetId="2" hidden="1">{#N/A,#N/A,TRUE,"Смета на пасс. обор. №1"}</definedName>
    <definedName name="вап">#REF!</definedName>
    <definedName name="вап_1" localSheetId="1" hidden="1">{#N/A,#N/A,TRUE,"Смета на пасс. обор. №1"}</definedName>
    <definedName name="вап_1" localSheetId="2" hidden="1">{#N/A,#N/A,TRUE,"Смета на пасс. обор. №1"}</definedName>
    <definedName name="вап_1" hidden="1">{#N/A,#N/A,TRUE,"Смета на пасс. обор. №1"}</definedName>
    <definedName name="вапапо" localSheetId="1" hidden="1">{#N/A,#N/A,TRUE,"Смета на пасс. обор. №1"}</definedName>
    <definedName name="вапапо" localSheetId="2" hidden="1">{#N/A,#N/A,TRUE,"Смета на пасс. обор. №1"}</definedName>
    <definedName name="вапапо" hidden="1">{#N/A,#N/A,TRUE,"Смета на пасс. обор. №1"}</definedName>
    <definedName name="вапапо_1" localSheetId="1" hidden="1">{#N/A,#N/A,TRUE,"Смета на пасс. обор. №1"}</definedName>
    <definedName name="вапапо_1" localSheetId="2" hidden="1">{#N/A,#N/A,TRUE,"Смета на пасс. обор. №1"}</definedName>
    <definedName name="вапапо_1" hidden="1">{#N/A,#N/A,TRUE,"Смета на пасс. обор. №1"}</definedName>
    <definedName name="вапвя">#REF!</definedName>
    <definedName name="вапр">#REF!</definedName>
    <definedName name="вапяп">#REF!</definedName>
    <definedName name="вар">[4]топография!#REF!</definedName>
    <definedName name="варо">#REF!</definedName>
    <definedName name="вафывффффффф">#REF!</definedName>
    <definedName name="ваы">#REF!</definedName>
    <definedName name="вв">[11]топография!#REF!</definedName>
    <definedName name="ввв" localSheetId="2">#REF!</definedName>
    <definedName name="ввв">#REF!</definedName>
    <definedName name="вввв">#REF!</definedName>
    <definedName name="ввод">#REF!</definedName>
    <definedName name="ввод_1">#REF!</definedName>
    <definedName name="ввод_49">#REF!</definedName>
    <definedName name="ввод_50">#REF!</definedName>
    <definedName name="ввод_51">#REF!</definedName>
    <definedName name="ввод_52">#REF!</definedName>
    <definedName name="ввод_53">#REF!</definedName>
    <definedName name="ввод_54">#REF!</definedName>
    <definedName name="вген">#REF!</definedName>
    <definedName name="вглльа">#REF!</definedName>
    <definedName name="ве">#REF!</definedName>
    <definedName name="ведущий">#REF!</definedName>
    <definedName name="венл">#REF!</definedName>
    <definedName name="вено">#REF!</definedName>
    <definedName name="веноевн">#REF!</definedName>
    <definedName name="венолвенп">#REF!</definedName>
    <definedName name="веноь">#REF!</definedName>
    <definedName name="венрол">#REF!</definedName>
    <definedName name="венш">#REF!</definedName>
    <definedName name="вео">#REF!</definedName>
    <definedName name="веше">#REF!</definedName>
    <definedName name="вика">#REF!</definedName>
    <definedName name="вирваы">#REF!</definedName>
    <definedName name="вкпвп">#REF!</definedName>
    <definedName name="Владимирская_область">#REF!</definedName>
    <definedName name="влнг">[4]топография!#REF!</definedName>
    <definedName name="внеове">#REF!</definedName>
    <definedName name="внеое">#REF!</definedName>
    <definedName name="внлг">#REF!</definedName>
    <definedName name="внорьп">#REF!</definedName>
    <definedName name="внр">#REF!</definedName>
    <definedName name="Внут_Т">#REF!</definedName>
    <definedName name="вов">#REF!</definedName>
    <definedName name="вое">#REF!</definedName>
    <definedName name="Волгоградская_область">#REF!</definedName>
    <definedName name="Вологодская_область">#REF!</definedName>
    <definedName name="Вологодская_область_1">#REF!</definedName>
    <definedName name="воп">[14]топография!#REF!</definedName>
    <definedName name="вопрв">#REF!</definedName>
    <definedName name="вопров">#REF!</definedName>
    <definedName name="Воронежская_область">#REF!</definedName>
    <definedName name="Вп">#REF!</definedName>
    <definedName name="впа">#REF!</definedName>
    <definedName name="впо">#REF!</definedName>
    <definedName name="впоп">[14]топография!#REF!</definedName>
    <definedName name="впор">#REF!</definedName>
    <definedName name="впр">#REF!</definedName>
    <definedName name="впрвпр">#REF!</definedName>
    <definedName name="впрл">#REF!</definedName>
    <definedName name="впрлвпр">#REF!</definedName>
    <definedName name="впрлпр">#REF!</definedName>
    <definedName name="впрлрпл">#REF!</definedName>
    <definedName name="впро">#REF!</definedName>
    <definedName name="впров">#REF!</definedName>
    <definedName name="впрь">#REF!</definedName>
    <definedName name="впрьвп">#REF!</definedName>
    <definedName name="впрьрь">#REF!</definedName>
    <definedName name="вр">#REF!</definedName>
    <definedName name="вравар" localSheetId="2">#REF!</definedName>
    <definedName name="вравар">#REF!</definedName>
    <definedName name="Времен">[29]Коэфф!$B$2</definedName>
    <definedName name="вро">#REF!</definedName>
    <definedName name="вров">#REF!</definedName>
    <definedName name="вровап">#REF!</definedName>
    <definedName name="врп">#REF!</definedName>
    <definedName name="врплнл">#REF!</definedName>
    <definedName name="врпов">#REF!</definedName>
    <definedName name="врповор">#REF!</definedName>
    <definedName name="врпьт">[4]топография!#REF!</definedName>
    <definedName name="врь">[14]топография!#REF!</definedName>
    <definedName name="врьпврь">#REF!</definedName>
    <definedName name="ВСЕГО">#REF!</definedName>
    <definedName name="Всего_по_смете">#REF!</definedName>
    <definedName name="ВсегоРучБур" localSheetId="2">[30]СмРучБур!$J$40</definedName>
    <definedName name="ВсегоРучБур">[31]СмРучБур!$J$40</definedName>
    <definedName name="ВсегоШурфов" localSheetId="2">#REF!</definedName>
    <definedName name="ВсегоШурфов">#REF!</definedName>
    <definedName name="Вспом">#REF!</definedName>
    <definedName name="Вспомогательные_работы">#REF!</definedName>
    <definedName name="ВТ">#REF!</definedName>
    <definedName name="втор_кат">#REF!</definedName>
    <definedName name="Вторич">#REF!</definedName>
    <definedName name="второй">#REF!</definedName>
    <definedName name="втратар">#REF!</definedName>
    <definedName name="ВЫЕЗД_всего">[32]РасчетКомандир1!$M$1:$M$65536</definedName>
    <definedName name="ВЫЕЗД_всего_1">[32]РасчетКомандир2!$O$1:$O$65536</definedName>
    <definedName name="ВЫЕЗД_период">[32]РасчетКомандир1!$E$1:$E$65536</definedName>
    <definedName name="ВЫЕЗД_период_1">[32]РасчетКомандир2!$E$1:$E$65536</definedName>
    <definedName name="выфвы">[17]ПДР!#REF!</definedName>
    <definedName name="Вычислительная_техника">[24]Коэфф1.!#REF!</definedName>
    <definedName name="Вычислительная_техника_1">#REF!</definedName>
    <definedName name="выы">#REF!</definedName>
    <definedName name="г">#REF!</definedName>
    <definedName name="ГАП">#REF!</definedName>
    <definedName name="ггггггггггггггггггггггггггггггггггггггггггггггг" localSheetId="2">[33]топография!#REF!</definedName>
    <definedName name="ггггггггггггггггггггггггггггггггггггггггггггггг">[12]топография!#REF!</definedName>
    <definedName name="гелог" localSheetId="2">#REF!</definedName>
    <definedName name="гелог">#REF!</definedName>
    <definedName name="гео">#REF!</definedName>
    <definedName name="геог">#REF!</definedName>
    <definedName name="геодез1">[34]геолог!$L$81</definedName>
    <definedName name="геодезия">#REF!</definedName>
    <definedName name="геол">[35]Смета!#REF!</definedName>
    <definedName name="геол.1" localSheetId="2">#REF!</definedName>
    <definedName name="геол.1">#REF!</definedName>
    <definedName name="геол_1">[36]Смета!#REF!</definedName>
    <definedName name="геол_2">[37]Смета!#REF!</definedName>
    <definedName name="Геол_Лазаревск">[16]топография!#REF!</definedName>
    <definedName name="геол1" localSheetId="2">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[38]Смета!#REF!</definedName>
    <definedName name="гид_1">[39]Смета!#REF!</definedName>
    <definedName name="гид_2">[40]Смета!#REF!</definedName>
    <definedName name="Гидр">[41]топография!#REF!</definedName>
    <definedName name="Гидро">[42]топография!#REF!</definedName>
    <definedName name="гидро1" localSheetId="2">#REF!</definedName>
    <definedName name="гидро1">#REF!</definedName>
    <definedName name="гидро1_1">#REF!</definedName>
    <definedName name="гидрол">#REF!</definedName>
    <definedName name="Гидролог">#REF!</definedName>
    <definedName name="гидролог_1">#REF!</definedName>
    <definedName name="Гидрология_7.03.08">[14]топография!#REF!</definedName>
    <definedName name="ГИП" localSheetId="2">#REF!</definedName>
    <definedName name="ГИП">#REF!</definedName>
    <definedName name="ГИП_1">#REF!</definedName>
    <definedName name="глрп">#REF!</definedName>
    <definedName name="гном">#REF!</definedName>
    <definedName name="гор">#REF!</definedName>
    <definedName name="город">#REF!</definedName>
    <definedName name="город_49">#REF!</definedName>
    <definedName name="город_50">#REF!</definedName>
    <definedName name="город_51">#REF!</definedName>
    <definedName name="город_52">#REF!</definedName>
    <definedName name="город_53">#REF!</definedName>
    <definedName name="город_54">#REF!</definedName>
    <definedName name="гпдш">#REF!</definedName>
    <definedName name="гпшд">#REF!</definedName>
    <definedName name="ГРП">#REF!</definedName>
    <definedName name="ГРП1">#REF!</definedName>
    <definedName name="гш">#REF!</definedName>
    <definedName name="гшд">#REF!</definedName>
    <definedName name="гшн">#REF!</definedName>
    <definedName name="гшпшщ">[43]топография!#REF!</definedName>
    <definedName name="гшшг">NA()</definedName>
    <definedName name="Д">#REF!</definedName>
    <definedName name="д1">#REF!</definedName>
    <definedName name="д10">#REF!</definedName>
    <definedName name="д2">#REF!</definedName>
    <definedName name="д3">#REF!</definedName>
    <definedName name="д4">#REF!</definedName>
    <definedName name="д5">#REF!</definedName>
    <definedName name="д6">#REF!</definedName>
    <definedName name="д7">#REF!</definedName>
    <definedName name="д8">#REF!</definedName>
    <definedName name="д9">#REF!</definedName>
    <definedName name="дан">#REF!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[44]Смета!#REF!</definedName>
    <definedName name="ддддд" localSheetId="2">#REF!</definedName>
    <definedName name="ддддд">#REF!</definedName>
    <definedName name="Дельта">[45]DATA!$B$4</definedName>
    <definedName name="десятый">#REF!</definedName>
    <definedName name="Дефлятор" localSheetId="2">#REF!</definedName>
    <definedName name="Дефлятор">#REF!</definedName>
    <definedName name="Дефлятор_1">#REF!</definedName>
    <definedName name="дж">[26]Вспомогательный!$D$36</definedName>
    <definedName name="дж1">[26]Вспомогательный!$D$38</definedName>
    <definedName name="джож">'[22]Пример расчета'!#REF!</definedName>
    <definedName name="джэ" localSheetId="1" hidden="1">{#N/A,#N/A,TRUE,"Смета на пасс. обор. №1"}</definedName>
    <definedName name="джэ" localSheetId="2" hidden="1">{#N/A,#N/A,TRUE,"Смета на пасс. обор. №1"}</definedName>
    <definedName name="джэ" hidden="1">{#N/A,#N/A,TRUE,"Смета на пасс. обор. №1"}</definedName>
    <definedName name="джэ_1" localSheetId="1" hidden="1">{#N/A,#N/A,TRUE,"Смета на пасс. обор. №1"}</definedName>
    <definedName name="джэ_1" localSheetId="2" hidden="1">{#N/A,#N/A,TRUE,"Смета на пасс. обор. №1"}</definedName>
    <definedName name="джэ_1" hidden="1">{#N/A,#N/A,TRUE,"Смета на пасс. обор. №1"}</definedName>
    <definedName name="диапазон">#REF!</definedName>
    <definedName name="Диск">#REF!</definedName>
    <definedName name="дл">#REF!</definedName>
    <definedName name="дл_1">#REF!</definedName>
    <definedName name="дл_10">#REF!</definedName>
    <definedName name="дл_11">#REF!</definedName>
    <definedName name="дл_12">#REF!</definedName>
    <definedName name="дл_13">#REF!</definedName>
    <definedName name="дл_14">#REF!</definedName>
    <definedName name="дл_15">#REF!</definedName>
    <definedName name="дл_16">#REF!</definedName>
    <definedName name="дл_17">#REF!</definedName>
    <definedName name="дл_18">#REF!</definedName>
    <definedName name="дл_19">#REF!</definedName>
    <definedName name="дл_2">#REF!</definedName>
    <definedName name="дл_20">#REF!</definedName>
    <definedName name="дл_21">#REF!</definedName>
    <definedName name="дл_49">#REF!</definedName>
    <definedName name="дл_50">#REF!</definedName>
    <definedName name="дл_51">#REF!</definedName>
    <definedName name="дл_52">#REF!</definedName>
    <definedName name="дл_53">#REF!</definedName>
    <definedName name="дл_54">#REF!</definedName>
    <definedName name="дл_6">#REF!</definedName>
    <definedName name="дл_7">#REF!</definedName>
    <definedName name="дл_8">#REF!</definedName>
    <definedName name="дл_9">#REF!</definedName>
    <definedName name="длдл">#REF!</definedName>
    <definedName name="Длинна_границы">#REF!</definedName>
    <definedName name="Длинна_границы_1">#REF!</definedName>
    <definedName name="Длинна_трассы">#REF!</definedName>
    <definedName name="Длинна_трассы_1">#REF!</definedName>
    <definedName name="ДЛО">#REF!</definedName>
    <definedName name="длозщшзщдлжб">#REF!</definedName>
    <definedName name="длолдолд">#REF!</definedName>
    <definedName name="длощшл">#REF!</definedName>
    <definedName name="Дн_ставка">#REF!</definedName>
    <definedName name="дна">#REF!</definedName>
    <definedName name="Должность">'[46]Прямые расходы'!$C$10:$C$59</definedName>
    <definedName name="ДОЛЛАР">#REF!</definedName>
    <definedName name="доорп">#REF!</definedName>
    <definedName name="доп" localSheetId="1" hidden="1">{#N/A,#N/A,TRUE,"Смета на пасс. обор. №1"}</definedName>
    <definedName name="доп" localSheetId="2" hidden="1">{#N/A,#N/A,TRUE,"Смета на пасс. обор. №1"}</definedName>
    <definedName name="доп" hidden="1">{#N/A,#N/A,TRUE,"Смета на пасс. обор. №1"}</definedName>
    <definedName name="Доп._оборудование">[24]Коэфф1.!#REF!</definedName>
    <definedName name="Доп._оборудование_1">#REF!</definedName>
    <definedName name="доп_1" localSheetId="1" hidden="1">{#N/A,#N/A,TRUE,"Смета на пасс. обор. №1"}</definedName>
    <definedName name="доп_1" localSheetId="2" hidden="1">{#N/A,#N/A,TRUE,"Смета на пасс. обор. №1"}</definedName>
    <definedName name="доп_1" hidden="1">{#N/A,#N/A,TRUE,"Смета на пасс. обор. №1"}</definedName>
    <definedName name="Доп_оборуд">#REF!</definedName>
    <definedName name="допдшгед">#REF!</definedName>
    <definedName name="Дорога">[24]Шкаф!#REF!</definedName>
    <definedName name="Дорога_1">#REF!</definedName>
    <definedName name="дп">#REF!</definedName>
    <definedName name="др">#REF!</definedName>
    <definedName name="ДСК">[14]топография!#REF!</definedName>
    <definedName name="ДСК_1">[14]топография!#REF!</definedName>
    <definedName name="ДСК_14">[14]топография!#REF!</definedName>
    <definedName name="дск1">[47]топография!#REF!</definedName>
    <definedName name="дщшю">#REF!</definedName>
    <definedName name="дэ">#REF!</definedName>
    <definedName name="е">#REF!</definedName>
    <definedName name="евнл">#REF!</definedName>
    <definedName name="евнлен">#REF!</definedName>
    <definedName name="ЕВР">[48]Поставка!$H$13</definedName>
    <definedName name="Еврейская_автономная_область">#REF!</definedName>
    <definedName name="Еврейская_автономная_область_1">#REF!</definedName>
    <definedName name="еврор">#REF!</definedName>
    <definedName name="еврь">#REF!</definedName>
    <definedName name="ен" localSheetId="2" hidden="1">{#N/A,#N/A,TRUE,"Смета на пасс. обор. №1"}</definedName>
    <definedName name="ен">#REF!</definedName>
    <definedName name="ен_1" localSheetId="1" hidden="1">{#N/A,#N/A,TRUE,"Смета на пасс. обор. №1"}</definedName>
    <definedName name="ен_1" localSheetId="2" hidden="1">{#N/A,#N/A,TRUE,"Смета на пасс. обор. №1"}</definedName>
    <definedName name="ен_1" hidden="1">{#N/A,#N/A,TRUE,"Смета на пасс. обор. №1"}</definedName>
    <definedName name="енвлпр">#REF!</definedName>
    <definedName name="енг">#REF!</definedName>
    <definedName name="енк">#REF!</definedName>
    <definedName name="енлопр">#REF!</definedName>
    <definedName name="ено">#REF!</definedName>
    <definedName name="еное">#REF!</definedName>
    <definedName name="ео">#REF!</definedName>
    <definedName name="еов">#REF!</definedName>
    <definedName name="ер">#REF!</definedName>
    <definedName name="еуг">#REF!</definedName>
    <definedName name="еыкг">[4]топография!#REF!</definedName>
    <definedName name="жж">[26]Вспомогательный!$D$80</definedName>
    <definedName name="жж_1" localSheetId="1" hidden="1">{#N/A,#N/A,TRUE,"Смета на пасс. обор. №1"}</definedName>
    <definedName name="жж_1" localSheetId="2" hidden="1">{#N/A,#N/A,TRUE,"Смета на пасс. обор. №1"}</definedName>
    <definedName name="жж_1" hidden="1">{#N/A,#N/A,TRUE,"Смета на пасс. обор. №1"}</definedName>
    <definedName name="жжж" localSheetId="2">#REF!</definedName>
    <definedName name="жжж">#REF!</definedName>
    <definedName name="жл">#REF!</definedName>
    <definedName name="жпф">#REF!</definedName>
    <definedName name="жю" localSheetId="1" hidden="1">{#N/A,#N/A,TRUE,"Смета на пасс. обор. №1"}</definedName>
    <definedName name="жю" localSheetId="2" hidden="1">{#N/A,#N/A,TRUE,"Смета на пасс. обор. №1"}</definedName>
    <definedName name="жю" hidden="1">{#N/A,#N/A,TRUE,"Смета на пасс. обор. №1"}</definedName>
    <definedName name="жю_1" localSheetId="1" hidden="1">{#N/A,#N/A,TRUE,"Смета на пасс. обор. №1"}</definedName>
    <definedName name="жю_1" localSheetId="2" hidden="1">{#N/A,#N/A,TRUE,"Смета на пасс. обор. №1"}</definedName>
    <definedName name="жю_1" hidden="1">{#N/A,#N/A,TRUE,"Смета на пасс. обор. №1"}</definedName>
    <definedName name="Зависимые">#REF!</definedName>
    <definedName name="_xlnm.Print_Titles" localSheetId="4">'Проект сметы контракта'!$5:$7</definedName>
    <definedName name="ЗаказДолжность" localSheetId="2">[49]ОбмОбслЗемОд!$B$67</definedName>
    <definedName name="ЗаказДолжность">[50]ОбмОбслЗемОд!$B$67</definedName>
    <definedName name="ЗаказИмя" localSheetId="2">[49]ОбмОбслЗемОд!$C$69</definedName>
    <definedName name="ЗаказИмя">[50]ОбмОбслЗемОд!$C$69</definedName>
    <definedName name="Заказчик" localSheetId="2">#REF!</definedName>
    <definedName name="Заказчик">#REF!</definedName>
    <definedName name="Заказчик_1">#REF!</definedName>
    <definedName name="зжшщз">[51]топография!#REF!</definedName>
    <definedName name="Зимнее_удорожание">[29]Коэфф!$B$1</definedName>
    <definedName name="ЗИП_Всего">'[24]Прайс лист'!#REF!</definedName>
    <definedName name="ЗИП_Всего_1">#REF!</definedName>
    <definedName name="зол">#REF!</definedName>
    <definedName name="зол_1">#REF!</definedName>
    <definedName name="зол_10">#REF!</definedName>
    <definedName name="зол_11">#REF!</definedName>
    <definedName name="зол_12">#REF!</definedName>
    <definedName name="зол_13">#REF!</definedName>
    <definedName name="зол_14">#REF!</definedName>
    <definedName name="зол_15">#REF!</definedName>
    <definedName name="зол_16">#REF!</definedName>
    <definedName name="зол_17">#REF!</definedName>
    <definedName name="зол_18">#REF!</definedName>
    <definedName name="зол_19">#REF!</definedName>
    <definedName name="зол_2">#REF!</definedName>
    <definedName name="зол_20">#REF!</definedName>
    <definedName name="зол_21">#REF!</definedName>
    <definedName name="зол_49">#REF!</definedName>
    <definedName name="зол_50">#REF!</definedName>
    <definedName name="зол_51">#REF!</definedName>
    <definedName name="зол_52">#REF!</definedName>
    <definedName name="зол_53">#REF!</definedName>
    <definedName name="зол_54">#REF!</definedName>
    <definedName name="зол_6">#REF!</definedName>
    <definedName name="зол_7">#REF!</definedName>
    <definedName name="зол_8">#REF!</definedName>
    <definedName name="зол_9">#REF!</definedName>
    <definedName name="зощр">#REF!</definedName>
    <definedName name="зщ" localSheetId="1" hidden="1">{#N/A,#N/A,TRUE,"Смета на пасс. обор. №1"}</definedName>
    <definedName name="зщ" localSheetId="2" hidden="1">{#N/A,#N/A,TRUE,"Смета на пасс. обор. №1"}</definedName>
    <definedName name="зщ" hidden="1">{#N/A,#N/A,TRUE,"Смета на пасс. обор. №1"}</definedName>
    <definedName name="зщ_1" localSheetId="1" hidden="1">{#N/A,#N/A,TRUE,"Смета на пасс. обор. №1"}</definedName>
    <definedName name="зщ_1" localSheetId="2" hidden="1">{#N/A,#N/A,TRUE,"Смета на пасс. обор. №1"}</definedName>
    <definedName name="зщ_1" hidden="1">{#N/A,#N/A,TRUE,"Смета на пасс. обор. №1"}</definedName>
    <definedName name="ЗЮзя">#REF!</definedName>
    <definedName name="Ивановская_область">#REF!</definedName>
    <definedName name="ивпт">#REF!</definedName>
    <definedName name="изыск">#REF!</definedName>
    <definedName name="изыск_1">#REF!</definedName>
    <definedName name="ии">#REF!</definedName>
    <definedName name="ик">#REF!</definedName>
    <definedName name="имми">[4]топография!#REF!</definedName>
    <definedName name="имт">#REF!</definedName>
    <definedName name="Инвестор">#REF!</definedName>
    <definedName name="Инд">#REF!</definedName>
    <definedName name="Индекс">'[52]Расч(подряд)'!#REF!</definedName>
    <definedName name="индекс_0">#REF!</definedName>
    <definedName name="Индекс_1">#REF!</definedName>
    <definedName name="индекс_100">#REF!</definedName>
    <definedName name="индекс_101">#REF!</definedName>
    <definedName name="индекс_102">#REF!</definedName>
    <definedName name="индекс_103">#REF!</definedName>
    <definedName name="индекс_104">#REF!</definedName>
    <definedName name="индекс_105">#REF!</definedName>
    <definedName name="индекс_105032654">#REF!</definedName>
    <definedName name="индекс_999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_С3">#REF!</definedName>
    <definedName name="Индекс1">'[52]Расч(подряд)'!#REF!</definedName>
    <definedName name="Индекс2">'[52]Расч(подряд)'!#REF!</definedName>
    <definedName name="ИндексА">#REF!</definedName>
    <definedName name="инж">#REF!</definedName>
    <definedName name="инж_1">#REF!</definedName>
    <definedName name="инфл">#REF!</definedName>
    <definedName name="иошль">#REF!</definedName>
    <definedName name="ип">#REF!</definedName>
    <definedName name="ИПусто">#REF!</definedName>
    <definedName name="ИПусто_1">#REF!</definedName>
    <definedName name="Иркутская_область">#REF!</definedName>
    <definedName name="Иркутская_область_1">#REF!</definedName>
    <definedName name="ИС__И.Максимов">#REF!</definedName>
    <definedName name="ит">#REF!</definedName>
    <definedName name="итог">#REF!</definedName>
    <definedName name="итого">#REF!</definedName>
    <definedName name="Итого_ЗПМ__по_рес_расчету_с_учетом_к_тов">#REF!</definedName>
    <definedName name="Итого_ЗПМ_в_базисных_ценах">'[53]Переменные и константы'!#REF!</definedName>
    <definedName name="Итого_ЗПМ_в_базисных_ценах_с_учетом_к_тов">'[53]Переменные и константы'!#REF!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Куст">#REF!</definedName>
    <definedName name="итого_Куст_П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'[53]Переменные и константы'!#REF!</definedName>
    <definedName name="Итого_материалы_в_базисных_ценах_с_учетом_к_тов">'[53]Переменные и константы'!#REF!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'[53]Переменные и константы'!#REF!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'[53]Переменные и константы'!#REF!</definedName>
    <definedName name="Итого_НР_по_акту_в_базисных_ценах">'[53]Переменные и константы'!#REF!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'[53]Переменные и константы'!#REF!</definedName>
    <definedName name="Итого_ОЗП_в_базисных_ценах_с_учетом_к_тов">'[53]Переменные и константы'!#REF!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'[53]Переменные и константы'!#REF!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'[53]Переменные и константы'!#REF!</definedName>
    <definedName name="Итого_СП_по_акту_в_базисных_ценах">'[53]Переменные и константы'!#REF!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'[53]Переменные и константы'!#REF!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'[53]Переменные и константы'!#REF!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>#REF!</definedName>
    <definedName name="й">#REF!</definedName>
    <definedName name="йцйу3йк">#REF!</definedName>
    <definedName name="йцйц">NA()</definedName>
    <definedName name="йцу" localSheetId="2">#REF!</definedName>
    <definedName name="йцу">#REF!</definedName>
    <definedName name="К">#REF!</definedName>
    <definedName name="к_1" localSheetId="1" hidden="1">{#N/A,#N/A,TRUE,"Смета на пасс. обор. №1"}</definedName>
    <definedName name="к_1" localSheetId="2" hidden="1">{#N/A,#N/A,TRUE,"Смета на пасс. обор. №1"}</definedName>
    <definedName name="к_1" hidden="1">{#N/A,#N/A,TRUE,"Смета на пасс. обор. №1"}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01">#REF!</definedName>
    <definedName name="К105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18">#REF!</definedName>
    <definedName name="к19">#REF!</definedName>
    <definedName name="к2">#REF!</definedName>
    <definedName name="к20">#REF!</definedName>
    <definedName name="к21">#REF!</definedName>
    <definedName name="к22">#REF!</definedName>
    <definedName name="к23">#REF!</definedName>
    <definedName name="к231">#REF!</definedName>
    <definedName name="к24">#REF!</definedName>
    <definedName name="к25">#REF!</definedName>
    <definedName name="к26">#REF!</definedName>
    <definedName name="к27">#REF!</definedName>
    <definedName name="к28">#REF!</definedName>
    <definedName name="к29">#REF!</definedName>
    <definedName name="к2п">#REF!</definedName>
    <definedName name="к3">#REF!</definedName>
    <definedName name="к30">#REF!</definedName>
    <definedName name="к3п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абардино_Балкарская_Республика">#REF!</definedName>
    <definedName name="Кабели">[24]Коэфф1.!#REF!</definedName>
    <definedName name="Кабели_1">#REF!</definedName>
    <definedName name="кабель">#REF!</definedName>
    <definedName name="кака">#REF!</definedName>
    <definedName name="Калининградская_область">#REF!</definedName>
    <definedName name="калплан">#REF!</definedName>
    <definedName name="калплан_1">#REF!</definedName>
    <definedName name="Калужская_область">#REF!</definedName>
    <definedName name="Кам_стац">#REF!</definedName>
    <definedName name="Камер_эксп_усл">#REF!</definedName>
    <definedName name="Камеральных">#REF!</definedName>
    <definedName name="Камчатская_область">#REF!</definedName>
    <definedName name="Камчатская_область_1">#REF!</definedName>
    <definedName name="Карачаево_Черкесская_Республика">#REF!</definedName>
    <definedName name="КАТ1">'[54]Смета-Т'!#REF!</definedName>
    <definedName name="Категория_сложности" localSheetId="2">#REF!</definedName>
    <definedName name="Категория_сложности">#REF!</definedName>
    <definedName name="Категория_сложности_1">#REF!</definedName>
    <definedName name="катя">#REF!</definedName>
    <definedName name="кгкг">#REF!</definedName>
    <definedName name="кеке">#REF!</definedName>
    <definedName name="Кемеровская_область">#REF!</definedName>
    <definedName name="Кемеровская_область_1">#REF!</definedName>
    <definedName name="кенрке">#REF!</definedName>
    <definedName name="кенроолтьб">#REF!</definedName>
    <definedName name="керл">#REF!</definedName>
    <definedName name="КИП">#REF!</definedName>
    <definedName name="КИПиавтом">#REF!</definedName>
    <definedName name="Кировская_область">#REF!</definedName>
    <definedName name="Кировская_область_1">#REF!</definedName>
    <definedName name="ккее">#REF!</definedName>
    <definedName name="ккк">#REF!</definedName>
    <definedName name="ккккк" localSheetId="1" hidden="1">{#N/A,#N/A,TRUE,"Смета на пасс. обор. №1"}</definedName>
    <definedName name="ккккк" localSheetId="2" hidden="1">{#N/A,#N/A,TRUE,"Смета на пасс. обор. №1"}</definedName>
    <definedName name="ккккк" hidden="1">{#N/A,#N/A,TRUE,"Смета на пасс. обор. №1"}</definedName>
    <definedName name="ккккк_1" localSheetId="1" hidden="1">{#N/A,#N/A,TRUE,"Смета на пасс. обор. №1"}</definedName>
    <definedName name="ккккк_1" localSheetId="2" hidden="1">{#N/A,#N/A,TRUE,"Смета на пасс. обор. №1"}</definedName>
    <definedName name="ккккк_1" hidden="1">{#N/A,#N/A,TRUE,"Смета на пасс. обор. №1"}</definedName>
    <definedName name="кн">[4]топография!#REF!</definedName>
    <definedName name="книга" localSheetId="2">#REF!</definedName>
    <definedName name="книга">#REF!</definedName>
    <definedName name="Кобщ">#REF!</definedName>
    <definedName name="КОД">#REF!</definedName>
    <definedName name="кол">#REF!</definedName>
    <definedName name="Количество_землепользователей">#REF!</definedName>
    <definedName name="Количество_землепользователей_1">#REF!</definedName>
    <definedName name="Количество_контуров">#REF!</definedName>
    <definedName name="Количество_контуров_1">#REF!</definedName>
    <definedName name="Количество_культур">#REF!</definedName>
    <definedName name="Количество_культур_1">#REF!</definedName>
    <definedName name="Количество_планшетов">#REF!</definedName>
    <definedName name="Количество_планшетов_1">#REF!</definedName>
    <definedName name="Количество_предприятий">#REF!</definedName>
    <definedName name="Количество_предприятий_1">#REF!</definedName>
    <definedName name="Количество_согласований">#REF!</definedName>
    <definedName name="Количество_согласований_1">#REF!</definedName>
    <definedName name="ком">[55]топография!#REF!</definedName>
    <definedName name="ком." localSheetId="2" hidden="1">{#N/A,#N/A,TRUE,"Смета на пасс. обор. №1"}</definedName>
    <definedName name="ком.">#REF!</definedName>
    <definedName name="ком._1" localSheetId="1" hidden="1">{#N/A,#N/A,TRUE,"Смета на пасс. обор. №1"}</definedName>
    <definedName name="ком._1" localSheetId="2" hidden="1">{#N/A,#N/A,TRUE,"Смета на пасс. обор. №1"}</definedName>
    <definedName name="ком._1" hidden="1">{#N/A,#N/A,TRUE,"Смета на пасс. обор. №1"}</definedName>
    <definedName name="команд." localSheetId="1" hidden="1">{#N/A,#N/A,TRUE,"Смета на пасс. обор. №1"}</definedName>
    <definedName name="команд." localSheetId="2" hidden="1">{#N/A,#N/A,TRUE,"Смета на пасс. обор. №1"}</definedName>
    <definedName name="команд." hidden="1">{#N/A,#N/A,TRUE,"Смета на пасс. обор. №1"}</definedName>
    <definedName name="команд._1" localSheetId="1" hidden="1">{#N/A,#N/A,TRUE,"Смета на пасс. обор. №1"}</definedName>
    <definedName name="команд._1" localSheetId="2" hidden="1">{#N/A,#N/A,TRUE,"Смета на пасс. обор. №1"}</definedName>
    <definedName name="команд._1" hidden="1">{#N/A,#N/A,TRUE,"Смета на пасс. обор. №1"}</definedName>
    <definedName name="команд.обуч." localSheetId="1" hidden="1">{#N/A,#N/A,TRUE,"Смета на пасс. обор. №1"}</definedName>
    <definedName name="команд.обуч." localSheetId="2" hidden="1">{#N/A,#N/A,TRUE,"Смета на пасс. обор. №1"}</definedName>
    <definedName name="команд.обуч." hidden="1">{#N/A,#N/A,TRUE,"Смета на пасс. обор. №1"}</definedName>
    <definedName name="команд.обуч._1" localSheetId="1" hidden="1">{#N/A,#N/A,TRUE,"Смета на пасс. обор. №1"}</definedName>
    <definedName name="команд.обуч._1" localSheetId="2" hidden="1">{#N/A,#N/A,TRUE,"Смета на пасс. обор. №1"}</definedName>
    <definedName name="команд.обуч._1" hidden="1">{#N/A,#N/A,TRUE,"Смета на пасс. обор. №1"}</definedName>
    <definedName name="команд1">#REF!</definedName>
    <definedName name="командировки" localSheetId="1" hidden="1">{#N/A,#N/A,TRUE,"Смета на пасс. обор. №1"}</definedName>
    <definedName name="командировки" localSheetId="2" hidden="1">{#N/A,#N/A,TRUE,"Смета на пасс. обор. №1"}</definedName>
    <definedName name="командировки" hidden="1">{#N/A,#N/A,TRUE,"Смета на пасс. обор. №1"}</definedName>
    <definedName name="Командировочные_расходы" localSheetId="2">#REF!</definedName>
    <definedName name="Командировочные_расходы">#REF!</definedName>
    <definedName name="Командировочные_расходы_1">#REF!</definedName>
    <definedName name="КОН_ИО">#REF!</definedName>
    <definedName name="КОН_ИО_РД">#REF!</definedName>
    <definedName name="КОН_МО">#REF!</definedName>
    <definedName name="КОН_МО_РД">#REF!</definedName>
    <definedName name="КОН_ОО">#REF!</definedName>
    <definedName name="КОН_ОО_РД">#REF!</definedName>
    <definedName name="КОН_ОР">#REF!</definedName>
    <definedName name="КОН_ОР_РД">#REF!</definedName>
    <definedName name="КОН_ПО">#REF!</definedName>
    <definedName name="КОН_ПО_РД">#REF!</definedName>
    <definedName name="КОН_ТО">#REF!</definedName>
    <definedName name="КОН_ТО_РД">#REF!</definedName>
    <definedName name="конкурс">#REF!</definedName>
    <definedName name="КонПериода">[56]Реестр!$Y$4:$Y$16</definedName>
    <definedName name="Контроллер">[24]Коэфф1.!#REF!</definedName>
    <definedName name="Контроллер_1">#REF!</definedName>
    <definedName name="Конф">#REF!</definedName>
    <definedName name="Конф_49">#REF!</definedName>
    <definedName name="Конф_50">#REF!</definedName>
    <definedName name="Конф_51">#REF!</definedName>
    <definedName name="Конф_52">#REF!</definedName>
    <definedName name="Конф_53">#REF!</definedName>
    <definedName name="Конф_54">#REF!</definedName>
    <definedName name="конфл">#REF!</definedName>
    <definedName name="конфл_49">#REF!</definedName>
    <definedName name="конфл_50">#REF!</definedName>
    <definedName name="конфл_51">#REF!</definedName>
    <definedName name="конфл_52">#REF!</definedName>
    <definedName name="конфл_53">#REF!</definedName>
    <definedName name="конфл_54">#REF!</definedName>
    <definedName name="конфл2">#REF!</definedName>
    <definedName name="конфл2_49">#REF!</definedName>
    <definedName name="конфл2_50">#REF!</definedName>
    <definedName name="конфл2_51">#REF!</definedName>
    <definedName name="конфл2_52">#REF!</definedName>
    <definedName name="конфл2_53">#REF!</definedName>
    <definedName name="конфл2_54">#REF!</definedName>
    <definedName name="Копия" localSheetId="1" hidden="1">{#N/A,#N/A,TRUE,"Смета на пасс. обор. №1"}</definedName>
    <definedName name="Копия" localSheetId="2" hidden="1">{#N/A,#N/A,TRUE,"Смета на пасс. обор. №1"}</definedName>
    <definedName name="Копия" hidden="1">{#N/A,#N/A,TRUE,"Смета на пасс. обор. №1"}</definedName>
    <definedName name="Копия2509" localSheetId="1" hidden="1">{#N/A,#N/A,TRUE,"Смета на пасс. обор. №1"}</definedName>
    <definedName name="Копия2509" localSheetId="2" hidden="1">{#N/A,#N/A,TRUE,"Смета на пасс. обор. №1"}</definedName>
    <definedName name="Копия2509" hidden="1">{#N/A,#N/A,TRUE,"Смета на пасс. обор. №1"}</definedName>
    <definedName name="кор">#REF!</definedName>
    <definedName name="Корнеева">#REF!</definedName>
    <definedName name="Костромская_область">#REF!</definedName>
    <definedName name="котофей" localSheetId="1" hidden="1">{#N/A,#N/A,TRUE,"Смета на пасс. обор. №1"}</definedName>
    <definedName name="котофей" localSheetId="2" hidden="1">{#N/A,#N/A,TRUE,"Смета на пасс. обор. №1"}</definedName>
    <definedName name="котофей" hidden="1">{#N/A,#N/A,TRUE,"Смета на пасс. обор. №1"}</definedName>
    <definedName name="котофей_1" localSheetId="1" hidden="1">{#N/A,#N/A,TRUE,"Смета на пасс. обор. №1"}</definedName>
    <definedName name="котофей_1" localSheetId="2" hidden="1">{#N/A,#N/A,TRUE,"Смета на пасс. обор. №1"}</definedName>
    <definedName name="котофей_1" hidden="1">{#N/A,#N/A,TRUE,"Смета на пасс. обор. №1"}</definedName>
    <definedName name="Коэф_монт">[29]Коэфф!$B$4</definedName>
    <definedName name="КоэфБезПоля" localSheetId="2">#REF!</definedName>
    <definedName name="КоэфБезПоля">#REF!</definedName>
    <definedName name="КоэфГорЗак" localSheetId="2">#REF!</definedName>
    <definedName name="КоэфГорЗак">#REF!</definedName>
    <definedName name="КоэфГорЗаказ" localSheetId="2">[49]ОбмОбслЗемОд!$E$29</definedName>
    <definedName name="КоэфГорЗаказ">[50]ОбмОбслЗемОд!$E$29</definedName>
    <definedName name="КоэфУдорожания" localSheetId="2">[49]ОбмОбслЗемОд!$E$28</definedName>
    <definedName name="КоэфУдорожания">[50]ОбмОбслЗемОд!$E$28</definedName>
    <definedName name="Коэффициент" localSheetId="2">#REF!</definedName>
    <definedName name="Коэффициент">#REF!</definedName>
    <definedName name="Коэффициент_1">#REF!</definedName>
    <definedName name="кп">#REF!</definedName>
    <definedName name="Кпроект">'[57]Исх. данные'!#REF!</definedName>
    <definedName name="Краснодарский_край">#REF!</definedName>
    <definedName name="Красноярский_край">#REF!</definedName>
    <definedName name="Красноярский_край_1">#REF!</definedName>
    <definedName name="Крек">'[25]Лист опроса'!$B$17</definedName>
    <definedName name="Крп">'[25]Лист опроса'!$B$19</definedName>
    <definedName name="кук" localSheetId="1" hidden="1">{#N/A,#N/A,TRUE,"Смета на пасс. обор. №1"}</definedName>
    <definedName name="кук" localSheetId="2" hidden="1">{#N/A,#N/A,TRUE,"Смета на пасс. обор. №1"}</definedName>
    <definedName name="кук" hidden="1">{#N/A,#N/A,TRUE,"Смета на пасс. обор. №1"}</definedName>
    <definedName name="кук_1" localSheetId="1" hidden="1">{#N/A,#N/A,TRUE,"Смета на пасс. обор. №1"}</definedName>
    <definedName name="кук_1" localSheetId="2" hidden="1">{#N/A,#N/A,TRUE,"Смета на пасс. обор. №1"}</definedName>
    <definedName name="кук_1" hidden="1">{#N/A,#N/A,TRUE,"Смета на пасс. обор. №1"}</definedName>
    <definedName name="куку" localSheetId="2">#REF!</definedName>
    <definedName name="куку">#REF!</definedName>
    <definedName name="Курган">#REF!</definedName>
    <definedName name="Курганская_область">#REF!</definedName>
    <definedName name="Курганская_область_1">#REF!</definedName>
    <definedName name="курорты">#REF!</definedName>
    <definedName name="Курс" localSheetId="2">[29]Коэфф!$B$3</definedName>
    <definedName name="курс">#REF!</definedName>
    <definedName name="Курс_1">#REF!</definedName>
    <definedName name="курс_дол">#REF!</definedName>
    <definedName name="Курс_доллара">'[58]Курс доллара'!$A$2</definedName>
    <definedName name="Курс_доллара_США">#REF!</definedName>
    <definedName name="курс1">#REF!</definedName>
    <definedName name="Курская_область">#REF!</definedName>
    <definedName name="кшн">#REF!</definedName>
    <definedName name="Кэл">'[25]Лист опроса'!$B$20</definedName>
    <definedName name="л" localSheetId="1" hidden="1">{#N/A,#N/A,TRUE,"Смета на пасс. обор. №1"}</definedName>
    <definedName name="л" localSheetId="2" hidden="1">{#N/A,#N/A,TRUE,"Смета на пасс. обор. №1"}</definedName>
    <definedName name="л" hidden="1">{#N/A,#N/A,TRUE,"Смета на пасс. обор. №1"}</definedName>
    <definedName name="л_1" localSheetId="1" hidden="1">{#N/A,#N/A,TRUE,"Смета на пасс. обор. №1"}</definedName>
    <definedName name="л_1" localSheetId="2" hidden="1">{#N/A,#N/A,TRUE,"Смета на пасс. обор. №1"}</definedName>
    <definedName name="л_1" hidden="1">{#N/A,#N/A,TRUE,"Смета на пасс. обор. №1"}</definedName>
    <definedName name="лаб_иссл">#REF!</definedName>
    <definedName name="Лаб_стац">#REF!</definedName>
    <definedName name="Лаб_эксп_усл">#REF!</definedName>
    <definedName name="ЛабМашБур" localSheetId="2">[49]СмМашБур!#REF!</definedName>
    <definedName name="ЛабМашБур">[50]СмМашБур!#REF!</definedName>
    <definedName name="лаборатория">#REF!</definedName>
    <definedName name="ЛабШурфов" localSheetId="2">#REF!</definedName>
    <definedName name="ЛабШурфов">#REF!</definedName>
    <definedName name="лв">#REF!</definedName>
    <definedName name="лвнг">#REF!</definedName>
    <definedName name="лдж" localSheetId="1" hidden="1">{#N/A,#N/A,TRUE,"Смета на пасс. обор. №1"}</definedName>
    <definedName name="лдж" localSheetId="2" hidden="1">{#N/A,#N/A,TRUE,"Смета на пасс. обор. №1"}</definedName>
    <definedName name="лдж" hidden="1">{#N/A,#N/A,TRUE,"Смета на пасс. обор. №1"}</definedName>
    <definedName name="лдж_1" localSheetId="1" hidden="1">{#N/A,#N/A,TRUE,"Смета на пасс. обор. №1"}</definedName>
    <definedName name="лдж_1" localSheetId="2" hidden="1">{#N/A,#N/A,TRUE,"Смета на пасс. обор. №1"}</definedName>
    <definedName name="лдж_1" hidden="1">{#N/A,#N/A,TRUE,"Смета на пасс. обор. №1"}</definedName>
    <definedName name="лдллл">#REF!</definedName>
    <definedName name="Ленинградская_область">#REF!</definedName>
    <definedName name="Липецкая_область">#REF!</definedName>
    <definedName name="лист">#REF!</definedName>
    <definedName name="Лифты">#REF!</definedName>
    <definedName name="лкон">#REF!</definedName>
    <definedName name="лл" localSheetId="2">[26]Вспомогательный!$D$78</definedName>
    <definedName name="лл">#REF!</definedName>
    <definedName name="ллддд">#REF!</definedName>
    <definedName name="ллдж" localSheetId="2">#REF!</definedName>
    <definedName name="ллдж">#REF!</definedName>
    <definedName name="ллл">#REF!</definedName>
    <definedName name="лн">#REF!</definedName>
    <definedName name="лнвг">#REF!</definedName>
    <definedName name="лнгва">#REF!</definedName>
    <definedName name="ло">#REF!</definedName>
    <definedName name="ловпр">#REF!</definedName>
    <definedName name="логалгнеелн">#REF!</definedName>
    <definedName name="лол">#REF!</definedName>
    <definedName name="лор" localSheetId="1" hidden="1">{#N/A,#N/A,TRUE,"Смета на пасс. обор. №1"}</definedName>
    <definedName name="лор" localSheetId="2" hidden="1">{#N/A,#N/A,TRUE,"Смета на пасс. обор. №1"}</definedName>
    <definedName name="лор" hidden="1">{#N/A,#N/A,TRUE,"Смета на пасс. обор. №1"}</definedName>
    <definedName name="лор_1" localSheetId="1" hidden="1">{#N/A,#N/A,TRUE,"Смета на пасс. обор. №1"}</definedName>
    <definedName name="лор_1" localSheetId="2" hidden="1">{#N/A,#N/A,TRUE,"Смета на пасс. обор. №1"}</definedName>
    <definedName name="лор_1" hidden="1">{#N/A,#N/A,TRUE,"Смета на пасс. обор. №1"}</definedName>
    <definedName name="лорщшгошщлдбжд">#REF!</definedName>
    <definedName name="лот" localSheetId="1" hidden="1">{#N/A,#N/A,TRUE,"Смета на пасс. обор. №1"}</definedName>
    <definedName name="лот" localSheetId="2" hidden="1">{#N/A,#N/A,TRUE,"Смета на пасс. обор. №1"}</definedName>
    <definedName name="лот" hidden="1">{#N/A,#N/A,TRUE,"Смета на пасс. обор. №1"}</definedName>
    <definedName name="лот_1" localSheetId="1" hidden="1">{#N/A,#N/A,TRUE,"Смета на пасс. обор. №1"}</definedName>
    <definedName name="лот_1" localSheetId="2" hidden="1">{#N/A,#N/A,TRUE,"Смета на пасс. обор. №1"}</definedName>
    <definedName name="лот_1" hidden="1">{#N/A,#N/A,TRUE,"Смета на пасс. обор. №1"}</definedName>
    <definedName name="лпрра">#REF!</definedName>
    <definedName name="лрал">#REF!</definedName>
    <definedName name="лрлд">#REF!</definedName>
    <definedName name="лрпораплтль">#REF!</definedName>
    <definedName name="лрр">#REF!</definedName>
    <definedName name="Лс">#REF!</definedName>
    <definedName name="М">#REF!</definedName>
    <definedName name="Магаданская_область">#REF!</definedName>
    <definedName name="Магаданская_область_1">#REF!</definedName>
    <definedName name="МАРЖА">#REF!</definedName>
    <definedName name="Махачкала">#REF!</definedName>
    <definedName name="Махачкала_1">#REF!</definedName>
    <definedName name="Махачкала_2">#REF!</definedName>
    <definedName name="Махачкала_22">#REF!</definedName>
    <definedName name="Махачкала_49">#REF!</definedName>
    <definedName name="Махачкала_5">#REF!</definedName>
    <definedName name="Махачкала_50">#REF!</definedName>
    <definedName name="Махачкала_51">#REF!</definedName>
    <definedName name="Махачкала_52">#REF!</definedName>
    <definedName name="Махачкала_53">#REF!</definedName>
    <definedName name="Махачкала_54">#REF!</definedName>
    <definedName name="Месяцы">#REF!</definedName>
    <definedName name="Месяцы2">#REF!</definedName>
    <definedName name="Месяцы3">#REF!</definedName>
    <definedName name="Металли_еская_дверца_для_напольного_монтажного_шкафа_VERO__600x600x42U__с_замком_и_клю_ами">#REF!</definedName>
    <definedName name="мж1">'[59]СметаСводная 1 оч'!$D$6</definedName>
    <definedName name="МИ_Т">#REF!</definedName>
    <definedName name="МИА5">#REF!</definedName>
    <definedName name="мил" localSheetId="1">{0,"овz";1,"z";2,"аz";5,"овz"}</definedName>
    <definedName name="мил" localSheetId="2">{0,"овz";1,"z";2,"аz";5,"овz"}</definedName>
    <definedName name="мил">{0,"овz";1,"z";2,"аz";5,"овz"}</definedName>
    <definedName name="мир" localSheetId="1" hidden="1">{#N/A,#N/A,TRUE,"Смета на пасс. обор. №1"}</definedName>
    <definedName name="мир" localSheetId="2" hidden="1">{#N/A,#N/A,TRUE,"Смета на пасс. обор. №1"}</definedName>
    <definedName name="мир" hidden="1">{#N/A,#N/A,TRUE,"Смета на пасс. обор. №1"}</definedName>
    <definedName name="мир_1" localSheetId="1" hidden="1">{#N/A,#N/A,TRUE,"Смета на пасс. обор. №1"}</definedName>
    <definedName name="мир_1" localSheetId="2" hidden="1">{#N/A,#N/A,TRUE,"Смета на пасс. обор. №1"}</definedName>
    <definedName name="мир_1" hidden="1">{#N/A,#N/A,TRUE,"Смета на пасс. обор. №1"}</definedName>
    <definedName name="мись">#REF!</definedName>
    <definedName name="мит" localSheetId="2">#REF!</definedName>
    <definedName name="мит">#REF!</definedName>
    <definedName name="митюгов">'[60]Данные для расчёта сметы'!$J$33</definedName>
    <definedName name="митюгов_1">'[61]Данные для расчёта сметы'!$J$33</definedName>
    <definedName name="митюгов_2">'[62]Данные для расчёта сметы'!$J$33</definedName>
    <definedName name="мм">#REF!</definedName>
    <definedName name="МММММММММ">#REF!</definedName>
    <definedName name="мойка">#REF!</definedName>
    <definedName name="Монтаж">#REF!</definedName>
    <definedName name="Монтажные_работы_в_базисных_ценах">#REF!</definedName>
    <definedName name="Монтажные_работы_в_текущих_ценах">'[53]Переменные и константы'!#REF!</definedName>
    <definedName name="Монтажные_работы_в_текущих_ценах_по_ресурсному_расчету">'[53]Переменные и константы'!#REF!</definedName>
    <definedName name="Монтажные_работы_в_текущих_ценах_после_применения_индексов">'[53]Переменные и константы'!#REF!</definedName>
    <definedName name="Московская_область">#REF!</definedName>
    <definedName name="мотаж2">#REF!</definedName>
    <definedName name="мтч">#REF!</definedName>
    <definedName name="мтьюп">#REF!</definedName>
    <definedName name="Мурманская_область">#REF!</definedName>
    <definedName name="Мурманская_область_1">#REF!</definedName>
    <definedName name="нагдл">[4]топография!#REF!</definedName>
    <definedName name="над">#REF!</definedName>
    <definedName name="Название_проекта">#REF!</definedName>
    <definedName name="Название_проекта_1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кладные">#REF!</definedName>
    <definedName name="НАЧ_ИО">#REF!</definedName>
    <definedName name="НАЧ_ИО_РД">#REF!</definedName>
    <definedName name="НАЧ_МО">#REF!</definedName>
    <definedName name="НАЧ_МО_РД">#REF!</definedName>
    <definedName name="НАЧ_ОО">#REF!</definedName>
    <definedName name="НАЧ_ОО_РД">#REF!</definedName>
    <definedName name="НАЧ_ОР">#REF!</definedName>
    <definedName name="НАЧ_ОР_РД">#REF!</definedName>
    <definedName name="НАЧ_ПО">#REF!</definedName>
    <definedName name="НАЧ_ПО_РД">#REF!</definedName>
    <definedName name="НАЧ_ТО">#REF!</definedName>
    <definedName name="НАЧ_ТО_РД">#REF!</definedName>
    <definedName name="НачПериода">[56]Реестр!$X$4:$X$16</definedName>
    <definedName name="нвле">#REF!</definedName>
    <definedName name="нгагл">#REF!</definedName>
    <definedName name="нго">#REF!</definedName>
    <definedName name="нгпнрап">#REF!</definedName>
    <definedName name="НДС">#REF!</definedName>
    <definedName name="нево">#REF!</definedName>
    <definedName name="неоукено">[63]топография!#REF!</definedName>
    <definedName name="неп">#REF!</definedName>
    <definedName name="неп_1">#REF!</definedName>
    <definedName name="неп_10">#REF!</definedName>
    <definedName name="неп_11">#REF!</definedName>
    <definedName name="неп_12">#REF!</definedName>
    <definedName name="неп_13">#REF!</definedName>
    <definedName name="неп_14">#REF!</definedName>
    <definedName name="неп_15">#REF!</definedName>
    <definedName name="неп_16">#REF!</definedName>
    <definedName name="неп_17">#REF!</definedName>
    <definedName name="неп_18">#REF!</definedName>
    <definedName name="неп_19">#REF!</definedName>
    <definedName name="неп_2">#REF!</definedName>
    <definedName name="неп_20">#REF!</definedName>
    <definedName name="неп_21">#REF!</definedName>
    <definedName name="неп_49">#REF!</definedName>
    <definedName name="неп_50">#REF!</definedName>
    <definedName name="неп_51">#REF!</definedName>
    <definedName name="неп_52">#REF!</definedName>
    <definedName name="неп_53">#REF!</definedName>
    <definedName name="неп_54">#REF!</definedName>
    <definedName name="неп_6">#REF!</definedName>
    <definedName name="неп_7">#REF!</definedName>
    <definedName name="неп_8">#REF!</definedName>
    <definedName name="неп_9">#REF!</definedName>
    <definedName name="Непредв">[29]Коэфф!$B$7</definedName>
    <definedName name="нер">#REF!</definedName>
    <definedName name="неуо">#REF!</definedName>
    <definedName name="Нижегородская_область">#REF!</definedName>
    <definedName name="ННОвгород">#REF!</definedName>
    <definedName name="ННОвгород_1">#REF!</definedName>
    <definedName name="ННОвгород_2">#REF!</definedName>
    <definedName name="ННОвгород_22">#REF!</definedName>
    <definedName name="ННОвгород_49">#REF!</definedName>
    <definedName name="ННОвгород_5">#REF!</definedName>
    <definedName name="ННОвгород_50">#REF!</definedName>
    <definedName name="ННОвгород_51">#REF!</definedName>
    <definedName name="ННОвгород_52">#REF!</definedName>
    <definedName name="ННОвгород_53">#REF!</definedName>
    <definedName name="ННОвгород_54">#REF!</definedName>
    <definedName name="но">#REF!</definedName>
    <definedName name="Новгородская_область">#REF!</definedName>
    <definedName name="Новосибирская_область">#REF!</definedName>
    <definedName name="Новосибирская_область_1">#REF!</definedName>
    <definedName name="новый">#REF!</definedName>
    <definedName name="Номер_договора">#REF!</definedName>
    <definedName name="Номер_договора_1">#REF!</definedName>
    <definedName name="НомерДоговора" localSheetId="2">[49]ОбмОбслЗемОд!$F$2</definedName>
    <definedName name="НомерДоговора">[50]ОбмОбслЗемОд!$F$2</definedName>
    <definedName name="Норм_трудоемкость_механизаторов_по_смете_с_учетом_к_тов">'[53]Переменные и константы'!#REF!</definedName>
    <definedName name="Норм_трудоемкость_осн_рабочих_по_смете_с_учетом_к_тов">'[53]Переменные и константы'!#REF!</definedName>
    <definedName name="Нормативная_трудоемкость_механизаторов_по_смете">'[53]Переменные и константы'!#REF!</definedName>
    <definedName name="Нормативная_трудоемкость_основных_рабочих_по_смете">'[53]Переменные и константы'!#REF!</definedName>
    <definedName name="Нсапк">'[25]Лист опроса'!$B$34</definedName>
    <definedName name="Нсстр">'[25]Лист опроса'!$B$32</definedName>
    <definedName name="о" localSheetId="2">#REF!</definedName>
    <definedName name="о">#REF!</definedName>
    <definedName name="о_1">#REF!</definedName>
    <definedName name="оа">[4]топография!#REF!</definedName>
    <definedName name="об">#REF!</definedName>
    <definedName name="_xlnm.Print_Area" localSheetId="0">'График производства работ'!$A$2:$D$11</definedName>
    <definedName name="_xlnm.Print_Area" localSheetId="3">НМЦ!$A$1:$E$25</definedName>
    <definedName name="_xlnm.Print_Area" localSheetId="1">ПЗ!$A$1:$C$19</definedName>
    <definedName name="_xlnm.Print_Area" localSheetId="4">'Проект сметы контракта'!$A$1:$H$68</definedName>
    <definedName name="_xlnm.Print_Area" localSheetId="2">Протокол!$A$1:$K$38</definedName>
    <definedName name="_xlnm.Print_Area" localSheetId="9">'Шаблоны для расчета дефляторов'!$A$1:$F$25</definedName>
    <definedName name="_xlnm.Print_Area">#REF!</definedName>
    <definedName name="Оборудование_в_базисных_ценах">#REF!</definedName>
    <definedName name="Оборудование_в_текущих_ценах">'[53]Переменные и константы'!#REF!</definedName>
    <definedName name="Оборудование_в_текущих_ценах_по_ресурсному_расчету">'[53]Переменные и константы'!#REF!</definedName>
    <definedName name="Оборудование_в_текущих_ценах_после_применения_индексов">'[53]Переменные и константы'!#REF!</definedName>
    <definedName name="Обоснование_поправки">#REF!</definedName>
    <definedName name="обуч" localSheetId="1" hidden="1">{#N/A,#N/A,TRUE,"Смета на пасс. обор. №1"}</definedName>
    <definedName name="обуч" localSheetId="2" hidden="1">{#N/A,#N/A,TRUE,"Смета на пасс. обор. №1"}</definedName>
    <definedName name="обуч" hidden="1">{#N/A,#N/A,TRUE,"Смета на пасс. обор. №1"}</definedName>
    <definedName name="обуч_1" localSheetId="1" hidden="1">{#N/A,#N/A,TRUE,"Смета на пасс. обор. №1"}</definedName>
    <definedName name="обуч_1" localSheetId="2" hidden="1">{#N/A,#N/A,TRUE,"Смета на пасс. обор. №1"}</definedName>
    <definedName name="обуч_1" hidden="1">{#N/A,#N/A,TRUE,"Смета на пасс. обор. №1"}</definedName>
    <definedName name="общ_МПА_П">#REF!</definedName>
    <definedName name="ОбъектАдрес" localSheetId="2">[49]ОбмОбслЗемОд!$A$4</definedName>
    <definedName name="ОбъектАдрес">[50]ОбмОбслЗемОд!$A$4</definedName>
    <definedName name="Объекты">#REF!</definedName>
    <definedName name="объем">#N/A</definedName>
    <definedName name="объем___0" localSheetId="2">#REF!</definedName>
    <definedName name="объем___0">#REF!</definedName>
    <definedName name="объем___0___0" localSheetId="2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__0_1">#REF!</definedName>
    <definedName name="объем___0___0___0___0_1">#REF!</definedName>
    <definedName name="объем___0___0___0___1">#REF!</definedName>
    <definedName name="объем___0___0___0___1_1">#REF!</definedName>
    <definedName name="объем___0___0___0___5">#REF!</definedName>
    <definedName name="объем___0___0___0___5_1">#REF!</definedName>
    <definedName name="объем___0___0___0_1">#REF!</definedName>
    <definedName name="объем___0___0___0_1_1">#REF!</definedName>
    <definedName name="объем___0___0___0_1_1_1">#REF!</definedName>
    <definedName name="объем___0___0___0_5">#REF!</definedName>
    <definedName name="объем___0___0___0_5_1">#REF!</definedName>
    <definedName name="объем___0___0___1">#REF!</definedName>
    <definedName name="объем___0___0___1_1">#REF!</definedName>
    <definedName name="объем___0___0___2">#REF!</definedName>
    <definedName name="объем___0___0___2_1">#REF!</definedName>
    <definedName name="объем___0___0___3">#REF!</definedName>
    <definedName name="объем___0___0___3_1">#REF!</definedName>
    <definedName name="объем___0___0___4">#REF!</definedName>
    <definedName name="объем___0___0___4_1">#REF!</definedName>
    <definedName name="объем___0___0___5">#REF!</definedName>
    <definedName name="объем___0___0___5_1">#REF!</definedName>
    <definedName name="объем___0___0_1">#REF!</definedName>
    <definedName name="объем___0___0_1_1">#REF!</definedName>
    <definedName name="объем___0___0_1_1_1">#REF!</definedName>
    <definedName name="объем___0___0_3">#REF!</definedName>
    <definedName name="объем___0___0_3_1">#REF!</definedName>
    <definedName name="объем___0___0_5">#REF!</definedName>
    <definedName name="объем___0___0_5_1">#REF!</definedName>
    <definedName name="объем___0___1">#REF!</definedName>
    <definedName name="объем___0___1___0">#REF!</definedName>
    <definedName name="объем___0___1___0_1">#REF!</definedName>
    <definedName name="объем___0___1_1">#REF!</definedName>
    <definedName name="объем___0___10">#REF!</definedName>
    <definedName name="объем___0___10_1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0___0_1">#REF!</definedName>
    <definedName name="объем___0___2___0_1">#REF!</definedName>
    <definedName name="объем___0___2___5">#REF!</definedName>
    <definedName name="объем___0___2___5_1">#REF!</definedName>
    <definedName name="объем___0___2_1">#REF!</definedName>
    <definedName name="объем___0___2_1_1">#REF!</definedName>
    <definedName name="объем___0___2_1_1_1">#REF!</definedName>
    <definedName name="объем___0___2_3">#REF!</definedName>
    <definedName name="объем___0___2_3_1">#REF!</definedName>
    <definedName name="объем___0___2_5">#REF!</definedName>
    <definedName name="объем___0___2_5_1">#REF!</definedName>
    <definedName name="объем___0___3">#REF!</definedName>
    <definedName name="объем___0___3___0">#REF!</definedName>
    <definedName name="объем___0___3___0_1">#REF!</definedName>
    <definedName name="объем___0___3___5">#REF!</definedName>
    <definedName name="объем___0___3___5_1">#REF!</definedName>
    <definedName name="объем___0___3_1">#REF!</definedName>
    <definedName name="объем___0___3_1_1">#REF!</definedName>
    <definedName name="объем___0___3_1_1_1">#REF!</definedName>
    <definedName name="объем___0___3_5">#REF!</definedName>
    <definedName name="объем___0___3_5_1">#REF!</definedName>
    <definedName name="объем___0___4">#REF!</definedName>
    <definedName name="объем___0___4___0">#REF!</definedName>
    <definedName name="объем___0___4___0_1">#REF!</definedName>
    <definedName name="объем___0___4___5">#REF!</definedName>
    <definedName name="объем___0___4___5_1">#REF!</definedName>
    <definedName name="объем___0___4_1">#REF!</definedName>
    <definedName name="объем___0___4_1_1">#REF!</definedName>
    <definedName name="объем___0___4_1_1_1">#REF!</definedName>
    <definedName name="объем___0___4_3">#REF!</definedName>
    <definedName name="объем___0___4_3_1">#REF!</definedName>
    <definedName name="объем___0___4_5">#REF!</definedName>
    <definedName name="объем___0___4_5_1">#REF!</definedName>
    <definedName name="объем___0___5">#REF!</definedName>
    <definedName name="объем___0___5_1">#REF!</definedName>
    <definedName name="объем___0___6">#REF!</definedName>
    <definedName name="объем___0___6_1">#REF!</definedName>
    <definedName name="объем___0___8">#REF!</definedName>
    <definedName name="объем___0___8_1">#REF!</definedName>
    <definedName name="объем___0_1">#REF!</definedName>
    <definedName name="объем___0_1_1">#REF!</definedName>
    <definedName name="объем___0_3">#REF!</definedName>
    <definedName name="объем___0_3_1">#REF!</definedName>
    <definedName name="объем___0_5">#REF!</definedName>
    <definedName name="объем___0_5_1">#REF!</definedName>
    <definedName name="объем___1">#REF!</definedName>
    <definedName name="объем___1___0">#REF!</definedName>
    <definedName name="объем___1___0___0">#REF!</definedName>
    <definedName name="объем___1___0___0_1">#REF!</definedName>
    <definedName name="объем___1___0_1">#REF!</definedName>
    <definedName name="объем___1___1">#REF!</definedName>
    <definedName name="объем___1___1_1">#REF!</definedName>
    <definedName name="объем___1___5">#REF!</definedName>
    <definedName name="объем___1___5_1">#REF!</definedName>
    <definedName name="объем___1_1">#REF!</definedName>
    <definedName name="объем___1_1_1">#REF!</definedName>
    <definedName name="объем___1_1_1_1">#REF!</definedName>
    <definedName name="объем___1_3">#REF!</definedName>
    <definedName name="объем___1_3_1">#REF!</definedName>
    <definedName name="объем___1_5">#REF!</definedName>
    <definedName name="объем___1_5_1">#REF!</definedName>
    <definedName name="объем___10" localSheetId="2">#REF!</definedName>
    <definedName name="объем___10">#REF!</definedName>
    <definedName name="объем___10___0">NA()</definedName>
    <definedName name="объем___10___0___0" localSheetId="2">#REF!</definedName>
    <definedName name="объем___10___0___0">#REF!</definedName>
    <definedName name="объем___10___0___0___0">#REF!</definedName>
    <definedName name="объем___10___0___0___0_1">#REF!</definedName>
    <definedName name="объем___10___0___0_1">#REF!</definedName>
    <definedName name="объем___10___0___1">NA()</definedName>
    <definedName name="объем___10___0___5">NA()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2">#REF!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>#REF!</definedName>
    <definedName name="объем___10_3_1">#REF!</definedName>
    <definedName name="объем___10_5">#REF!</definedName>
    <definedName name="объем___10_5_1">#REF!</definedName>
    <definedName name="объем___11" localSheetId="2">#REF!</definedName>
    <definedName name="объем___11">#REF!</definedName>
    <definedName name="объем___11___0">NA()</definedName>
    <definedName name="объем___11___10" localSheetId="2">#REF!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1_1">#REF!</definedName>
    <definedName name="объем___12">NA()</definedName>
    <definedName name="объем___2" localSheetId="2">#REF!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0___0_1">#REF!</definedName>
    <definedName name="объем___2___0___0___0_1">#REF!</definedName>
    <definedName name="объем___2___0___0___1">#REF!</definedName>
    <definedName name="объем___2___0___0___1_1">#REF!</definedName>
    <definedName name="объем___2___0___0___5">#REF!</definedName>
    <definedName name="объем___2___0___0___5_1">#REF!</definedName>
    <definedName name="объем___2___0___0_1">#REF!</definedName>
    <definedName name="объем___2___0___0_1_1">#REF!</definedName>
    <definedName name="объем___2___0___0_1_1_1">#REF!</definedName>
    <definedName name="объем___2___0___0_5">#REF!</definedName>
    <definedName name="объем___2___0___0_5_1">#REF!</definedName>
    <definedName name="объем___2___0___1">#REF!</definedName>
    <definedName name="объем___2___0___1_1">#REF!</definedName>
    <definedName name="объем___2___0___5">#REF!</definedName>
    <definedName name="объем___2___0___5_1">#REF!</definedName>
    <definedName name="объем___2___0_1">#REF!</definedName>
    <definedName name="объем___2___0_1_1">#REF!</definedName>
    <definedName name="объем___2___0_1_1_1">#REF!</definedName>
    <definedName name="объем___2___0_3">#REF!</definedName>
    <definedName name="объем___2___0_3_1">#REF!</definedName>
    <definedName name="объем___2___0_5">#REF!</definedName>
    <definedName name="объем___2___0_5_1">#REF!</definedName>
    <definedName name="объем___2___1">#REF!</definedName>
    <definedName name="объем___2___1_1">#REF!</definedName>
    <definedName name="объем___2___10">#REF!</definedName>
    <definedName name="объем___2___10_1">#REF!</definedName>
    <definedName name="объем___2___12">#REF!</definedName>
    <definedName name="объем___2___2">#REF!</definedName>
    <definedName name="объем___2___2_1">#REF!</definedName>
    <definedName name="объем___2___3">#REF!</definedName>
    <definedName name="объем___2___4">#REF!</definedName>
    <definedName name="объем___2___4___0">#REF!</definedName>
    <definedName name="объем___2___4___0_1">#REF!</definedName>
    <definedName name="объем___2___4___5">#REF!</definedName>
    <definedName name="объем___2___4___5_1">#REF!</definedName>
    <definedName name="объем___2___4_1">#REF!</definedName>
    <definedName name="объем___2___4_1_1">#REF!</definedName>
    <definedName name="объем___2___4_1_1_1">#REF!</definedName>
    <definedName name="объем___2___4_3">#REF!</definedName>
    <definedName name="объем___2___4_3_1">#REF!</definedName>
    <definedName name="объем___2___4_5">#REF!</definedName>
    <definedName name="объем___2___4_5_1">#REF!</definedName>
    <definedName name="объем___2___5">#REF!</definedName>
    <definedName name="объем___2___5_1">#REF!</definedName>
    <definedName name="объем___2___6">#REF!</definedName>
    <definedName name="объем___2___6_1">#REF!</definedName>
    <definedName name="объем___2___8">#REF!</definedName>
    <definedName name="объем___2___8_1">#REF!</definedName>
    <definedName name="объем___2_1">#REF!</definedName>
    <definedName name="объем___2_1_1">#REF!</definedName>
    <definedName name="объем___2_1_1_1">#REF!</definedName>
    <definedName name="объем___2_3">#REF!</definedName>
    <definedName name="объем___2_3_1">#REF!</definedName>
    <definedName name="объем___2_5">#REF!</definedName>
    <definedName name="объем___2_5_1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>#REF!</definedName>
    <definedName name="объем___3___0___5_1">#REF!</definedName>
    <definedName name="объем___3___0_1">#REF!</definedName>
    <definedName name="объем___3___0_1_1">NA()</definedName>
    <definedName name="объем___3___0_3">#REF!</definedName>
    <definedName name="объем___3___0_3_1">#REF!</definedName>
    <definedName name="объем___3___0_5">#REF!</definedName>
    <definedName name="объем___3___0_5_1">#REF!</definedName>
    <definedName name="объем___3___10" localSheetId="2">#REF!</definedName>
    <definedName name="объем___3___10">#REF!</definedName>
    <definedName name="объем___3___2">#REF!</definedName>
    <definedName name="объем___3___2_1">#REF!</definedName>
    <definedName name="объем___3___3">#REF!</definedName>
    <definedName name="объем___3___3_1">#REF!</definedName>
    <definedName name="объем___3___4">#REF!</definedName>
    <definedName name="объем___3___5">#REF!</definedName>
    <definedName name="объем___3___5_1">#REF!</definedName>
    <definedName name="объем___3___6">#REF!</definedName>
    <definedName name="объем___3___8">#REF!</definedName>
    <definedName name="объем___3_1">#REF!</definedName>
    <definedName name="объем___3_1_1">#REF!</definedName>
    <definedName name="объем___3_1_1_1">#REF!</definedName>
    <definedName name="объем___3_3">NA()</definedName>
    <definedName name="объем___3_5">#REF!</definedName>
    <definedName name="объем___3_5_1">#REF!</definedName>
    <definedName name="объем___4">#REF!</definedName>
    <definedName name="объем___4___0">NA()</definedName>
    <definedName name="объем___4___0___0" localSheetId="2">#REF!</definedName>
    <definedName name="объем___4___0___0">#REF!</definedName>
    <definedName name="объем___4___0___0___0">#REF!</definedName>
    <definedName name="объем___4___0___0___0___0">#REF!</definedName>
    <definedName name="объем___4___0___0___0___0_1">#REF!</definedName>
    <definedName name="объем___4___0___0___0_1">#REF!</definedName>
    <definedName name="объем___4___0___0___1">#REF!</definedName>
    <definedName name="объем___4___0___0___1_1">#REF!</definedName>
    <definedName name="объем___4___0___0___5">#REF!</definedName>
    <definedName name="объем___4___0___0___5_1">#REF!</definedName>
    <definedName name="объем___4___0___0_1">#REF!</definedName>
    <definedName name="объем___4___0___0_1_1">#REF!</definedName>
    <definedName name="объем___4___0___0_1_1_1">#REF!</definedName>
    <definedName name="объем___4___0___0_5">#REF!</definedName>
    <definedName name="объем___4___0___0_5_1">#REF!</definedName>
    <definedName name="объем___4___0___1">#REF!</definedName>
    <definedName name="объем___4___0___1_1">#REF!</definedName>
    <definedName name="объем___4___0___5">NA()</definedName>
    <definedName name="объем___4___0_1">#REF!</definedName>
    <definedName name="объем___4___0_1_1">#REF!</definedName>
    <definedName name="объем___4___0_1_1_1">#REF!</definedName>
    <definedName name="объем___4___0_3">#REF!</definedName>
    <definedName name="объем___4___0_3_1">#REF!</definedName>
    <definedName name="объем___4___0_5">NA()</definedName>
    <definedName name="объем___4___1">#REF!</definedName>
    <definedName name="объем___4___1_1">#REF!</definedName>
    <definedName name="объем___4___10">#REF!</definedName>
    <definedName name="объем___4___10_1">#REF!</definedName>
    <definedName name="объем___4___12">#REF!</definedName>
    <definedName name="объем___4___2">#REF!</definedName>
    <definedName name="объем___4___2_1">#REF!</definedName>
    <definedName name="объем___4___3">#REF!</definedName>
    <definedName name="объем___4___3_1">#REF!</definedName>
    <definedName name="объем___4___4">#REF!</definedName>
    <definedName name="объем___4___4_1">#REF!</definedName>
    <definedName name="объем___4___5">#REF!</definedName>
    <definedName name="объем___4___5_1">#REF!</definedName>
    <definedName name="объем___4___6">#REF!</definedName>
    <definedName name="объем___4___6_1">#REF!</definedName>
    <definedName name="объем___4___8">#REF!</definedName>
    <definedName name="объем___4___8_1">#REF!</definedName>
    <definedName name="объем___4_1">#REF!</definedName>
    <definedName name="объем___4_1_1">#REF!</definedName>
    <definedName name="объем___4_1_1_1">#REF!</definedName>
    <definedName name="объем___4_3">#REF!</definedName>
    <definedName name="объем___4_3_1">#REF!</definedName>
    <definedName name="объем___4_5">#REF!</definedName>
    <definedName name="объем___4_5_1">#REF!</definedName>
    <definedName name="объем___5">NA()</definedName>
    <definedName name="объем___5___0" localSheetId="2">#REF!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0___0___0_1">#REF!</definedName>
    <definedName name="объем___5___0___0___0_1">#REF!</definedName>
    <definedName name="объем___5___0___0_1">#REF!</definedName>
    <definedName name="объем___5___0___1">#REF!</definedName>
    <definedName name="объем___5___0___1_1">#REF!</definedName>
    <definedName name="объем___5___0___5">#REF!</definedName>
    <definedName name="объем___5___0___5_1">#REF!</definedName>
    <definedName name="объем___5___0_1">#REF!</definedName>
    <definedName name="объем___5___0_1_1">#REF!</definedName>
    <definedName name="объем___5___0_1_1_1">#REF!</definedName>
    <definedName name="объем___5___0_3">#REF!</definedName>
    <definedName name="объем___5___0_3_1">#REF!</definedName>
    <definedName name="объем___5___0_5">#REF!</definedName>
    <definedName name="объем___5___0_5_1">#REF!</definedName>
    <definedName name="объем___5___1">#REF!</definedName>
    <definedName name="объем___5___1_1">#REF!</definedName>
    <definedName name="объем___5___3">NA()</definedName>
    <definedName name="объем___5___5">NA()</definedName>
    <definedName name="объем___5_1">#REF!</definedName>
    <definedName name="объем___5_1_1">#REF!</definedName>
    <definedName name="объем___5_1_1_1">#REF!</definedName>
    <definedName name="объем___5_3">NA()</definedName>
    <definedName name="объем___5_5">NA()</definedName>
    <definedName name="объем___6">NA()</definedName>
    <definedName name="объем___6___0" localSheetId="2">#REF!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0___0___0_1">#REF!</definedName>
    <definedName name="объем___6___0___0___0_1">#REF!</definedName>
    <definedName name="объем___6___0___0_1">#REF!</definedName>
    <definedName name="объем___6___0___1">#REF!</definedName>
    <definedName name="объем___6___0___1_1">#REF!</definedName>
    <definedName name="объем___6___0___5">#REF!</definedName>
    <definedName name="объем___6___0___5_1">#REF!</definedName>
    <definedName name="объем___6___0_1">#REF!</definedName>
    <definedName name="объем___6___0_1_1">#REF!</definedName>
    <definedName name="объем___6___0_1_1_1">#REF!</definedName>
    <definedName name="объем___6___0_3">#REF!</definedName>
    <definedName name="объем___6___0_3_1">#REF!</definedName>
    <definedName name="объем___6___0_5">#REF!</definedName>
    <definedName name="объем___6___0_5_1">#REF!</definedName>
    <definedName name="объем___6___1">#REF!</definedName>
    <definedName name="объем___6___10">#REF!</definedName>
    <definedName name="объем___6___10_1">#REF!</definedName>
    <definedName name="объем___6___12">#REF!</definedName>
    <definedName name="объем___6___2">#REF!</definedName>
    <definedName name="объем___6___2_1">#REF!</definedName>
    <definedName name="объем___6___4">#REF!</definedName>
    <definedName name="объем___6___4_1">#REF!</definedName>
    <definedName name="объем___6___5">NA()</definedName>
    <definedName name="объем___6___6" localSheetId="2">#REF!</definedName>
    <definedName name="объем___6___6">#REF!</definedName>
    <definedName name="объем___6___6_1">#REF!</definedName>
    <definedName name="объем___6___8">#REF!</definedName>
    <definedName name="объем___6___8_1">#REF!</definedName>
    <definedName name="объем___6_1">#REF!</definedName>
    <definedName name="объем___6_1_1">#REF!</definedName>
    <definedName name="объем___6_1_1_1">#REF!</definedName>
    <definedName name="объем___6_3">#REF!</definedName>
    <definedName name="объем___6_3_1">#REF!</definedName>
    <definedName name="объем___6_5">NA()</definedName>
    <definedName name="объем___7" localSheetId="2">#REF!</definedName>
    <definedName name="объем___7">#REF!</definedName>
    <definedName name="объем___7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7_1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0___0___0_1">#REF!</definedName>
    <definedName name="объем___8___0___0___0_1">#REF!</definedName>
    <definedName name="объем___8___0___0_1">#REF!</definedName>
    <definedName name="объем___8___0___1">#REF!</definedName>
    <definedName name="объем___8___0___1_1">#REF!</definedName>
    <definedName name="объем___8___0___5">#REF!</definedName>
    <definedName name="объем___8___0___5_1">#REF!</definedName>
    <definedName name="объем___8___0_1">#REF!</definedName>
    <definedName name="объем___8___0_1_1">#REF!</definedName>
    <definedName name="объем___8___0_1_1_1">#REF!</definedName>
    <definedName name="объем___8___0_3">#REF!</definedName>
    <definedName name="объем___8___0_3_1">#REF!</definedName>
    <definedName name="объем___8___0_5">#REF!</definedName>
    <definedName name="объем___8___0_5_1">#REF!</definedName>
    <definedName name="объем___8___1">#REF!</definedName>
    <definedName name="объем___8___10">#REF!</definedName>
    <definedName name="объем___8___10_1">#REF!</definedName>
    <definedName name="объем___8___12">#REF!</definedName>
    <definedName name="объем___8___2">#REF!</definedName>
    <definedName name="объем___8___2_1">#REF!</definedName>
    <definedName name="объем___8___4">#REF!</definedName>
    <definedName name="объем___8___4_1">#REF!</definedName>
    <definedName name="объем___8___5">#REF!</definedName>
    <definedName name="объем___8___5_1">#REF!</definedName>
    <definedName name="объем___8___6">#REF!</definedName>
    <definedName name="объем___8___6_1">#REF!</definedName>
    <definedName name="объем___8___8">#REF!</definedName>
    <definedName name="объем___8___8_1">#REF!</definedName>
    <definedName name="объем___8_1">#REF!</definedName>
    <definedName name="объем___8_1_1">#REF!</definedName>
    <definedName name="объем___8_1_1_1">#REF!</definedName>
    <definedName name="объем___8_3">#REF!</definedName>
    <definedName name="объем___8_3_1">#REF!</definedName>
    <definedName name="объем___8_5">#REF!</definedName>
    <definedName name="объем___8_5_1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0___0___0_1">#REF!</definedName>
    <definedName name="объем___9___0___0___0_1">#REF!</definedName>
    <definedName name="объем___9___0___0_1">#REF!</definedName>
    <definedName name="объем___9___0___5">#REF!</definedName>
    <definedName name="объем___9___0___5_1">#REF!</definedName>
    <definedName name="объем___9___0_1">#REF!</definedName>
    <definedName name="объем___9___0_5">#REF!</definedName>
    <definedName name="объем___9___0_5_1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5_1">#REF!</definedName>
    <definedName name="объем___9___6">#REF!</definedName>
    <definedName name="объем___9___8">#REF!</definedName>
    <definedName name="объем___9_1">#REF!</definedName>
    <definedName name="объем___9_1_1">#REF!</definedName>
    <definedName name="объем___9_1_1_1">#REF!</definedName>
    <definedName name="объем___9_3">#REF!</definedName>
    <definedName name="объем___9_3_1">#REF!</definedName>
    <definedName name="объем___9_5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2">#REF!</definedName>
    <definedName name="объем1">#REF!</definedName>
    <definedName name="ов">#REF!</definedName>
    <definedName name="овао">#REF!</definedName>
    <definedName name="овено">#REF!</definedName>
    <definedName name="овпв">#REF!</definedName>
    <definedName name="ог" localSheetId="1" hidden="1">{#N/A,#N/A,TRUE,"Смета на пасс. обор. №1"}</definedName>
    <definedName name="ог" localSheetId="2" hidden="1">{#N/A,#N/A,TRUE,"Смета на пасс. обор. №1"}</definedName>
    <definedName name="ог" hidden="1">{#N/A,#N/A,TRUE,"Смета на пасс. обор. №1"}</definedName>
    <definedName name="ог_1" localSheetId="1" hidden="1">{#N/A,#N/A,TRUE,"Смета на пасс. обор. №1"}</definedName>
    <definedName name="ог_1" localSheetId="2" hidden="1">{#N/A,#N/A,TRUE,"Смета на пасс. обор. №1"}</definedName>
    <definedName name="ог_1" hidden="1">{#N/A,#N/A,TRUE,"Смета на пасс. обор. №1"}</definedName>
    <definedName name="одлпд">#REF!</definedName>
    <definedName name="оев">#REF!</definedName>
    <definedName name="оек">#REF!</definedName>
    <definedName name="ок">#REF!</definedName>
    <definedName name="ок_1">#REF!</definedName>
    <definedName name="окн">#REF!</definedName>
    <definedName name="Окончательно">#REF!</definedName>
    <definedName name="олд" localSheetId="1" hidden="1">{#N/A,#N/A,TRUE,"Смета на пасс. обор. №1"}</definedName>
    <definedName name="олд" localSheetId="2" hidden="1">{#N/A,#N/A,TRUE,"Смета на пасс. обор. №1"}</definedName>
    <definedName name="олд" hidden="1">{#N/A,#N/A,TRUE,"Смета на пасс. обор. №1"}</definedName>
    <definedName name="олд_1" localSheetId="1" hidden="1">{#N/A,#N/A,TRUE,"Смета на пасс. обор. №1"}</definedName>
    <definedName name="олд_1" localSheetId="2" hidden="1">{#N/A,#N/A,TRUE,"Смета на пасс. обор. №1"}</definedName>
    <definedName name="олд_1" hidden="1">{#N/A,#N/A,TRUE,"Смета на пасс. обор. №1"}</definedName>
    <definedName name="олорлшгш">#REF!</definedName>
    <definedName name="олпрол" localSheetId="2">#REF!</definedName>
    <definedName name="олпрол">#REF!</definedName>
    <definedName name="олролрт">#REF!</definedName>
    <definedName name="олрщшошшлд">#REF!</definedName>
    <definedName name="олюдю">#REF!</definedName>
    <definedName name="ОЛЯ">#REF!</definedName>
    <definedName name="Омская_область">#REF!</definedName>
    <definedName name="Омская_область_1">#REF!</definedName>
    <definedName name="оо">#REF!</definedName>
    <definedName name="ооо">#REF!</definedName>
    <definedName name="ООО_НИИПРИИ___Севзапинжтехнология">#REF!</definedName>
    <definedName name="оооо">#REF!</definedName>
    <definedName name="оот">#REF!</definedName>
    <definedName name="опао">#REF!</definedName>
    <definedName name="Опер">[64]Орг!$C$50:$C$86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енбургская_область">#REF!</definedName>
    <definedName name="Оренбургская_область_1">#REF!</definedName>
    <definedName name="Орловская_область">#REF!</definedName>
    <definedName name="орп" localSheetId="2" hidden="1">{#N/A,#N/A,TRUE,"Смета на пасс. обор. №1"}</definedName>
    <definedName name="орп">[65]Смета!#REF!</definedName>
    <definedName name="орп_1" localSheetId="1" hidden="1">{#N/A,#N/A,TRUE,"Смета на пасс. обор. №1"}</definedName>
    <definedName name="орп_1" localSheetId="2" hidden="1">{#N/A,#N/A,TRUE,"Смета на пасс. обор. №1"}</definedName>
    <definedName name="орп_1" hidden="1">{#N/A,#N/A,TRUE,"Смета на пасс. обор. №1"}</definedName>
    <definedName name="орьл">[4]топография!#REF!</definedName>
    <definedName name="Осн_Камер">#REF!</definedName>
    <definedName name="Основание">#REF!</definedName>
    <definedName name="от" localSheetId="1" hidden="1">{#N/A,#N/A,TRUE,"Смета на пасс. обор. №1"}</definedName>
    <definedName name="от" localSheetId="2" hidden="1">{#N/A,#N/A,TRUE,"Смета на пасс. обор. №1"}</definedName>
    <definedName name="от" hidden="1">{#N/A,#N/A,TRUE,"Смета на пасс. обор. №1"}</definedName>
    <definedName name="от_1" localSheetId="1" hidden="1">{#N/A,#N/A,TRUE,"Смета на пасс. обор. №1"}</definedName>
    <definedName name="от_1" localSheetId="2" hidden="1">{#N/A,#N/A,TRUE,"Смета на пасс. обор. №1"}</definedName>
    <definedName name="от_1" hidden="1">{#N/A,#N/A,TRUE,"Смета на пасс. обор. №1"}</definedName>
    <definedName name="Отч_пож">[29]Коэфф!$B$6</definedName>
    <definedName name="Отчет">#REF!</definedName>
    <definedName name="Отчетный_период__учет_выполненных_работ">#REF!</definedName>
    <definedName name="оьт">#REF!</definedName>
    <definedName name="оьыватв">#REF!</definedName>
    <definedName name="оюю">#REF!</definedName>
    <definedName name="п">#REF!</definedName>
    <definedName name="п_1">#REF!</definedName>
    <definedName name="п1111111">#REF!</definedName>
    <definedName name="п45">#REF!</definedName>
    <definedName name="ПА3">#REF!</definedName>
    <definedName name="ПА4">#REF!</definedName>
    <definedName name="паирав">#REF!</definedName>
    <definedName name="пао">#REF!</definedName>
    <definedName name="пап">#REF!</definedName>
    <definedName name="паша">#REF!</definedName>
    <definedName name="ПБ">#REF!</definedName>
    <definedName name="пвар">#REF!</definedName>
    <definedName name="пвопв">#REF!</definedName>
    <definedName name="пвр">#REF!</definedName>
    <definedName name="пврл">#REF!</definedName>
    <definedName name="пвррь">#REF!</definedName>
    <definedName name="пврьп">#REF!</definedName>
    <definedName name="пврьпв">#REF!</definedName>
    <definedName name="пврьпврь">#REF!</definedName>
    <definedName name="пвСпп">#REF!</definedName>
    <definedName name="пвы">[14]топография!#REF!</definedName>
    <definedName name="пвьрвпрь">#REF!</definedName>
    <definedName name="пг">#REF!</definedName>
    <definedName name="пгшд">#REF!</definedName>
    <definedName name="ПД">#REF!</definedName>
    <definedName name="пдплд">#REF!</definedName>
    <definedName name="пек">#REF!</definedName>
    <definedName name="Пензенская_область">#REF!</definedName>
    <definedName name="перв_кат">#REF!</definedName>
    <definedName name="первая_кат">#REF!</definedName>
    <definedName name="первый">#REF!</definedName>
    <definedName name="ПереченьДолжностей">[66]Должности!$A$2:$A$31</definedName>
    <definedName name="Пермская_область">#REF!</definedName>
    <definedName name="Пермская_область_1">#REF!</definedName>
    <definedName name="ПЗ2">#REF!</definedName>
    <definedName name="Пи">#REF!</definedName>
    <definedName name="Пи_">#REF!</definedName>
    <definedName name="пионер">#REF!</definedName>
    <definedName name="ПИР">#REF!</definedName>
    <definedName name="ПИСС_стац">#REF!</definedName>
    <definedName name="ПИСС_эксп">#REF!</definedName>
    <definedName name="Пкр">'[25]Лист опроса'!$B$41</definedName>
    <definedName name="пл">#REF!</definedName>
    <definedName name="План" localSheetId="2">'[67]Смета 7'!$F$1</definedName>
    <definedName name="план">[14]топография!#REF!</definedName>
    <definedName name="плдпол">#REF!</definedName>
    <definedName name="плдполд">#REF!</definedName>
    <definedName name="плодолд">#REF!</definedName>
    <definedName name="Площадь" localSheetId="2">#REF!</definedName>
    <definedName name="Площадь">#REF!</definedName>
    <definedName name="Площадь_1">#REF!</definedName>
    <definedName name="Площадь_нелинейных_объектов">#REF!</definedName>
    <definedName name="Площадь_нелинейных_объектов_1">#REF!</definedName>
    <definedName name="Площадь_планшетов">#REF!</definedName>
    <definedName name="Площадь_планшетов_1">#REF!</definedName>
    <definedName name="плп">[4]топография!#REF!</definedName>
    <definedName name="плыа">#REF!</definedName>
    <definedName name="плю">#REF!</definedName>
    <definedName name="пнр">#REF!</definedName>
    <definedName name="по">#REF!</definedName>
    <definedName name="пов">#REF!</definedName>
    <definedName name="Подгон">#REF!</definedName>
    <definedName name="подлжддлджд">#REF!</definedName>
    <definedName name="ПодрядДолжн" localSheetId="2">[49]ОбмОбслЗемОд!$F$67</definedName>
    <definedName name="ПодрядДолжн">[50]ОбмОбслЗемОд!$F$67</definedName>
    <definedName name="ПодрядИмя" localSheetId="2">[49]ОбмОбслЗемОд!$H$69</definedName>
    <definedName name="ПодрядИмя">[50]ОбмОбслЗемОд!$H$69</definedName>
    <definedName name="Подрядчик" localSheetId="2">[49]ОбмОбслЗемОд!$A$7</definedName>
    <definedName name="Подрядчик">[50]ОбмОбслЗемОд!$A$7</definedName>
    <definedName name="Покупное_ПО">#REF!</definedName>
    <definedName name="Покупные">#REF!</definedName>
    <definedName name="Покупные_изделия">#REF!</definedName>
    <definedName name="полд">#REF!</definedName>
    <definedName name="Полевые">#REF!</definedName>
    <definedName name="Полно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2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2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2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2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2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2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2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2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2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2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2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2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2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2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2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2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localSheetId="1" hidden="1">{#N/A,#N/A,TRUE,"Смета на пасс. обор. №1"}</definedName>
    <definedName name="пор" localSheetId="2" hidden="1">{#N/A,#N/A,TRUE,"Смета на пасс. обор. №1"}</definedName>
    <definedName name="пор" hidden="1">{#N/A,#N/A,TRUE,"Смета на пасс. обор. №1"}</definedName>
    <definedName name="пор_1" localSheetId="1" hidden="1">{#N/A,#N/A,TRUE,"Смета на пасс. обор. №1"}</definedName>
    <definedName name="пор_1" localSheetId="2" hidden="1">{#N/A,#N/A,TRUE,"Смета на пасс. обор. №1"}</definedName>
    <definedName name="пор_1" hidden="1">{#N/A,#N/A,TRUE,"Смета на пасс. обор. №1"}</definedName>
    <definedName name="поток2">#REF!</definedName>
    <definedName name="поып">[4]топография!#REF!</definedName>
    <definedName name="пояснит.">#REF!</definedName>
    <definedName name="ппвьпр">#REF!</definedName>
    <definedName name="ппп">#REF!</definedName>
    <definedName name="пппп">#REF!</definedName>
    <definedName name="пппппппппппппппппппппппа">#REF!</definedName>
    <definedName name="пр" localSheetId="2">[14]топография!#REF!</definedName>
    <definedName name="ПР">#REF!</definedName>
    <definedName name="правоп">#REF!</definedName>
    <definedName name="прд">#REF!</definedName>
    <definedName name="прдо">#REF!</definedName>
    <definedName name="прибыль">#REF!</definedName>
    <definedName name="Прикладное_ПО">#REF!</definedName>
    <definedName name="Прилож">#REF!</definedName>
    <definedName name="Приморский_край">#REF!</definedName>
    <definedName name="Приморский_край_1">#REF!</definedName>
    <definedName name="прл">#REF!</definedName>
    <definedName name="прлв">#REF!</definedName>
    <definedName name="прлвпрл">#REF!</definedName>
    <definedName name="прлпврл">#REF!</definedName>
    <definedName name="прлпр">#REF!</definedName>
    <definedName name="прльп">#REF!</definedName>
    <definedName name="про" localSheetId="2" hidden="1">{#N/A,#N/A,TRUE,"Смета на пасс. обор. №1"}</definedName>
    <definedName name="про">#REF!</definedName>
    <definedName name="про_1" localSheetId="1" hidden="1">{#N/A,#N/A,TRUE,"Смета на пасс. обор. №1"}</definedName>
    <definedName name="про_1" localSheetId="2" hidden="1">{#N/A,#N/A,TRUE,"Смета на пасс. обор. №1"}</definedName>
    <definedName name="про_1" hidden="1">{#N/A,#N/A,TRUE,"Смета на пасс. обор. №1"}</definedName>
    <definedName name="пробная">#REF!</definedName>
    <definedName name="пробная_1">#REF!</definedName>
    <definedName name="Проверил">#REF!</definedName>
    <definedName name="провпо">#REF!</definedName>
    <definedName name="проект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>#REF!</definedName>
    <definedName name="прол" localSheetId="1" hidden="1">{#N/A,#N/A,TRUE,"Смета на пасс. обор. №1"}</definedName>
    <definedName name="прол" localSheetId="2" hidden="1">{#N/A,#N/A,TRUE,"Смета на пасс. обор. №1"}</definedName>
    <definedName name="прол" hidden="1">{#N/A,#N/A,TRUE,"Смета на пасс. обор. №1"}</definedName>
    <definedName name="пролдж" localSheetId="1" hidden="1">{#N/A,#N/A,TRUE,"Смета на пасс. обор. №1"}</definedName>
    <definedName name="пролдж" localSheetId="2" hidden="1">{#N/A,#N/A,TRUE,"Смета на пасс. обор. №1"}</definedName>
    <definedName name="пролдж" hidden="1">{#N/A,#N/A,TRUE,"Смета на пасс. обор. №1"}</definedName>
    <definedName name="пролдж_1" localSheetId="1" hidden="1">{#N/A,#N/A,TRUE,"Смета на пасс. обор. №1"}</definedName>
    <definedName name="пролдж_1" localSheetId="2" hidden="1">{#N/A,#N/A,TRUE,"Смета на пасс. обор. №1"}</definedName>
    <definedName name="пролдж_1" hidden="1">{#N/A,#N/A,TRUE,"Смета на пасс. обор. №1"}</definedName>
    <definedName name="пролоддошщ">#REF!</definedName>
    <definedName name="промбез">[68]топография!#REF!</definedName>
    <definedName name="Промбезоп" localSheetId="2">#REF!</definedName>
    <definedName name="Промбезоп">#REF!</definedName>
    <definedName name="Промышленная">#REF!</definedName>
    <definedName name="пропо">[13]топография!#REF!</definedName>
    <definedName name="пропр">#REF!</definedName>
    <definedName name="Прот">'[25]Лист опроса'!$B$6</definedName>
    <definedName name="протоколРМВК" localSheetId="2">#REF!</definedName>
    <definedName name="протоколРМВК">#REF!</definedName>
    <definedName name="прочие">#REF!</definedName>
    <definedName name="Прочие_затраты_в_базисных_ценах">#REF!</definedName>
    <definedName name="Прочие_затраты_в_текущих_ценах">'[53]Переменные и константы'!#REF!</definedName>
    <definedName name="Прочие_затраты_в_текущих_ценах_по_ресурсному_расчету">'[53]Переменные и константы'!#REF!</definedName>
    <definedName name="Прочие_затраты_в_текущих_ценах_после_применения_индексов">'[53]Переменные и константы'!#REF!</definedName>
    <definedName name="Прочие_работы">#REF!</definedName>
    <definedName name="прп">[13]топография!#REF!</definedName>
    <definedName name="прпр">[24]Коэфф1.!#REF!</definedName>
    <definedName name="прпр_1">#REF!</definedName>
    <definedName name="пртпр">#REF!</definedName>
    <definedName name="прч">#REF!</definedName>
    <definedName name="прь">#REF!</definedName>
    <definedName name="прьв">#REF!</definedName>
    <definedName name="прьвпрь">[4]топография!#REF!</definedName>
    <definedName name="прьто">#REF!</definedName>
    <definedName name="Псковская_область">#REF!</definedName>
    <definedName name="псрл">#REF!</definedName>
    <definedName name="пуск">#REF!</definedName>
    <definedName name="пшждю">#REF!</definedName>
    <definedName name="пьбю">#REF!</definedName>
    <definedName name="пьюию">#REF!</definedName>
    <definedName name="пятый">#REF!</definedName>
    <definedName name="р">#REF!</definedName>
    <definedName name="рабдень">'[48]Расчет работы'!$G$2</definedName>
    <definedName name="Разработка">#REF!</definedName>
    <definedName name="Разработка_">#REF!</definedName>
    <definedName name="Районный_к_т_к_ЗП">'[53]Переменные и константы'!#REF!</definedName>
    <definedName name="Районный_к_т_к_ЗП_по_ресурсному_расчету">'[53]Переменные и константы'!#REF!</definedName>
    <definedName name="раоб">#REF!</definedName>
    <definedName name="раобароб">#REF!</definedName>
    <definedName name="раобь">#REF!</definedName>
    <definedName name="раолао">#REF!</definedName>
    <definedName name="Расчёт1">'[69]Смета 7'!$F$1</definedName>
    <definedName name="рбтмь">#REF!</definedName>
    <definedName name="ргл" localSheetId="2">#REF!</definedName>
    <definedName name="ргл">#REF!</definedName>
    <definedName name="РД">#REF!</definedName>
    <definedName name="рдп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ек">#REF!</definedName>
    <definedName name="Республика_Адыгея">#REF!</definedName>
    <definedName name="Республика_Алтай">#REF!</definedName>
    <definedName name="Республика_Алтай_1">#REF!</definedName>
    <definedName name="Республика_Башкортостан">#REF!</definedName>
    <definedName name="Республика_Башкортостан_1">#REF!</definedName>
    <definedName name="Республика_Бурятия">#REF!</definedName>
    <definedName name="Республика_Бурятия_1">#REF!</definedName>
    <definedName name="Республика_Дагестан">#REF!</definedName>
    <definedName name="Республика_Ингушетия">#REF!</definedName>
    <definedName name="Республика_Калмыкия">#REF!</definedName>
    <definedName name="Республика_Карелия">#REF!</definedName>
    <definedName name="Республика_Карелия_1">#REF!</definedName>
    <definedName name="Республика_Коми">#REF!</definedName>
    <definedName name="Республика_Коми_1">#REF!</definedName>
    <definedName name="Республика_Марий_Эл">#REF!</definedName>
    <definedName name="Республика_Мордовия">#REF!</definedName>
    <definedName name="Республика_Саха__Якутия">#REF!</definedName>
    <definedName name="Республика_Саха__Якутия_1">#REF!</definedName>
    <definedName name="Республика_Северная_Осетия___Алания">#REF!</definedName>
    <definedName name="Республика_Татарстан__Татарстан">#REF!</definedName>
    <definedName name="Республика_Татарстан__Татарстан_1">#REF!</definedName>
    <definedName name="Республика_Тыва">#REF!</definedName>
    <definedName name="Республика_Тыва_1">#REF!</definedName>
    <definedName name="Республика_Хакасия">#REF!</definedName>
    <definedName name="РЗА2">#REF!</definedName>
    <definedName name="рига">'[70]СметаСводная снег'!$E$7</definedName>
    <definedName name="рл" localSheetId="2">[27]топография!#REF!</definedName>
    <definedName name="рл">[27]топография!#REF!</definedName>
    <definedName name="рлвро">#REF!</definedName>
    <definedName name="рлд">#REF!</definedName>
    <definedName name="рлдг">#REF!</definedName>
    <definedName name="ровро">#REF!</definedName>
    <definedName name="родарод">#REF!</definedName>
    <definedName name="рож">#REF!</definedName>
    <definedName name="рол" localSheetId="2" hidden="1">{#N/A,#N/A,TRUE,"Смета на пасс. обор. №1"}</definedName>
    <definedName name="рол">[71]топография!#REF!</definedName>
    <definedName name="рол_1" localSheetId="1" hidden="1">{#N/A,#N/A,TRUE,"Смета на пасс. обор. №1"}</definedName>
    <definedName name="рол_1" localSheetId="2" hidden="1">{#N/A,#N/A,TRUE,"Смета на пасс. обор. №1"}</definedName>
    <definedName name="рол_1" hidden="1">{#N/A,#N/A,TRUE,"Смета на пасс. обор. №1"}</definedName>
    <definedName name="роло">#REF!</definedName>
    <definedName name="ропгнлпеглн" localSheetId="2">#REF!</definedName>
    <definedName name="ропгнлпеглн">#REF!</definedName>
    <definedName name="Ростовская_область">#REF!</definedName>
    <definedName name="рот">#REF!</definedName>
    <definedName name="рпачрпч">#REF!</definedName>
    <definedName name="рпв">#REF!</definedName>
    <definedName name="рплрл">#REF!</definedName>
    <definedName name="рповпр">#REF!</definedName>
    <definedName name="рповр">#REF!</definedName>
    <definedName name="рпьрь">#REF!</definedName>
    <definedName name="рр" localSheetId="1" hidden="1">{#N/A,#N/A,TRUE,"Смета на пасс. обор. №1"}</definedName>
    <definedName name="рр" localSheetId="2" hidden="1">{#N/A,#N/A,TRUE,"Смета на пасс. обор. №1"}</definedName>
    <definedName name="рр" hidden="1">{#N/A,#N/A,TRUE,"Смета на пасс. обор. №1"}</definedName>
    <definedName name="рр_1" localSheetId="1" hidden="1">{#N/A,#N/A,TRUE,"Смета на пасс. обор. №1"}</definedName>
    <definedName name="рр_1" localSheetId="2" hidden="1">{#N/A,#N/A,TRUE,"Смета на пасс. обор. №1"}</definedName>
    <definedName name="рр_1" hidden="1">{#N/A,#N/A,TRUE,"Смета на пасс. обор. №1"}</definedName>
    <definedName name="РРК">#REF!</definedName>
    <definedName name="ррюбр">#REF!</definedName>
    <definedName name="РСЛ">#REF!</definedName>
    <definedName name="руе">#REF!</definedName>
    <definedName name="Руководитель">#REF!</definedName>
    <definedName name="Руководитель_1">#REF!</definedName>
    <definedName name="ручей">#REF!</definedName>
    <definedName name="рыар">[4]топография!#REF!</definedName>
    <definedName name="Рязанская_область">#REF!</definedName>
    <definedName name="ряпр">[4]топография!#REF!</definedName>
    <definedName name="С" localSheetId="1" hidden="1">{#N/A,#N/A,FALSE,"Шаблон_Спец1"}</definedName>
    <definedName name="С" localSheetId="2" hidden="1">{#N/A,#N/A,FALSE,"Шаблон_Спец1"}</definedName>
    <definedName name="С" hidden="1">{#N/A,#N/A,FALSE,"Шаблон_Спец1"}</definedName>
    <definedName name="с_1" localSheetId="1" hidden="1">{#N/A,#N/A,TRUE,"Смета на пасс. обор. №1"}</definedName>
    <definedName name="с_1" localSheetId="2" hidden="1">{#N/A,#N/A,TRUE,"Смета на пасс. обор. №1"}</definedName>
    <definedName name="с_1" hidden="1">{#N/A,#N/A,TRUE,"Смета на пасс. обор. №1"}</definedName>
    <definedName name="с1">#REF!</definedName>
    <definedName name="с10">#REF!</definedName>
    <definedName name="с2">#REF!</definedName>
    <definedName name="с3" localSheetId="2">#REF!</definedName>
    <definedName name="с3">#REF!</definedName>
    <definedName name="с4">#REF!</definedName>
    <definedName name="с5">#REF!</definedName>
    <definedName name="с6">#REF!</definedName>
    <definedName name="с7">#REF!</definedName>
    <definedName name="с8">#REF!</definedName>
    <definedName name="с9">#REF!</definedName>
    <definedName name="саа">#REF!</definedName>
    <definedName name="сам" localSheetId="1" hidden="1">{#N/A,#N/A,TRUE,"Смета на пасс. обор. №1"}</definedName>
    <definedName name="сам" localSheetId="2" hidden="1">{#N/A,#N/A,TRUE,"Смета на пасс. обор. №1"}</definedName>
    <definedName name="сам" hidden="1">{#N/A,#N/A,TRUE,"Смета на пасс. обор. №1"}</definedName>
    <definedName name="сам_1" localSheetId="1" hidden="1">{#N/A,#N/A,TRUE,"Смета на пасс. обор. №1"}</definedName>
    <definedName name="сам_1" localSheetId="2" hidden="1">{#N/A,#N/A,TRUE,"Смета на пасс. обор. №1"}</definedName>
    <definedName name="сам_1" hidden="1">{#N/A,#N/A,TRUE,"Смета на пасс. обор. №1"}</definedName>
    <definedName name="Самарская_область">#REF!</definedName>
    <definedName name="Саратовская_область">#REF!</definedName>
    <definedName name="Сахалинская_область">#REF!</definedName>
    <definedName name="Сахалинская_область_1">#REF!</definedName>
    <definedName name="СВ1" localSheetId="2">#REF!</definedName>
    <definedName name="св1">[72]топография!#REF!</definedName>
    <definedName name="Свердловская_область">#REF!</definedName>
    <definedName name="Свердловская_область_1">#REF!</definedName>
    <definedName name="Свод1" localSheetId="2">#REF!</definedName>
    <definedName name="свод1">[73]топография!#REF!</definedName>
    <definedName name="Сводка">#REF!</definedName>
    <definedName name="Сводная">#REF!</definedName>
    <definedName name="Сводная_новая1">#REF!</definedName>
    <definedName name="Сводная1">#REF!</definedName>
    <definedName name="Сводно_сметный_расчет">#REF!</definedName>
    <definedName name="Сводно_сметный_расчет_49">#REF!</definedName>
    <definedName name="Сводно_сметный_расчет_50">#REF!</definedName>
    <definedName name="Сводно_сметный_расчет_51">#REF!</definedName>
    <definedName name="Сводно_сметный_расчет_52">#REF!</definedName>
    <definedName name="Сводно_сметный_расчет_53">#REF!</definedName>
    <definedName name="Сводно_сметный_расчет_54">#REF!</definedName>
    <definedName name="сврд">[73]топография!#REF!</definedName>
    <definedName name="СВсм">[26]Вспомогательный!$D$36</definedName>
    <definedName name="сев">#REF!</definedName>
    <definedName name="Север">#REF!</definedName>
    <definedName name="Семь">#REF!</definedName>
    <definedName name="Сервис">#REF!</definedName>
    <definedName name="Сервис_Всего">'[24]Прайс лист'!#REF!</definedName>
    <definedName name="Сервис_Всего_1">#REF!</definedName>
    <definedName name="Сервисное_оборудование">[24]Коэфф1.!#REF!</definedName>
    <definedName name="Сервисное_оборудование_1">#REF!</definedName>
    <definedName name="см">#REF!</definedName>
    <definedName name="см.расч.Ставрополь">#REF!</definedName>
    <definedName name="см.расч.Ставрополь_1">#REF!</definedName>
    <definedName name="см.расч.Ставрополь_2">#REF!</definedName>
    <definedName name="см.расч.Ставрополь_22">#REF!</definedName>
    <definedName name="см.расч.Ставрополь_49">#REF!</definedName>
    <definedName name="см.расч.Ставрополь_5">#REF!</definedName>
    <definedName name="см.расч.Ставрополь_50">#REF!</definedName>
    <definedName name="см.расч.Ставрополь_51">#REF!</definedName>
    <definedName name="см.расч.Ставрополь_52">#REF!</definedName>
    <definedName name="см.расч.Ставрополь_53">#REF!</definedName>
    <definedName name="см.расч.Ставрополь_54">#REF!</definedName>
    <definedName name="см.расчетАстрахань">#REF!</definedName>
    <definedName name="см.расчетАстрахань_1">#REF!</definedName>
    <definedName name="см.расчетАстрахань_2">#REF!</definedName>
    <definedName name="см.расчетАстрахань_22">#REF!</definedName>
    <definedName name="см.расчетАстрахань_49">#REF!</definedName>
    <definedName name="см.расчетАстрахань_5">#REF!</definedName>
    <definedName name="см.расчетАстрахань_50">#REF!</definedName>
    <definedName name="см.расчетАстрахань_51">#REF!</definedName>
    <definedName name="см.расчетАстрахань_52">#REF!</definedName>
    <definedName name="см.расчетАстрахань_53">#REF!</definedName>
    <definedName name="см.расчетАстрахань_54">#REF!</definedName>
    <definedName name="см.расчетМахачкала">#REF!</definedName>
    <definedName name="см.расчетМахачкала_1">#REF!</definedName>
    <definedName name="см.расчетМахачкала_2">#REF!</definedName>
    <definedName name="см.расчетМахачкала_22">#REF!</definedName>
    <definedName name="см.расчетМахачкала_49">#REF!</definedName>
    <definedName name="см.расчетМахачкала_5">#REF!</definedName>
    <definedName name="см.расчетМахачкала_50">#REF!</definedName>
    <definedName name="см.расчетМахачкала_51">#REF!</definedName>
    <definedName name="см.расчетМахачкала_52">#REF!</definedName>
    <definedName name="см.расчетМахачкала_53">#REF!</definedName>
    <definedName name="см.расчетМахачкала_54">#REF!</definedName>
    <definedName name="см.расчетН.Новгород">#REF!</definedName>
    <definedName name="см.расчетН.Новгород_1">#REF!</definedName>
    <definedName name="см.расчетН.Новгород_2">#REF!</definedName>
    <definedName name="см.расчетН.Новгород_22">#REF!</definedName>
    <definedName name="см.расчетН.Новгород_49">#REF!</definedName>
    <definedName name="см.расчетН.Новгород_5">#REF!</definedName>
    <definedName name="см.расчетН.Новгород_50">#REF!</definedName>
    <definedName name="см.расчетН.Новгород_51">#REF!</definedName>
    <definedName name="см.расчетН.Новгород_52">#REF!</definedName>
    <definedName name="см.расчетН.Новгород_53">#REF!</definedName>
    <definedName name="см.расчетН.Новгород_54">#REF!</definedName>
    <definedName name="см_1">#REF!</definedName>
    <definedName name="см_конк">#REF!</definedName>
    <definedName name="см1">#REF!</definedName>
    <definedName name="См6">'[74]Смета 7'!$F$1</definedName>
    <definedName name="См7">#REF!</definedName>
    <definedName name="СМА">[14]топография!#REF!</definedName>
    <definedName name="Смет" localSheetId="1" hidden="1">{#N/A,#N/A,TRUE,"Смета на пасс. обор. №1"}</definedName>
    <definedName name="Смет" localSheetId="2" hidden="1">{#N/A,#N/A,TRUE,"Смета на пасс. обор. №1"}</definedName>
    <definedName name="Смет" hidden="1">{#N/A,#N/A,TRUE,"Смета на пасс. обор. №1"}</definedName>
    <definedName name="Смет_1" localSheetId="1" hidden="1">{#N/A,#N/A,TRUE,"Смета на пасс. обор. №1"}</definedName>
    <definedName name="Смет_1" localSheetId="2" hidden="1">{#N/A,#N/A,TRUE,"Смета на пасс. обор. №1"}</definedName>
    <definedName name="Смет_1" hidden="1">{#N/A,#N/A,TRUE,"Смета на пасс. обор. №1"}</definedName>
    <definedName name="смета" localSheetId="2" hidden="1">{#N/A,#N/A,TRUE,"Смета на пасс. обор. №1"}</definedName>
    <definedName name="смета">#REF!</definedName>
    <definedName name="смета_1" localSheetId="1" hidden="1">{#N/A,#N/A,TRUE,"Смета на пасс. обор. №1"}</definedName>
    <definedName name="смета_1" localSheetId="2" hidden="1">{#N/A,#N/A,TRUE,"Смета на пасс. обор. №1"}</definedName>
    <definedName name="смета_1" hidden="1">{#N/A,#N/A,TRUE,"Смета на пасс. обор. №1"}</definedName>
    <definedName name="Смета_2">'[69]Смета 7'!$F$1</definedName>
    <definedName name="смета1">#REF!</definedName>
    <definedName name="Смета11">'[75]Смета 7'!$F$1</definedName>
    <definedName name="Смета21">'[76]Смета 7'!$F$1</definedName>
    <definedName name="Смета3">[26]Вспомогательный!$D$78</definedName>
    <definedName name="Сметная_стоимость_в_базисных_ценах">#REF!</definedName>
    <definedName name="Сметная_стоимость_в_текущих_ценах__после_применения_индексов">'[53]Переменные и константы'!#REF!</definedName>
    <definedName name="Сметная_стоимость_по_ресурсному_расчету">#REF!</definedName>
    <definedName name="СМеточка">#REF!</definedName>
    <definedName name="сми" localSheetId="2">#REF!</definedName>
    <definedName name="сми">#REF!</definedName>
    <definedName name="смиь">#REF!</definedName>
    <definedName name="Смоленская_область">#REF!</definedName>
    <definedName name="смр">#REF!</definedName>
    <definedName name="смт">#REF!</definedName>
    <definedName name="Согласование">#REF!</definedName>
    <definedName name="Согласование_1">#REF!</definedName>
    <definedName name="содерж.">#REF!</definedName>
    <definedName name="Содерж_Осн_Базы">#REF!</definedName>
    <definedName name="соп">#REF!</definedName>
    <definedName name="сос">#REF!</definedName>
    <definedName name="Составил">'[3]Таблица 4 АСУТП'!$B$106:$B$108</definedName>
    <definedName name="Составитель" localSheetId="2">#REF!</definedName>
    <definedName name="Составитель">#REF!</definedName>
    <definedName name="Составитель_1">#REF!</definedName>
    <definedName name="сп1" localSheetId="2">#REF!</definedName>
    <definedName name="СП1">[7]Обновление!#REF!</definedName>
    <definedName name="сп2">#REF!</definedName>
    <definedName name="спио">#REF!</definedName>
    <definedName name="список">[77]Списки!$A$1:$A$65536</definedName>
    <definedName name="спрь">[4]топография!#REF!</definedName>
    <definedName name="срл">#REF!</definedName>
    <definedName name="срлдд">#REF!</definedName>
    <definedName name="срлрл">#REF!</definedName>
    <definedName name="срьрьс">#REF!</definedName>
    <definedName name="сс" localSheetId="1" hidden="1">{#N/A,#N/A,TRUE,"Смета на пасс. обор. №1"}</definedName>
    <definedName name="сс" localSheetId="2" hidden="1">{#N/A,#N/A,TRUE,"Смета на пасс. обор. №1"}</definedName>
    <definedName name="сс" hidden="1">{#N/A,#N/A,TRUE,"Смета на пасс. обор. №1"}</definedName>
    <definedName name="сс_1" localSheetId="1" hidden="1">{#N/A,#N/A,TRUE,"Смета на пасс. обор. №1"}</definedName>
    <definedName name="сс_1" localSheetId="2" hidden="1">{#N/A,#N/A,TRUE,"Смета на пасс. обор. №1"}</definedName>
    <definedName name="сс_1" hidden="1">{#N/A,#N/A,TRUE,"Смета на пасс. обор. №1"}</definedName>
    <definedName name="ссп" localSheetId="1" hidden="1">{#N/A,#N/A,TRUE,"Смета на пасс. обор. №1"}</definedName>
    <definedName name="ссп" localSheetId="2" hidden="1">{#N/A,#N/A,TRUE,"Смета на пасс. обор. №1"}</definedName>
    <definedName name="ссп" hidden="1">{#N/A,#N/A,TRUE,"Смета на пасс. обор. №1"}</definedName>
    <definedName name="ссп_1" localSheetId="1" hidden="1">{#N/A,#N/A,TRUE,"Смета на пасс. обор. №1"}</definedName>
    <definedName name="ссп_1" localSheetId="2" hidden="1">{#N/A,#N/A,TRUE,"Смета на пасс. обор. №1"}</definedName>
    <definedName name="ссп_1" hidden="1">{#N/A,#N/A,TRUE,"Смета на пасс. обор. №1"}</definedName>
    <definedName name="ССР">#REF!</definedName>
    <definedName name="ССР_ИИ_Д1_корр">#REF!</definedName>
    <definedName name="ссс">#REF!</definedName>
    <definedName name="ссср">#REF!</definedName>
    <definedName name="сссс">#REF!</definedName>
    <definedName name="ссссс" localSheetId="1" hidden="1">{#N/A,#N/A,TRUE,"Смета на пасс. обор. №1"}</definedName>
    <definedName name="ссссс" localSheetId="2" hidden="1">{#N/A,#N/A,TRUE,"Смета на пасс. обор. №1"}</definedName>
    <definedName name="ссссс" hidden="1">{#N/A,#N/A,TRUE,"Смета на пасс. обор. №1"}</definedName>
    <definedName name="ссссс_1" localSheetId="1" hidden="1">{#N/A,#N/A,TRUE,"Смета на пасс. обор. №1"}</definedName>
    <definedName name="ссссс_1" localSheetId="2" hidden="1">{#N/A,#N/A,TRUE,"Смета на пасс. обор. №1"}</definedName>
    <definedName name="ссссс_1" hidden="1">{#N/A,#N/A,TRUE,"Смета на пасс. обор. №1"}</definedName>
    <definedName name="Ставрополь">#REF!</definedName>
    <definedName name="Ставрополь_1">#REF!</definedName>
    <definedName name="Ставрополь_2">#REF!</definedName>
    <definedName name="Ставрополь_22">#REF!</definedName>
    <definedName name="Ставрополь_49">#REF!</definedName>
    <definedName name="Ставрополь_5">#REF!</definedName>
    <definedName name="Ставрополь_50">#REF!</definedName>
    <definedName name="Ставрополь_51">#REF!</definedName>
    <definedName name="Ставрополь_52">#REF!</definedName>
    <definedName name="Ставрополь_53">#REF!</definedName>
    <definedName name="Ставрополь_54">#REF!</definedName>
    <definedName name="Ставропольский_край">#REF!</definedName>
    <definedName name="Станц10">'[25]Лист опроса'!$B$23</definedName>
    <definedName name="сто">'[78]8'!#REF!</definedName>
    <definedName name="Стоим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ороны">[79]Списки!$A$1:$A$440</definedName>
    <definedName name="СтОф">NA()</definedName>
    <definedName name="СтОф_1">NA()</definedName>
    <definedName name="СтОф_2">NA()</definedName>
    <definedName name="СтПр">NA()</definedName>
    <definedName name="СтПр_1">NA()</definedName>
    <definedName name="СтПр_2">NA()</definedName>
    <definedName name="Стр10">'[25]Лист опроса'!$B$24</definedName>
    <definedName name="СтрАУ">'[25]Лист опроса'!$B$12</definedName>
    <definedName name="СтрДУ">'[25]Лист опроса'!$B$11</definedName>
    <definedName name="Стрелки">'[25]Лист опроса'!$B$10</definedName>
    <definedName name="Строительная_полоса" localSheetId="2">#REF!</definedName>
    <definedName name="Строительная_полоса">#REF!</definedName>
    <definedName name="Строительная_полоса_1">#REF!</definedName>
    <definedName name="Строительные_работы_в_базисных_ценах">#REF!</definedName>
    <definedName name="Строительные_работы_в_текущих_ценах">'[53]Переменные и константы'!#REF!</definedName>
    <definedName name="Строительные_работы_в_текущих_ценах_по_ресурсному_расчету">'[53]Переменные и константы'!#REF!</definedName>
    <definedName name="Строительные_работы_в_текущих_ценах_после_применения_индексов">'[53]Переменные и константы'!#REF!</definedName>
    <definedName name="структ.">#REF!</definedName>
    <definedName name="Сургут">NA()</definedName>
    <definedName name="сусусу" localSheetId="1" hidden="1">{#N/A,#N/A,TRUE,"Смета на пасс. обор. №1"}</definedName>
    <definedName name="сусусу" localSheetId="2" hidden="1">{#N/A,#N/A,TRUE,"Смета на пасс. обор. №1"}</definedName>
    <definedName name="сусусу" hidden="1">{#N/A,#N/A,TRUE,"Смета на пасс. обор. №1"}</definedName>
    <definedName name="сусусу_1" localSheetId="1" hidden="1">{#N/A,#N/A,TRUE,"Смета на пасс. обор. №1"}</definedName>
    <definedName name="сусусу_1" localSheetId="2" hidden="1">{#N/A,#N/A,TRUE,"Смета на пасс. обор. №1"}</definedName>
    <definedName name="сусусу_1" hidden="1">{#N/A,#N/A,TRUE,"Смета на пасс. обор. №1"}</definedName>
    <definedName name="счьор">[4]топография!#REF!</definedName>
    <definedName name="т">#REF!</definedName>
    <definedName name="Т5">#REF!</definedName>
    <definedName name="Т6">#REF!</definedName>
    <definedName name="Тамбовская_область">#REF!</definedName>
    <definedName name="тасс" localSheetId="1" hidden="1">{#N/A,#N/A,TRUE,"Смета на пасс. обор. №1"}</definedName>
    <definedName name="тасс" localSheetId="2" hidden="1">{#N/A,#N/A,TRUE,"Смета на пасс. обор. №1"}</definedName>
    <definedName name="тасс" hidden="1">{#N/A,#N/A,TRUE,"Смета на пасс. обор. №1"}</definedName>
    <definedName name="тасс_1" localSheetId="1" hidden="1">{#N/A,#N/A,TRUE,"Смета на пасс. обор. №1"}</definedName>
    <definedName name="тасс_1" localSheetId="2" hidden="1">{#N/A,#N/A,TRUE,"Смета на пасс. обор. №1"}</definedName>
    <definedName name="тасс_1" hidden="1">{#N/A,#N/A,TRUE,"Смета на пасс. обор. №1"}</definedName>
    <definedName name="Тверская_область">#REF!</definedName>
    <definedName name="ТекДата">[80]информация!$B$8</definedName>
    <definedName name="ТекДата_1">[81]информация!$B$8</definedName>
    <definedName name="ТекДата_2">[82]информация!$B$8</definedName>
    <definedName name="теодкккккккккккк">#REF!</definedName>
    <definedName name="Территориальная_поправка_к_ТЕР">#REF!</definedName>
    <definedName name="техник">#REF!</definedName>
    <definedName name="технич">#REF!</definedName>
    <definedName name="ТолкоМашЛаб" localSheetId="2">[49]СмМашБур!#REF!</definedName>
    <definedName name="ТолкоМашЛаб">[50]СмМашБур!#REF!</definedName>
    <definedName name="ТолькоМашБур" localSheetId="2">[49]СмМашБур!#REF!</definedName>
    <definedName name="ТолькоМашБур">[50]СмМашБур!#REF!</definedName>
    <definedName name="ТолькоРучБур" localSheetId="2">[49]СмРучБур!#REF!</definedName>
    <definedName name="ТолькоРучБур">[50]СмРучБур!#REF!</definedName>
    <definedName name="ТолькоРучЛаб" localSheetId="2">[49]СмРучБур!$K$39</definedName>
    <definedName name="ТолькоРучЛаб">[50]СмРучБур!$K$39</definedName>
    <definedName name="Томская_область">#REF!</definedName>
    <definedName name="Томская_область_1">#REF!</definedName>
    <definedName name="топ1" localSheetId="2">#REF!</definedName>
    <definedName name="топ1">#REF!</definedName>
    <definedName name="топ2">#REF!</definedName>
    <definedName name="топо">#REF!</definedName>
    <definedName name="топо_1">#REF!</definedName>
    <definedName name="топогр1">#REF!</definedName>
    <definedName name="топограф">#REF!</definedName>
    <definedName name="тор">#REF!</definedName>
    <definedName name="третий">#REF!</definedName>
    <definedName name="третья_кат">#REF!</definedName>
    <definedName name="трол">#REF!</definedName>
    <definedName name="трп" localSheetId="1" hidden="1">{#N/A,#N/A,TRUE,"Смета на пасс. обор. №1"}</definedName>
    <definedName name="трп" localSheetId="2" hidden="1">{#N/A,#N/A,TRUE,"Смета на пасс. обор. №1"}</definedName>
    <definedName name="трп" hidden="1">{#N/A,#N/A,TRUE,"Смета на пасс. обор. №1"}</definedName>
    <definedName name="трп_1" localSheetId="1" hidden="1">{#N/A,#N/A,TRUE,"Смета на пасс. обор. №1"}</definedName>
    <definedName name="трп_1" localSheetId="2" hidden="1">{#N/A,#N/A,TRUE,"Смета на пасс. обор. №1"}</definedName>
    <definedName name="трп_1" hidden="1">{#N/A,#N/A,TRUE,"Смета на пасс. обор. №1"}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 localSheetId="2">#REF!</definedName>
    <definedName name="ТС1">#REF!</definedName>
    <definedName name="Тульская_область">#REF!</definedName>
    <definedName name="тыс" localSheetId="1">{0,"тысячz";1,"тысячаz";2,"тысячиz";5,"тысячz"}</definedName>
    <definedName name="тыс" localSheetId="2">{0,"тысячz";1,"тысячаz";2,"тысячиz";5,"тысячz"}</definedName>
    <definedName name="тыс">{0,"тысячz";1,"тысячаz";2,"тысячиz";5,"тысячz"}</definedName>
    <definedName name="тьбю" localSheetId="2">#REF!</definedName>
    <definedName name="тьбю">#REF!</definedName>
    <definedName name="тьюит">#REF!</definedName>
    <definedName name="ТЭО">#REF!</definedName>
    <definedName name="ТЭО1">#REF!</definedName>
    <definedName name="ТЭО2">#REF!</definedName>
    <definedName name="ТЭОДКК">#REF!</definedName>
    <definedName name="ТЭОДККК">#REF!</definedName>
    <definedName name="Тюменская_область">#REF!</definedName>
    <definedName name="Тюменская_область_1">#REF!</definedName>
    <definedName name="убыль">#REF!</definedName>
    <definedName name="ува">#REF!</definedName>
    <definedName name="уг">#REF!</definedName>
    <definedName name="Удмуртская_Республика">#REF!</definedName>
    <definedName name="Удмуртская_Республика_1">#REF!</definedName>
    <definedName name="уено">#REF!</definedName>
    <definedName name="уенонео">#REF!</definedName>
    <definedName name="уер">#REF!</definedName>
    <definedName name="уеро">#REF!</definedName>
    <definedName name="уерор">#REF!</definedName>
    <definedName name="ук" localSheetId="2" hidden="1">{#N/A,#N/A,TRUE,"Смета на пасс. обор. №1"}</definedName>
    <definedName name="ук">#REF!</definedName>
    <definedName name="ук_1" localSheetId="1" hidden="1">{#N/A,#N/A,TRUE,"Смета на пасс. обор. №1"}</definedName>
    <definedName name="ук_1" localSheetId="2" hidden="1">{#N/A,#N/A,TRUE,"Смета на пасс. обор. №1"}</definedName>
    <definedName name="ук_1" hidden="1">{#N/A,#N/A,TRUE,"Смета на пасс. обор. №1"}</definedName>
    <definedName name="уке">#REF!</definedName>
    <definedName name="укее">#REF!</definedName>
    <definedName name="укк_м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кц">#REF!</definedName>
    <definedName name="Ульяновская_область">#REF!</definedName>
    <definedName name="уне">#REF!</definedName>
    <definedName name="уно">#REF!</definedName>
    <definedName name="уо">#REF!</definedName>
    <definedName name="уое">#REF!</definedName>
    <definedName name="упроуо">#REF!</definedName>
    <definedName name="упрт">#REF!</definedName>
    <definedName name="ур">#REF!</definedName>
    <definedName name="уре">#REF!</definedName>
    <definedName name="урк">#REF!</definedName>
    <definedName name="урн">#REF!</definedName>
    <definedName name="уу">#REF!</definedName>
    <definedName name="уукк">#REF!</definedName>
    <definedName name="ууу">#REF!</definedName>
    <definedName name="уцуц">#REF!</definedName>
    <definedName name="Участок">#REF!</definedName>
    <definedName name="Участок_1">#REF!</definedName>
    <definedName name="ушщпгу">#REF!</definedName>
    <definedName name="уы" localSheetId="1" hidden="1">{#N/A,#N/A,TRUE,"Смета на пасс. обор. №1"}</definedName>
    <definedName name="уы" localSheetId="2" hidden="1">{#N/A,#N/A,TRUE,"Смета на пасс. обор. №1"}</definedName>
    <definedName name="уы" hidden="1">{#N/A,#N/A,TRUE,"Смета на пасс. обор. №1"}</definedName>
    <definedName name="уы_1" localSheetId="1" hidden="1">{#N/A,#N/A,TRUE,"Смета на пасс. обор. №1"}</definedName>
    <definedName name="уы_1" localSheetId="2" hidden="1">{#N/A,#N/A,TRUE,"Смета на пасс. обор. №1"}</definedName>
    <definedName name="уы_1" hidden="1">{#N/A,#N/A,TRUE,"Смета на пасс. обор. №1"}</definedName>
    <definedName name="ф" localSheetId="2" hidden="1">{#N/A,#N/A,TRUE,"Смета на пасс. обор. №1"}</definedName>
    <definedName name="ф">#REF!</definedName>
    <definedName name="ф_1" localSheetId="1" hidden="1">{#N/A,#N/A,TRUE,"Смета на пасс. обор. №1"}</definedName>
    <definedName name="ф_1" localSheetId="2" hidden="1">{#N/A,#N/A,TRUE,"Смета на пасс. обор. №1"}</definedName>
    <definedName name="ф_1" hidden="1">{#N/A,#N/A,TRUE,"Смета на пасс. обор. №1"}</definedName>
    <definedName name="ф1">#REF!</definedName>
    <definedName name="фавр">#REF!</definedName>
    <definedName name="фапиаи">#REF!</definedName>
    <definedName name="фвап">#REF!</definedName>
    <definedName name="фвапив">#REF!</definedName>
    <definedName name="фнн">#REF!</definedName>
    <definedName name="фукек">#REF!</definedName>
    <definedName name="ффггг">#REF!</definedName>
    <definedName name="фффффф">#REF!</definedName>
    <definedName name="ффыв" localSheetId="2">#REF!</definedName>
    <definedName name="ффыв">#REF!</definedName>
    <definedName name="фы">[14]топография!#REF!</definedName>
    <definedName name="фыв" localSheetId="2" hidden="1">{#N/A,#N/A,TRUE,"Смета на пасс. обор. №1"}</definedName>
    <definedName name="фыв">#REF!</definedName>
    <definedName name="фыв_1" localSheetId="1" hidden="1">{#N/A,#N/A,TRUE,"Смета на пасс. обор. №1"}</definedName>
    <definedName name="фыв_1" localSheetId="2" hidden="1">{#N/A,#N/A,TRUE,"Смета на пасс. обор. №1"}</definedName>
    <definedName name="фыв_1" hidden="1">{#N/A,#N/A,TRUE,"Смета на пасс. обор. №1"}</definedName>
    <definedName name="Хабаровский_край">#REF!</definedName>
    <definedName name="Хабаровский_край_1">#REF!</definedName>
    <definedName name="хэ" localSheetId="1" hidden="1">{#N/A,#N/A,TRUE,"Смета на пасс. обор. №1"}</definedName>
    <definedName name="хэ" localSheetId="2" hidden="1">{#N/A,#N/A,TRUE,"Смета на пасс. обор. №1"}</definedName>
    <definedName name="хэ" hidden="1">{#N/A,#N/A,TRUE,"Смета на пасс. обор. №1"}</definedName>
    <definedName name="хэ_1" localSheetId="1" hidden="1">{#N/A,#N/A,TRUE,"Смета на пасс. обор. №1"}</definedName>
    <definedName name="хэ_1" localSheetId="2" hidden="1">{#N/A,#N/A,TRUE,"Смета на пасс. обор. №1"}</definedName>
    <definedName name="хэ_1" hidden="1">{#N/A,#N/A,TRUE,"Смета на пасс. обор. №1"}</definedName>
    <definedName name="ц">#REF!</definedName>
    <definedName name="цвет" localSheetId="1" hidden="1">{#N/A,#N/A,TRUE,"Смета на пасс. обор. №1"}</definedName>
    <definedName name="цвет" localSheetId="2" hidden="1">{#N/A,#N/A,TRUE,"Смета на пасс. обор. №1"}</definedName>
    <definedName name="цвет" hidden="1">{#N/A,#N/A,TRUE,"Смета на пасс. обор. №1"}</definedName>
    <definedName name="цвет_1" localSheetId="1" hidden="1">{#N/A,#N/A,TRUE,"Смета на пасс. обор. №1"}</definedName>
    <definedName name="цвет_1" localSheetId="2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 localSheetId="2">#REF!</definedName>
    <definedName name="цена___0">#REF!</definedName>
    <definedName name="цена___0___0" localSheetId="2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__0_1">#REF!</definedName>
    <definedName name="цена___0___0___0___0_1">#REF!</definedName>
    <definedName name="цена___0___0___0___1">#REF!</definedName>
    <definedName name="цена___0___0___0___1_1">#REF!</definedName>
    <definedName name="цена___0___0___0___5">#REF!</definedName>
    <definedName name="цена___0___0___0___5_1">#REF!</definedName>
    <definedName name="цена___0___0___0_1">#REF!</definedName>
    <definedName name="цена___0___0___0_1_1">#REF!</definedName>
    <definedName name="цена___0___0___0_1_1_1">#REF!</definedName>
    <definedName name="цена___0___0___0_5">#REF!</definedName>
    <definedName name="цена___0___0___0_5_1">#REF!</definedName>
    <definedName name="цена___0___0___1">#REF!</definedName>
    <definedName name="цена___0___0___1_1">#REF!</definedName>
    <definedName name="цена___0___0___2">#REF!</definedName>
    <definedName name="цена___0___0___2_1">#REF!</definedName>
    <definedName name="цена___0___0___3">#REF!</definedName>
    <definedName name="цена___0___0___3_1">#REF!</definedName>
    <definedName name="цена___0___0___4">#REF!</definedName>
    <definedName name="цена___0___0___4_1">#REF!</definedName>
    <definedName name="цена___0___0___5">#REF!</definedName>
    <definedName name="цена___0___0___5_1">#REF!</definedName>
    <definedName name="цена___0___0_1">#REF!</definedName>
    <definedName name="цена___0___0_1_1">#REF!</definedName>
    <definedName name="цена___0___0_1_1_1">#REF!</definedName>
    <definedName name="цена___0___0_3">#REF!</definedName>
    <definedName name="цена___0___0_3_1">#REF!</definedName>
    <definedName name="цена___0___0_5">#REF!</definedName>
    <definedName name="цена___0___0_5_1">#REF!</definedName>
    <definedName name="цена___0___1">#REF!</definedName>
    <definedName name="цена___0___1___0">#REF!</definedName>
    <definedName name="цена___0___1___0_1">#REF!</definedName>
    <definedName name="цена___0___1_1">#REF!</definedName>
    <definedName name="цена___0___10">#REF!</definedName>
    <definedName name="цена___0___10_1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0___0_1">#REF!</definedName>
    <definedName name="цена___0___2___0_1">#REF!</definedName>
    <definedName name="цена___0___2___5">#REF!</definedName>
    <definedName name="цена___0___2___5_1">#REF!</definedName>
    <definedName name="цена___0___2_1">#REF!</definedName>
    <definedName name="цена___0___2_1_1">#REF!</definedName>
    <definedName name="цена___0___2_1_1_1">#REF!</definedName>
    <definedName name="цена___0___2_3">#REF!</definedName>
    <definedName name="цена___0___2_3_1">#REF!</definedName>
    <definedName name="цена___0___2_5">#REF!</definedName>
    <definedName name="цена___0___2_5_1">#REF!</definedName>
    <definedName name="цена___0___3">#REF!</definedName>
    <definedName name="цена___0___3___0">#REF!</definedName>
    <definedName name="цена___0___3___0_1">#REF!</definedName>
    <definedName name="цена___0___3___5">#REF!</definedName>
    <definedName name="цена___0___3___5_1">#REF!</definedName>
    <definedName name="цена___0___3_1">#REF!</definedName>
    <definedName name="цена___0___3_1_1">#REF!</definedName>
    <definedName name="цена___0___3_1_1_1">#REF!</definedName>
    <definedName name="цена___0___3_5">#REF!</definedName>
    <definedName name="цена___0___3_5_1">#REF!</definedName>
    <definedName name="цена___0___4">#REF!</definedName>
    <definedName name="цена___0___4___0">#REF!</definedName>
    <definedName name="цена___0___4___0_1">#REF!</definedName>
    <definedName name="цена___0___4___5">#REF!</definedName>
    <definedName name="цена___0___4___5_1">#REF!</definedName>
    <definedName name="цена___0___4_1">#REF!</definedName>
    <definedName name="цена___0___4_1_1">#REF!</definedName>
    <definedName name="цена___0___4_1_1_1">#REF!</definedName>
    <definedName name="цена___0___4_3">#REF!</definedName>
    <definedName name="цена___0___4_3_1">#REF!</definedName>
    <definedName name="цена___0___4_5">#REF!</definedName>
    <definedName name="цена___0___4_5_1">#REF!</definedName>
    <definedName name="цена___0___5">#REF!</definedName>
    <definedName name="цена___0___5_1">#REF!</definedName>
    <definedName name="цена___0___6">#REF!</definedName>
    <definedName name="цена___0___6_1">#REF!</definedName>
    <definedName name="цена___0___8">#REF!</definedName>
    <definedName name="цена___0___8_1">#REF!</definedName>
    <definedName name="цена___0_1">#REF!</definedName>
    <definedName name="цена___0_1_1">#REF!</definedName>
    <definedName name="цена___0_3">#REF!</definedName>
    <definedName name="цена___0_3_1">#REF!</definedName>
    <definedName name="цена___0_5">#REF!</definedName>
    <definedName name="цена___0_5_1">#REF!</definedName>
    <definedName name="цена___1">#REF!</definedName>
    <definedName name="цена___1___0">#REF!</definedName>
    <definedName name="цена___1___0___0">#REF!</definedName>
    <definedName name="цена___1___0___0_1">#REF!</definedName>
    <definedName name="цена___1___0_1">#REF!</definedName>
    <definedName name="цена___1___1">#REF!</definedName>
    <definedName name="цена___1___1_1">#REF!</definedName>
    <definedName name="цена___1___5">#REF!</definedName>
    <definedName name="цена___1___5_1">#REF!</definedName>
    <definedName name="цена___1_1">#REF!</definedName>
    <definedName name="цена___1_1_1">#REF!</definedName>
    <definedName name="цена___1_1_1_1">#REF!</definedName>
    <definedName name="цена___1_3">#REF!</definedName>
    <definedName name="цена___1_3_1">#REF!</definedName>
    <definedName name="цена___1_5">#REF!</definedName>
    <definedName name="цена___1_5_1">#REF!</definedName>
    <definedName name="цена___10" localSheetId="2">#REF!</definedName>
    <definedName name="цена___10">#REF!</definedName>
    <definedName name="цена___10___0">NA()</definedName>
    <definedName name="цена___10___0___0" localSheetId="2">#REF!</definedName>
    <definedName name="цена___10___0___0">#REF!</definedName>
    <definedName name="цена___10___0___0___0">#REF!</definedName>
    <definedName name="цена___10___0___0___0_1">#REF!</definedName>
    <definedName name="цена___10___0___0_1">#REF!</definedName>
    <definedName name="цена___10___0___1">NA()</definedName>
    <definedName name="цена___10___0___5">NA()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2">#REF!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>#REF!</definedName>
    <definedName name="цена___10_3_1">#REF!</definedName>
    <definedName name="цена___10_5">#REF!</definedName>
    <definedName name="цена___10_5_1">#REF!</definedName>
    <definedName name="цена___11" localSheetId="2">#REF!</definedName>
    <definedName name="цена___11">#REF!</definedName>
    <definedName name="цена___11___0">NA()</definedName>
    <definedName name="цена___11___10" localSheetId="2">#REF!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1_1">#REF!</definedName>
    <definedName name="цена___12">NA()</definedName>
    <definedName name="цена___2" localSheetId="2">#REF!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0___0_1">#REF!</definedName>
    <definedName name="цена___2___0___0___0_1">#REF!</definedName>
    <definedName name="цена___2___0___0___1">#REF!</definedName>
    <definedName name="цена___2___0___0___1_1">#REF!</definedName>
    <definedName name="цена___2___0___0___5">#REF!</definedName>
    <definedName name="цена___2___0___0___5_1">#REF!</definedName>
    <definedName name="цена___2___0___0_1">#REF!</definedName>
    <definedName name="цена___2___0___0_1_1">#REF!</definedName>
    <definedName name="цена___2___0___0_1_1_1">#REF!</definedName>
    <definedName name="цена___2___0___0_5">#REF!</definedName>
    <definedName name="цена___2___0___0_5_1">#REF!</definedName>
    <definedName name="цена___2___0___1">#REF!</definedName>
    <definedName name="цена___2___0___1_1">#REF!</definedName>
    <definedName name="цена___2___0___5">#REF!</definedName>
    <definedName name="цена___2___0___5_1">#REF!</definedName>
    <definedName name="цена___2___0_1">#REF!</definedName>
    <definedName name="цена___2___0_1_1">#REF!</definedName>
    <definedName name="цена___2___0_1_1_1">#REF!</definedName>
    <definedName name="цена___2___0_3">#REF!</definedName>
    <definedName name="цена___2___0_3_1">#REF!</definedName>
    <definedName name="цена___2___0_5">#REF!</definedName>
    <definedName name="цена___2___0_5_1">#REF!</definedName>
    <definedName name="цена___2___1">#REF!</definedName>
    <definedName name="цена___2___1_1">#REF!</definedName>
    <definedName name="цена___2___10">#REF!</definedName>
    <definedName name="цена___2___10_1">#REF!</definedName>
    <definedName name="цена___2___12">#REF!</definedName>
    <definedName name="цена___2___2">#REF!</definedName>
    <definedName name="цена___2___2_1">#REF!</definedName>
    <definedName name="цена___2___3">#REF!</definedName>
    <definedName name="цена___2___4">#REF!</definedName>
    <definedName name="цена___2___4___0">#REF!</definedName>
    <definedName name="цена___2___4___0_1">#REF!</definedName>
    <definedName name="цена___2___4___5">#REF!</definedName>
    <definedName name="цена___2___4___5_1">#REF!</definedName>
    <definedName name="цена___2___4_1">#REF!</definedName>
    <definedName name="цена___2___4_1_1">#REF!</definedName>
    <definedName name="цена___2___4_1_1_1">#REF!</definedName>
    <definedName name="цена___2___4_3">#REF!</definedName>
    <definedName name="цена___2___4_3_1">#REF!</definedName>
    <definedName name="цена___2___4_5">#REF!</definedName>
    <definedName name="цена___2___4_5_1">#REF!</definedName>
    <definedName name="цена___2___5">#REF!</definedName>
    <definedName name="цена___2___5_1">#REF!</definedName>
    <definedName name="цена___2___6">#REF!</definedName>
    <definedName name="цена___2___6_1">#REF!</definedName>
    <definedName name="цена___2___8">#REF!</definedName>
    <definedName name="цена___2___8_1">#REF!</definedName>
    <definedName name="цена___2_1">#REF!</definedName>
    <definedName name="цена___2_1_1">#REF!</definedName>
    <definedName name="цена___2_1_1_1">#REF!</definedName>
    <definedName name="цена___2_3">#REF!</definedName>
    <definedName name="цена___2_3_1">#REF!</definedName>
    <definedName name="цена___2_5">#REF!</definedName>
    <definedName name="цена___2_5_1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>#REF!</definedName>
    <definedName name="цена___3___0___5_1">#REF!</definedName>
    <definedName name="цена___3___0_1">#REF!</definedName>
    <definedName name="цена___3___0_1_1">NA()</definedName>
    <definedName name="цена___3___0_3">#REF!</definedName>
    <definedName name="цена___3___0_3_1">#REF!</definedName>
    <definedName name="цена___3___0_5">#REF!</definedName>
    <definedName name="цена___3___0_5_1">#REF!</definedName>
    <definedName name="цена___3___10" localSheetId="2">#REF!</definedName>
    <definedName name="цена___3___10">#REF!</definedName>
    <definedName name="цена___3___2">#REF!</definedName>
    <definedName name="цена___3___2_1">#REF!</definedName>
    <definedName name="цена___3___3">#REF!</definedName>
    <definedName name="цена___3___3_1">#REF!</definedName>
    <definedName name="цена___3___4">#REF!</definedName>
    <definedName name="цена___3___5">#REF!</definedName>
    <definedName name="цена___3___5_1">#REF!</definedName>
    <definedName name="цена___3___6">#REF!</definedName>
    <definedName name="цена___3___8">#REF!</definedName>
    <definedName name="цена___3_1">#REF!</definedName>
    <definedName name="цена___3_1_1">#REF!</definedName>
    <definedName name="цена___3_1_1_1">#REF!</definedName>
    <definedName name="цена___3_3">NA()</definedName>
    <definedName name="цена___3_5">#REF!</definedName>
    <definedName name="цена___3_5_1">#REF!</definedName>
    <definedName name="цена___4">#REF!</definedName>
    <definedName name="цена___4___0">NA()</definedName>
    <definedName name="цена___4___0___0" localSheetId="2">#REF!</definedName>
    <definedName name="цена___4___0___0">#REF!</definedName>
    <definedName name="цена___4___0___0___0">#REF!</definedName>
    <definedName name="цена___4___0___0___0___0">#REF!</definedName>
    <definedName name="цена___4___0___0___0___0_1">#REF!</definedName>
    <definedName name="цена___4___0___0___0_1">#REF!</definedName>
    <definedName name="цена___4___0___0___1">#REF!</definedName>
    <definedName name="цена___4___0___0___1_1">#REF!</definedName>
    <definedName name="цена___4___0___0___5">#REF!</definedName>
    <definedName name="цена___4___0___0___5_1">#REF!</definedName>
    <definedName name="цена___4___0___0_1">#REF!</definedName>
    <definedName name="цена___4___0___0_1_1">#REF!</definedName>
    <definedName name="цена___4___0___0_1_1_1">#REF!</definedName>
    <definedName name="цена___4___0___0_5">#REF!</definedName>
    <definedName name="цена___4___0___0_5_1">#REF!</definedName>
    <definedName name="цена___4___0___1">#REF!</definedName>
    <definedName name="цена___4___0___1_1">#REF!</definedName>
    <definedName name="цена___4___0___5">NA()</definedName>
    <definedName name="цена___4___0_1">#REF!</definedName>
    <definedName name="цена___4___0_1_1">#REF!</definedName>
    <definedName name="цена___4___0_1_1_1">#REF!</definedName>
    <definedName name="цена___4___0_3">#REF!</definedName>
    <definedName name="цена___4___0_3_1">#REF!</definedName>
    <definedName name="цена___4___0_5">NA()</definedName>
    <definedName name="цена___4___1">#REF!</definedName>
    <definedName name="цена___4___1_1">#REF!</definedName>
    <definedName name="цена___4___10">#REF!</definedName>
    <definedName name="цена___4___10_1">#REF!</definedName>
    <definedName name="цена___4___12">#REF!</definedName>
    <definedName name="цена___4___2">#REF!</definedName>
    <definedName name="цена___4___2_1">#REF!</definedName>
    <definedName name="цена___4___3">#REF!</definedName>
    <definedName name="цена___4___3_1">#REF!</definedName>
    <definedName name="цена___4___4">#REF!</definedName>
    <definedName name="цена___4___4_1">#REF!</definedName>
    <definedName name="цена___4___5">#REF!</definedName>
    <definedName name="цена___4___5_1">#REF!</definedName>
    <definedName name="цена___4___6">#REF!</definedName>
    <definedName name="цена___4___6_1">#REF!</definedName>
    <definedName name="цена___4___8">#REF!</definedName>
    <definedName name="цена___4___8_1">#REF!</definedName>
    <definedName name="цена___4_1">#REF!</definedName>
    <definedName name="цена___4_1_1">#REF!</definedName>
    <definedName name="цена___4_1_1_1">#REF!</definedName>
    <definedName name="цена___4_3">#REF!</definedName>
    <definedName name="цена___4_3_1">#REF!</definedName>
    <definedName name="цена___4_5">#REF!</definedName>
    <definedName name="цена___4_5_1">#REF!</definedName>
    <definedName name="цена___5">NA()</definedName>
    <definedName name="цена___5___0" localSheetId="2">#REF!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0___0___0_1">#REF!</definedName>
    <definedName name="цена___5___0___0___0_1">#REF!</definedName>
    <definedName name="цена___5___0___0_1">#REF!</definedName>
    <definedName name="цена___5___0___1">#REF!</definedName>
    <definedName name="цена___5___0___1_1">#REF!</definedName>
    <definedName name="цена___5___0___5">#REF!</definedName>
    <definedName name="цена___5___0___5_1">#REF!</definedName>
    <definedName name="цена___5___0_1">#REF!</definedName>
    <definedName name="цена___5___0_1_1">#REF!</definedName>
    <definedName name="цена___5___0_1_1_1">#REF!</definedName>
    <definedName name="цена___5___0_3">#REF!</definedName>
    <definedName name="цена___5___0_3_1">#REF!</definedName>
    <definedName name="цена___5___0_5">#REF!</definedName>
    <definedName name="цена___5___0_5_1">#REF!</definedName>
    <definedName name="цена___5___1">#REF!</definedName>
    <definedName name="цена___5___1_1">#REF!</definedName>
    <definedName name="цена___5___3">NA()</definedName>
    <definedName name="цена___5___5">NA()</definedName>
    <definedName name="цена___5_1">#REF!</definedName>
    <definedName name="цена___5_1_1">#REF!</definedName>
    <definedName name="цена___5_1_1_1">#REF!</definedName>
    <definedName name="цена___5_3">NA()</definedName>
    <definedName name="цена___5_5">NA()</definedName>
    <definedName name="цена___6">NA()</definedName>
    <definedName name="цена___6___0" localSheetId="2">#REF!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0___0___0_1">#REF!</definedName>
    <definedName name="цена___6___0___0___0_1">#REF!</definedName>
    <definedName name="цена___6___0___0_1">#REF!</definedName>
    <definedName name="цена___6___0___1">#REF!</definedName>
    <definedName name="цена___6___0___1_1">#REF!</definedName>
    <definedName name="цена___6___0___5">#REF!</definedName>
    <definedName name="цена___6___0___5_1">#REF!</definedName>
    <definedName name="цена___6___0_1">#REF!</definedName>
    <definedName name="цена___6___0_1_1">#REF!</definedName>
    <definedName name="цена___6___0_1_1_1">#REF!</definedName>
    <definedName name="цена___6___0_3">#REF!</definedName>
    <definedName name="цена___6___0_3_1">#REF!</definedName>
    <definedName name="цена___6___0_5">#REF!</definedName>
    <definedName name="цена___6___0_5_1">#REF!</definedName>
    <definedName name="цена___6___1">#REF!</definedName>
    <definedName name="цена___6___10">#REF!</definedName>
    <definedName name="цена___6___10_1">#REF!</definedName>
    <definedName name="цена___6___12">#REF!</definedName>
    <definedName name="цена___6___2">#REF!</definedName>
    <definedName name="цена___6___2_1">#REF!</definedName>
    <definedName name="цена___6___4">#REF!</definedName>
    <definedName name="цена___6___4_1">#REF!</definedName>
    <definedName name="цена___6___5">NA()</definedName>
    <definedName name="цена___6___6" localSheetId="2">#REF!</definedName>
    <definedName name="цена___6___6">#REF!</definedName>
    <definedName name="цена___6___6_1">#REF!</definedName>
    <definedName name="цена___6___8">#REF!</definedName>
    <definedName name="цена___6___8_1">#REF!</definedName>
    <definedName name="цена___6_1">#REF!</definedName>
    <definedName name="цена___6_1_1">#REF!</definedName>
    <definedName name="цена___6_1_1_1">#REF!</definedName>
    <definedName name="цена___6_3">#REF!</definedName>
    <definedName name="цена___6_3_1">#REF!</definedName>
    <definedName name="цена___6_5">NA()</definedName>
    <definedName name="цена___7" localSheetId="2">#REF!</definedName>
    <definedName name="цена___7">#REF!</definedName>
    <definedName name="цена___7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7_1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0___0___0_1">#REF!</definedName>
    <definedName name="цена___8___0___0___0_1">#REF!</definedName>
    <definedName name="цена___8___0___0_1">#REF!</definedName>
    <definedName name="цена___8___0___1">#REF!</definedName>
    <definedName name="цена___8___0___1_1">#REF!</definedName>
    <definedName name="цена___8___0___5">#REF!</definedName>
    <definedName name="цена___8___0___5_1">#REF!</definedName>
    <definedName name="цена___8___0_1">#REF!</definedName>
    <definedName name="цена___8___0_1_1">#REF!</definedName>
    <definedName name="цена___8___0_1_1_1">#REF!</definedName>
    <definedName name="цена___8___0_3">#REF!</definedName>
    <definedName name="цена___8___0_3_1">#REF!</definedName>
    <definedName name="цена___8___0_5">#REF!</definedName>
    <definedName name="цена___8___0_5_1">#REF!</definedName>
    <definedName name="цена___8___1">#REF!</definedName>
    <definedName name="цена___8___10">#REF!</definedName>
    <definedName name="цена___8___10_1">#REF!</definedName>
    <definedName name="цена___8___12">#REF!</definedName>
    <definedName name="цена___8___2">#REF!</definedName>
    <definedName name="цена___8___2_1">#REF!</definedName>
    <definedName name="цена___8___4">#REF!</definedName>
    <definedName name="цена___8___4_1">#REF!</definedName>
    <definedName name="цена___8___5">#REF!</definedName>
    <definedName name="цена___8___5_1">#REF!</definedName>
    <definedName name="цена___8___6">#REF!</definedName>
    <definedName name="цена___8___6_1">#REF!</definedName>
    <definedName name="цена___8___8">#REF!</definedName>
    <definedName name="цена___8___8_1">#REF!</definedName>
    <definedName name="цена___8_1">#REF!</definedName>
    <definedName name="цена___8_1_1">#REF!</definedName>
    <definedName name="цена___8_1_1_1">#REF!</definedName>
    <definedName name="цена___8_3">#REF!</definedName>
    <definedName name="цена___8_3_1">#REF!</definedName>
    <definedName name="цена___8_5">#REF!</definedName>
    <definedName name="цена___8_5_1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0___0___0_1">#REF!</definedName>
    <definedName name="цена___9___0___0___0_1">#REF!</definedName>
    <definedName name="цена___9___0___0_1">#REF!</definedName>
    <definedName name="цена___9___0___5">#REF!</definedName>
    <definedName name="цена___9___0___5_1">#REF!</definedName>
    <definedName name="цена___9___0_1">#REF!</definedName>
    <definedName name="цена___9___0_5">#REF!</definedName>
    <definedName name="цена___9___0_5_1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5_1">#REF!</definedName>
    <definedName name="цена___9___6">#REF!</definedName>
    <definedName name="цена___9___8">#REF!</definedName>
    <definedName name="цена___9_1">#REF!</definedName>
    <definedName name="цена___9_1_1">#REF!</definedName>
    <definedName name="цена___9_1_1_1">#REF!</definedName>
    <definedName name="цена___9_3">#REF!</definedName>
    <definedName name="цена___9_3_1">#REF!</definedName>
    <definedName name="цена___9_5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>#REF!</definedName>
    <definedName name="ЦенаМашБур" localSheetId="2">[49]СмМашБур!#REF!</definedName>
    <definedName name="ЦенаМашБур">[50]СмМашБур!#REF!</definedName>
    <definedName name="ЦенаОбслед" localSheetId="2">[49]ОбмОбслЗемОд!$F$62</definedName>
    <definedName name="ЦенаОбслед">[50]ОбмОбслЗемОд!$F$62</definedName>
    <definedName name="ЦенаРучБур" localSheetId="2">[49]СмРучБур!#REF!</definedName>
    <definedName name="ЦенаРучБур">[50]СмРучБур!#REF!</definedName>
    <definedName name="ЦенаШурфов" localSheetId="2">#REF!</definedName>
    <definedName name="ЦенаШурфов">#REF!</definedName>
    <definedName name="цуе" localSheetId="1" hidden="1">{#N/A,#N/A,TRUE,"Смета на пасс. обор. №1"}</definedName>
    <definedName name="цуе" localSheetId="2" hidden="1">{#N/A,#N/A,TRUE,"Смета на пасс. обор. №1"}</definedName>
    <definedName name="цуе" hidden="1">{#N/A,#N/A,TRUE,"Смета на пасс. обор. №1"}</definedName>
    <definedName name="цук" localSheetId="2">#REF!</definedName>
    <definedName name="цук">#REF!</definedName>
    <definedName name="цукеп">#REF!</definedName>
    <definedName name="цукцук">#REF!</definedName>
    <definedName name="цукцукуцкцук">#REF!</definedName>
    <definedName name="цукцукцук">#REF!</definedName>
    <definedName name="цфйе">#REF!</definedName>
    <definedName name="ццц" localSheetId="2">#REF!</definedName>
    <definedName name="ццц">#REF!</definedName>
    <definedName name="цы">#REF!</definedName>
    <definedName name="цы_1">#REF!</definedName>
    <definedName name="ч" localSheetId="1" hidden="1">{#N/A,#N/A,TRUE,"Смета на пасс. обор. №1"}</definedName>
    <definedName name="ч" localSheetId="2" hidden="1">{#N/A,#N/A,TRUE,"Смета на пасс. обор. №1"}</definedName>
    <definedName name="ч" hidden="1">{#N/A,#N/A,TRUE,"Смета на пасс. обор. №1"}</definedName>
    <definedName name="ч_1" localSheetId="1" hidden="1">{#N/A,#N/A,TRUE,"Смета на пасс. обор. №1"}</definedName>
    <definedName name="ч_1" localSheetId="2" hidden="1">{#N/A,#N/A,TRUE,"Смета на пасс. обор. №1"}</definedName>
    <definedName name="ч_1" hidden="1">{#N/A,#N/A,TRUE,"Смета на пасс. обор. №1"}</definedName>
    <definedName name="чапо">#REF!</definedName>
    <definedName name="чапр">#REF!</definedName>
    <definedName name="Челябинская_область">#REF!</definedName>
    <definedName name="Челябинская_область_1">#REF!</definedName>
    <definedName name="четвертый">#REF!</definedName>
    <definedName name="Чеченская_Республика">#REF!</definedName>
    <definedName name="Читинская_область">#REF!</definedName>
    <definedName name="Читинская_область_1">#REF!</definedName>
    <definedName name="чмтчмт">#REF!</definedName>
    <definedName name="чмтчт">#REF!</definedName>
    <definedName name="чс" localSheetId="2">#REF!</definedName>
    <definedName name="чс">#REF!</definedName>
    <definedName name="чсапр">#REF!</definedName>
    <definedName name="чсипа">[14]топография!#REF!</definedName>
    <definedName name="чсиь">#REF!</definedName>
    <definedName name="чсмт">#REF!</definedName>
    <definedName name="чстм">#REF!</definedName>
    <definedName name="чт">#REF!</definedName>
    <definedName name="чтм">#REF!</definedName>
    <definedName name="чть" localSheetId="2">#REF!</definedName>
    <definedName name="чть">#REF!</definedName>
    <definedName name="Чувашская_Республика___Чувашия">#REF!</definedName>
    <definedName name="Чукотский_автономный_округ">#REF!</definedName>
    <definedName name="Чукотский_автономный_округ_1">#REF!</definedName>
    <definedName name="ш" localSheetId="2" hidden="1">{#N/A,#N/A,TRUE,"Смета на пасс. обор. №1"}</definedName>
    <definedName name="ш">#REF!</definedName>
    <definedName name="ш_1" localSheetId="1" hidden="1">{#N/A,#N/A,TRUE,"Смета на пасс. обор. №1"}</definedName>
    <definedName name="ш_1" localSheetId="2" hidden="1">{#N/A,#N/A,TRUE,"Смета на пасс. обор. №1"}</definedName>
    <definedName name="ш_1" hidden="1">{#N/A,#N/A,TRUE,"Смета на пасс. обор. №1"}</definedName>
    <definedName name="шгд">#REF!</definedName>
    <definedName name="шгнкушгрдаы">#REF!</definedName>
    <definedName name="шгфуждлоэзшщ\ыфтм">#REF!</definedName>
    <definedName name="шдгшж">#REF!</definedName>
    <definedName name="шестой">#REF!</definedName>
    <definedName name="Шесть">#REF!</definedName>
    <definedName name="Шкафы_ТМ">#REF!</definedName>
    <definedName name="шплю">#REF!</definedName>
    <definedName name="шпр">#REF!</definedName>
    <definedName name="шщгщ9шщллщ">#REF!</definedName>
    <definedName name="щжэдж">#REF!</definedName>
    <definedName name="щшшщрг">#REF!</definedName>
    <definedName name="щщ">#REF!</definedName>
    <definedName name="ъхз">#REF!</definedName>
    <definedName name="ы" localSheetId="2" hidden="1">{#N/A,#N/A,TRUE,"Смета на пасс. обор. №1"}</definedName>
    <definedName name="ы">[83]топография!#REF!</definedName>
    <definedName name="ы_1" localSheetId="1" hidden="1">{#N/A,#N/A,TRUE,"Смета на пасс. обор. №1"}</definedName>
    <definedName name="ы_1" localSheetId="2" hidden="1">{#N/A,#N/A,TRUE,"Смета на пасс. обор. №1"}</definedName>
    <definedName name="ы_1" hidden="1">{#N/A,#N/A,TRUE,"Смета на пасс. обор. №1"}</definedName>
    <definedName name="ыа">#REF!</definedName>
    <definedName name="ыаоаы">#REF!</definedName>
    <definedName name="ыаоаыо">#REF!</definedName>
    <definedName name="ыаоаып">#REF!</definedName>
    <definedName name="ыаоп">#REF!</definedName>
    <definedName name="ыапо">#REF!</definedName>
    <definedName name="ыапоапоао">#REF!</definedName>
    <definedName name="ыапоаыо">#REF!</definedName>
    <definedName name="ыапоы">#REF!</definedName>
    <definedName name="ыапоыа">#REF!</definedName>
    <definedName name="ыапр">[4]топография!#REF!</definedName>
    <definedName name="ыапраыр">#REF!</definedName>
    <definedName name="ыв">[17]ПДР!#REF!</definedName>
    <definedName name="ЫВGGGGGGGGGGGGGGG" localSheetId="2">#REF!</definedName>
    <definedName name="ЫВGGGGGGGGGGGGGGG">#REF!</definedName>
    <definedName name="ыва" localSheetId="2" hidden="1">{#N/A,#N/A,TRUE,"Смета на пасс. обор. №1"}</definedName>
    <definedName name="ыва">#REF!</definedName>
    <definedName name="ыва_1" localSheetId="1" hidden="1">{#N/A,#N/A,TRUE,"Смета на пасс. обор. №1"}</definedName>
    <definedName name="ыва_1" localSheetId="2" hidden="1">{#N/A,#N/A,TRUE,"Смета на пасс. обор. №1"}</definedName>
    <definedName name="ыва_1" hidden="1">{#N/A,#N/A,TRUE,"Смета на пасс. обор. №1"}</definedName>
    <definedName name="ывапвыфп">[4]топография!#REF!</definedName>
    <definedName name="ываф">#REF!</definedName>
    <definedName name="Ываы">#REF!</definedName>
    <definedName name="ЫВаЫа">#REF!</definedName>
    <definedName name="ЫВаЫваав">#REF!</definedName>
    <definedName name="ывпавар">#REF!</definedName>
    <definedName name="ЫВПВвввв">[14]топография!#REF!</definedName>
    <definedName name="ыВПВП">#REF!</definedName>
    <definedName name="ыкен">#REF!</definedName>
    <definedName name="ыопвпо">#REF!</definedName>
    <definedName name="ып">#REF!</definedName>
    <definedName name="ыпаота">#REF!</definedName>
    <definedName name="ыпартап">#REF!</definedName>
    <definedName name="ыпатапт">#REF!</definedName>
    <definedName name="ыпми">#REF!</definedName>
    <definedName name="ыпо">#REF!</definedName>
    <definedName name="ыпоыа">#REF!</definedName>
    <definedName name="ыпоыапо">#REF!</definedName>
    <definedName name="ыпр">#REF!</definedName>
    <definedName name="ыпрапр">#REF!</definedName>
    <definedName name="ыпраыпо">[5]топография!#REF!</definedName>
    <definedName name="ыпры">#REF!</definedName>
    <definedName name="ырипыр">#REF!</definedName>
    <definedName name="ырп">#REF!</definedName>
    <definedName name="ыукнр">#REF!</definedName>
    <definedName name="ыы">#REF!</definedName>
    <definedName name="ыы_1">#REF!</definedName>
    <definedName name="ыы_10">#REF!</definedName>
    <definedName name="ыы_11">#REF!</definedName>
    <definedName name="ыы_12">#REF!</definedName>
    <definedName name="ыы_13">#REF!</definedName>
    <definedName name="ыы_14">#REF!</definedName>
    <definedName name="ыы_15">#REF!</definedName>
    <definedName name="ыы_16">#REF!</definedName>
    <definedName name="ыы_17">#REF!</definedName>
    <definedName name="ыы_18">#REF!</definedName>
    <definedName name="ыы_19">#REF!</definedName>
    <definedName name="ыы_2">#REF!</definedName>
    <definedName name="ыы_20">#REF!</definedName>
    <definedName name="ыы_21">#REF!</definedName>
    <definedName name="ыы_49">#REF!</definedName>
    <definedName name="ыы_50">#REF!</definedName>
    <definedName name="ыы_51">#REF!</definedName>
    <definedName name="ыы_52">#REF!</definedName>
    <definedName name="ыы_53">#REF!</definedName>
    <definedName name="ыы_54">#REF!</definedName>
    <definedName name="ыы_6">#REF!</definedName>
    <definedName name="ыы_7">#REF!</definedName>
    <definedName name="ыы_8">#REF!</definedName>
    <definedName name="ыы_9">#REF!</definedName>
    <definedName name="ыыы">#REF!</definedName>
    <definedName name="ыыыы">#REF!</definedName>
    <definedName name="ьбют">#REF!</definedName>
    <definedName name="ьвпрьрп">#REF!</definedName>
    <definedName name="ьврп">#REF!</definedName>
    <definedName name="ьпрьп">#REF!</definedName>
    <definedName name="э1">#REF!</definedName>
    <definedName name="эж">#REF!</definedName>
    <definedName name="эж_1">#REF!</definedName>
    <definedName name="эж_10">#REF!</definedName>
    <definedName name="эж_11">#REF!</definedName>
    <definedName name="эж_12">#REF!</definedName>
    <definedName name="эж_13">#REF!</definedName>
    <definedName name="эж_14">#REF!</definedName>
    <definedName name="эж_15">#REF!</definedName>
    <definedName name="эж_16">#REF!</definedName>
    <definedName name="эж_17">#REF!</definedName>
    <definedName name="эж_18">#REF!</definedName>
    <definedName name="эж_19">#REF!</definedName>
    <definedName name="эж_2">#REF!</definedName>
    <definedName name="эж_20">#REF!</definedName>
    <definedName name="эж_21">#REF!</definedName>
    <definedName name="эж_49">#REF!</definedName>
    <definedName name="эж_50">#REF!</definedName>
    <definedName name="эж_51">#REF!</definedName>
    <definedName name="эж_52">#REF!</definedName>
    <definedName name="эж_53">#REF!</definedName>
    <definedName name="эж_54">#REF!</definedName>
    <definedName name="эж_6">#REF!</definedName>
    <definedName name="эж_7">#REF!</definedName>
    <definedName name="эж_8">#REF!</definedName>
    <definedName name="эж_9">#REF!</definedName>
    <definedName name="эк">#REF!</definedName>
    <definedName name="эк1">#REF!</definedName>
    <definedName name="эко">#REF!</definedName>
    <definedName name="эко___0">#REF!</definedName>
    <definedName name="эко___0_1">#REF!</definedName>
    <definedName name="эко_1">#REF!</definedName>
    <definedName name="эко_5">#REF!</definedName>
    <definedName name="эко_5_1">#REF!</definedName>
    <definedName name="эко1">#REF!</definedName>
    <definedName name="экол.1">[71]топография!#REF!</definedName>
    <definedName name="экол1" localSheetId="2">#REF!</definedName>
    <definedName name="экол1">#REF!</definedName>
    <definedName name="экол2">#REF!</definedName>
    <definedName name="Экол3">#REF!</definedName>
    <definedName name="эколог">#REF!</definedName>
    <definedName name="экология">NA()</definedName>
    <definedName name="экологияч">#REF!</definedName>
    <definedName name="экт">#REF!</definedName>
    <definedName name="эл" localSheetId="1" hidden="1">{#N/A,#N/A,TRUE,"Смета на пасс. обор. №1"}</definedName>
    <definedName name="эл" localSheetId="2" hidden="1">{#N/A,#N/A,TRUE,"Смета на пасс. обор. №1"}</definedName>
    <definedName name="эл" hidden="1">{#N/A,#N/A,TRUE,"Смета на пасс. обор. №1"}</definedName>
    <definedName name="эл_1" localSheetId="1" hidden="1">{#N/A,#N/A,TRUE,"Смета на пасс. обор. №1"}</definedName>
    <definedName name="эл_1" localSheetId="2" hidden="1">{#N/A,#N/A,TRUE,"Смета на пасс. обор. №1"}</definedName>
    <definedName name="эл_1" hidden="1">{#N/A,#N/A,TRUE,"Смета на пасс. обор. №1"}</definedName>
    <definedName name="ЭлеСи">[84]Коэфф1.!$E$7</definedName>
    <definedName name="ЭлеСи_1">#REF!</definedName>
    <definedName name="элрасч">#REF!</definedName>
    <definedName name="ЭЛСИ_Т">#REF!</definedName>
    <definedName name="эмс">[13]топография!#REF!</definedName>
    <definedName name="ю">#REF!</definedName>
    <definedName name="юб">#REF!</definedName>
    <definedName name="юдшншджгп">#REF!</definedName>
    <definedName name="ЮФУ">#REF!</definedName>
    <definedName name="ЮФУ2">#REF!</definedName>
    <definedName name="ююю" localSheetId="2" hidden="1">{#N/A,#N/A,TRUE,"Смета на пасс. обор. №1"}</definedName>
    <definedName name="ююю">[11]топография!#REF!</definedName>
    <definedName name="ююю_1" localSheetId="1" hidden="1">{#N/A,#N/A,TRUE,"Смета на пасс. обор. №1"}</definedName>
    <definedName name="ююю_1" localSheetId="2" hidden="1">{#N/A,#N/A,TRUE,"Смета на пасс. обор. №1"}</definedName>
    <definedName name="ююю_1" hidden="1">{#N/A,#N/A,TRUE,"Смета на пасс. обор. №1"}</definedName>
    <definedName name="я" localSheetId="2">#REF!</definedName>
    <definedName name="я">[85]ОбмОбслЗемОд!$E$28</definedName>
    <definedName name="яапт">#REF!</definedName>
    <definedName name="яапяяяя">#REF!</definedName>
    <definedName name="явапяап">#REF!</definedName>
    <definedName name="явапявп">#REF!</definedName>
    <definedName name="явар">#REF!</definedName>
    <definedName name="яваряра">#REF!</definedName>
    <definedName name="ярая">#REF!</definedName>
    <definedName name="яраяраря">#REF!</definedName>
    <definedName name="яроптап">#REF!</definedName>
    <definedName name="Ярославская_область">#REF!</definedName>
    <definedName name="ЯЯЯ">[86]топография!#REF!</definedName>
  </definedNames>
  <calcPr calcId="162913" fullPrecision="0"/>
</workbook>
</file>

<file path=xl/calcChain.xml><?xml version="1.0" encoding="utf-8"?>
<calcChain xmlns="http://schemas.openxmlformats.org/spreadsheetml/2006/main">
  <c r="F93" i="8" l="1"/>
  <c r="F92" i="8"/>
  <c r="F94" i="8"/>
  <c r="F105" i="8"/>
  <c r="F104" i="8"/>
  <c r="F102" i="8"/>
  <c r="F99" i="8" l="1"/>
  <c r="F85" i="8"/>
  <c r="F78" i="8" l="1"/>
  <c r="F24" i="17"/>
  <c r="C24" i="17"/>
  <c r="D102" i="8"/>
  <c r="D104" i="8"/>
  <c r="F84" i="8" l="1"/>
  <c r="F91" i="8"/>
  <c r="D91" i="8"/>
  <c r="F89" i="8"/>
  <c r="D89" i="8"/>
  <c r="C93" i="8" l="1"/>
  <c r="F98" i="8"/>
  <c r="C92" i="8"/>
  <c r="F83" i="8" l="1"/>
  <c r="F86" i="8" s="1"/>
  <c r="F87" i="8" s="1"/>
  <c r="C105" i="8"/>
  <c r="L21" i="8"/>
  <c r="L67" i="8"/>
  <c r="L55" i="8"/>
  <c r="L40" i="8"/>
  <c r="L25" i="8"/>
  <c r="L57" i="8"/>
  <c r="L34" i="8"/>
  <c r="L23" i="8"/>
  <c r="L43" i="8"/>
  <c r="L28" i="8"/>
  <c r="L60" i="8"/>
  <c r="L45" i="8"/>
  <c r="L38" i="8"/>
  <c r="L72" i="8"/>
  <c r="G92" i="10"/>
  <c r="L62" i="8" l="1"/>
  <c r="L30" i="8"/>
  <c r="L37" i="8"/>
  <c r="L52" i="8"/>
  <c r="L70" i="8"/>
  <c r="L35" i="8"/>
  <c r="L58" i="8"/>
  <c r="L26" i="8"/>
  <c r="L49" i="8"/>
  <c r="L64" i="8"/>
  <c r="L32" i="8"/>
  <c r="L47" i="8"/>
  <c r="L19" i="8"/>
  <c r="L54" i="8"/>
  <c r="L61" i="8"/>
  <c r="L29" i="8"/>
  <c r="L44" i="8"/>
  <c r="L59" i="8"/>
  <c r="L27" i="8"/>
  <c r="L50" i="8"/>
  <c r="L68" i="8"/>
  <c r="L41" i="8"/>
  <c r="L56" i="8"/>
  <c r="L24" i="8"/>
  <c r="L39" i="8"/>
  <c r="L20" i="8"/>
  <c r="L46" i="8"/>
  <c r="L53" i="8"/>
  <c r="L71" i="8"/>
  <c r="L36" i="8"/>
  <c r="L51" i="8"/>
  <c r="L69" i="8"/>
  <c r="L42" i="8"/>
  <c r="L65" i="8"/>
  <c r="L33" i="8"/>
  <c r="L48" i="8"/>
  <c r="L63" i="8"/>
  <c r="L31" i="8"/>
  <c r="G94" i="10"/>
  <c r="F8" i="17"/>
  <c r="F9" i="17" s="1"/>
  <c r="D8" i="17"/>
  <c r="F4" i="17"/>
  <c r="F22" i="17"/>
  <c r="D22" i="17"/>
  <c r="F20" i="17"/>
  <c r="F23" i="17" s="1"/>
  <c r="D20" i="17"/>
  <c r="F14" i="17"/>
  <c r="F17" i="17" s="1"/>
  <c r="C9" i="17" l="1"/>
  <c r="F18" i="17"/>
  <c r="C23" i="17"/>
  <c r="F25" i="17" l="1"/>
  <c r="C25" i="17"/>
  <c r="A4" i="15"/>
  <c r="C4" i="14"/>
  <c r="A3" i="13"/>
  <c r="H12" i="12"/>
  <c r="G12" i="12" s="1"/>
  <c r="H13" i="12"/>
  <c r="G13" i="12" s="1"/>
  <c r="H14" i="12"/>
  <c r="G14" i="12" s="1"/>
  <c r="G106" i="10"/>
  <c r="F20" i="8"/>
  <c r="F19" i="8"/>
  <c r="J73" i="8"/>
  <c r="L73" i="8"/>
  <c r="E62" i="8"/>
  <c r="F62" i="8"/>
  <c r="G62" i="8"/>
  <c r="H62" i="8"/>
  <c r="D62" i="8"/>
  <c r="F54" i="8"/>
  <c r="E54" i="8"/>
  <c r="D54" i="8"/>
  <c r="F28" i="8"/>
  <c r="E28" i="8"/>
  <c r="D28" i="8"/>
  <c r="E72" i="8" l="1"/>
  <c r="E22" i="8" s="1"/>
  <c r="F72" i="8"/>
  <c r="F22" i="8" s="1"/>
  <c r="C5" i="13"/>
  <c r="J74" i="8"/>
  <c r="J75" i="8" s="1"/>
  <c r="L74" i="8"/>
  <c r="L75" i="8" s="1"/>
  <c r="D25" i="8"/>
  <c r="C94" i="8" l="1"/>
  <c r="D72" i="8"/>
  <c r="D22" i="8" s="1"/>
  <c r="L17" i="8" l="1"/>
  <c r="L16" i="8"/>
  <c r="J72" i="8"/>
  <c r="J21" i="8"/>
  <c r="J20" i="8"/>
  <c r="I20" i="8"/>
  <c r="J19" i="8"/>
  <c r="K20" i="8" l="1"/>
  <c r="M20" i="8" s="1"/>
  <c r="N20" i="8" s="1"/>
  <c r="F13" i="12" s="1"/>
  <c r="E13" i="12" s="1"/>
  <c r="J17" i="8"/>
  <c r="F17" i="8"/>
  <c r="I17" i="8" s="1"/>
  <c r="K17" i="8" l="1"/>
  <c r="M17" i="8" s="1"/>
  <c r="N17" i="8" s="1"/>
  <c r="C14" i="13" s="1"/>
  <c r="F15" i="8"/>
  <c r="F21" i="8"/>
  <c r="G104" i="10"/>
  <c r="G102" i="10"/>
  <c r="G101" i="10"/>
  <c r="G98" i="10"/>
  <c r="G89" i="10"/>
  <c r="H89" i="10" s="1"/>
  <c r="G25" i="10"/>
  <c r="G119" i="10"/>
  <c r="H119" i="10" s="1"/>
  <c r="H106" i="10"/>
  <c r="H104" i="10"/>
  <c r="H103" i="10"/>
  <c r="H102" i="10"/>
  <c r="H101" i="10"/>
  <c r="G95" i="10"/>
  <c r="H95" i="10" s="1"/>
  <c r="H94" i="10"/>
  <c r="H93" i="10"/>
  <c r="H92" i="10"/>
  <c r="H91" i="10"/>
  <c r="H90" i="10"/>
  <c r="H88" i="10"/>
  <c r="H87" i="10"/>
  <c r="H86" i="10"/>
  <c r="H85" i="10"/>
  <c r="H84" i="10"/>
  <c r="H83" i="10"/>
  <c r="G82" i="10"/>
  <c r="H82" i="10" s="1"/>
  <c r="F75" i="10"/>
  <c r="E75" i="10"/>
  <c r="H75" i="10" s="1"/>
  <c r="D75" i="10"/>
  <c r="H74" i="10"/>
  <c r="H73" i="10"/>
  <c r="H70" i="10"/>
  <c r="H69" i="10"/>
  <c r="H68" i="10"/>
  <c r="H67" i="10"/>
  <c r="H66" i="10"/>
  <c r="F65" i="10"/>
  <c r="F71" i="10" s="1"/>
  <c r="E65" i="10"/>
  <c r="E71" i="10" s="1"/>
  <c r="D65" i="10"/>
  <c r="H65" i="10" s="1"/>
  <c r="F63" i="10"/>
  <c r="E63" i="10"/>
  <c r="D63" i="10"/>
  <c r="H63" i="10" s="1"/>
  <c r="H62" i="10"/>
  <c r="H61" i="10"/>
  <c r="H60" i="10"/>
  <c r="H58" i="10"/>
  <c r="E58" i="10"/>
  <c r="D58" i="10"/>
  <c r="H57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F33" i="10"/>
  <c r="F55" i="10" s="1"/>
  <c r="F76" i="10" s="1"/>
  <c r="F80" i="10" s="1"/>
  <c r="F96" i="10" s="1"/>
  <c r="F108" i="10" s="1"/>
  <c r="E33" i="10"/>
  <c r="E55" i="10" s="1"/>
  <c r="E76" i="10" s="1"/>
  <c r="D33" i="10"/>
  <c r="D55" i="10" s="1"/>
  <c r="H55" i="10" s="1"/>
  <c r="G31" i="10"/>
  <c r="G76" i="10" s="1"/>
  <c r="G80" i="10" s="1"/>
  <c r="H30" i="10"/>
  <c r="H29" i="10"/>
  <c r="D28" i="10"/>
  <c r="D31" i="10" s="1"/>
  <c r="H27" i="10"/>
  <c r="H26" i="10"/>
  <c r="H25" i="10"/>
  <c r="J16" i="8"/>
  <c r="J71" i="8"/>
  <c r="J70" i="8"/>
  <c r="J69" i="8"/>
  <c r="J68" i="8"/>
  <c r="J67" i="8"/>
  <c r="J65" i="8"/>
  <c r="J64" i="8"/>
  <c r="J63" i="8"/>
  <c r="J62" i="8"/>
  <c r="J61" i="8"/>
  <c r="G61" i="8"/>
  <c r="J60" i="8"/>
  <c r="G60" i="8"/>
  <c r="H60" i="8" s="1"/>
  <c r="J59" i="8"/>
  <c r="J58" i="8"/>
  <c r="G58" i="8"/>
  <c r="H58" i="8" s="1"/>
  <c r="J57" i="8"/>
  <c r="J56" i="8"/>
  <c r="J55" i="8"/>
  <c r="J54" i="8"/>
  <c r="J53" i="8"/>
  <c r="G53" i="8"/>
  <c r="H53" i="8" s="1"/>
  <c r="J52" i="8"/>
  <c r="G52" i="8"/>
  <c r="H52" i="8" s="1"/>
  <c r="J51" i="8"/>
  <c r="G51" i="8"/>
  <c r="H51" i="8" s="1"/>
  <c r="J50" i="8"/>
  <c r="G50" i="8"/>
  <c r="H50" i="8" s="1"/>
  <c r="J49" i="8"/>
  <c r="G49" i="8"/>
  <c r="H49" i="8" s="1"/>
  <c r="J48" i="8"/>
  <c r="G48" i="8"/>
  <c r="H48" i="8" s="1"/>
  <c r="J47" i="8"/>
  <c r="J46" i="8"/>
  <c r="G46" i="8"/>
  <c r="J45" i="8"/>
  <c r="G45" i="8"/>
  <c r="H45" i="8" s="1"/>
  <c r="J44" i="8"/>
  <c r="G44" i="8"/>
  <c r="H44" i="8" s="1"/>
  <c r="J43" i="8"/>
  <c r="G43" i="8"/>
  <c r="H43" i="8" s="1"/>
  <c r="J42" i="8"/>
  <c r="G42" i="8"/>
  <c r="J41" i="8"/>
  <c r="G41" i="8"/>
  <c r="H41" i="8" s="1"/>
  <c r="J40" i="8"/>
  <c r="J39" i="8"/>
  <c r="G39" i="8"/>
  <c r="J38" i="8"/>
  <c r="G38" i="8"/>
  <c r="H38" i="8" s="1"/>
  <c r="J37" i="8"/>
  <c r="J36" i="8"/>
  <c r="J35" i="8"/>
  <c r="G35" i="8"/>
  <c r="H35" i="8" s="1"/>
  <c r="J34" i="8"/>
  <c r="G34" i="8"/>
  <c r="H34" i="8" s="1"/>
  <c r="J33" i="8"/>
  <c r="G33" i="8"/>
  <c r="H33" i="8" s="1"/>
  <c r="J32" i="8"/>
  <c r="G32" i="8"/>
  <c r="H32" i="8" s="1"/>
  <c r="J31" i="8"/>
  <c r="G31" i="8"/>
  <c r="H31" i="8" s="1"/>
  <c r="J30" i="8"/>
  <c r="G30" i="8"/>
  <c r="H30" i="8" s="1"/>
  <c r="J29" i="8"/>
  <c r="J28" i="8"/>
  <c r="J27" i="8"/>
  <c r="J26" i="8"/>
  <c r="G26" i="8"/>
  <c r="H26" i="8" s="1"/>
  <c r="J25" i="8"/>
  <c r="J24" i="8"/>
  <c r="J23" i="8"/>
  <c r="G119" i="9"/>
  <c r="H119" i="9" s="1"/>
  <c r="H106" i="9"/>
  <c r="H104" i="9"/>
  <c r="H103" i="9"/>
  <c r="H102" i="9"/>
  <c r="H101" i="9"/>
  <c r="H94" i="9"/>
  <c r="H93" i="9"/>
  <c r="H92" i="9"/>
  <c r="H91" i="9"/>
  <c r="H90" i="9"/>
  <c r="H89" i="9"/>
  <c r="H88" i="9"/>
  <c r="H87" i="9"/>
  <c r="H86" i="9"/>
  <c r="H85" i="9"/>
  <c r="H84" i="9"/>
  <c r="H83" i="9"/>
  <c r="G82" i="9"/>
  <c r="H82" i="9" s="1"/>
  <c r="F75" i="9"/>
  <c r="E75" i="9"/>
  <c r="D75" i="9"/>
  <c r="H74" i="9"/>
  <c r="H73" i="9"/>
  <c r="H70" i="9"/>
  <c r="H69" i="9"/>
  <c r="H68" i="9"/>
  <c r="H67" i="9"/>
  <c r="H66" i="9"/>
  <c r="F65" i="9"/>
  <c r="F71" i="9" s="1"/>
  <c r="E65" i="9"/>
  <c r="E71" i="9" s="1"/>
  <c r="D65" i="9"/>
  <c r="D71" i="9" s="1"/>
  <c r="F63" i="9"/>
  <c r="E63" i="9"/>
  <c r="D63" i="9"/>
  <c r="H63" i="9" s="1"/>
  <c r="H62" i="9"/>
  <c r="H61" i="9"/>
  <c r="H60" i="9"/>
  <c r="E58" i="9"/>
  <c r="D58" i="9"/>
  <c r="H57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F33" i="9"/>
  <c r="F55" i="9" s="1"/>
  <c r="E33" i="9"/>
  <c r="E55" i="9" s="1"/>
  <c r="D33" i="9"/>
  <c r="D55" i="9" s="1"/>
  <c r="G31" i="9"/>
  <c r="G76" i="9" s="1"/>
  <c r="G80" i="9" s="1"/>
  <c r="H30" i="9"/>
  <c r="H29" i="9"/>
  <c r="D28" i="9"/>
  <c r="H28" i="9" s="1"/>
  <c r="H27" i="9"/>
  <c r="H26" i="9"/>
  <c r="H25" i="9"/>
  <c r="G96" i="10" l="1"/>
  <c r="D14" i="13"/>
  <c r="E14" i="13" s="1"/>
  <c r="O17" i="8"/>
  <c r="H10" i="12" s="1"/>
  <c r="G10" i="12" s="1"/>
  <c r="F10" i="12"/>
  <c r="E10" i="12" s="1"/>
  <c r="F18" i="8"/>
  <c r="I21" i="8"/>
  <c r="K21" i="8" s="1"/>
  <c r="I19" i="8"/>
  <c r="I45" i="8"/>
  <c r="K45" i="8" s="1"/>
  <c r="M45" i="8" s="1"/>
  <c r="N45" i="8" s="1"/>
  <c r="G56" i="8"/>
  <c r="H56" i="8" s="1"/>
  <c r="I35" i="8"/>
  <c r="K35" i="8" s="1"/>
  <c r="G36" i="8"/>
  <c r="H36" i="8" s="1"/>
  <c r="I65" i="8"/>
  <c r="K65" i="8" s="1"/>
  <c r="M65" i="8" s="1"/>
  <c r="N65" i="8" s="1"/>
  <c r="E78" i="10"/>
  <c r="F112" i="10"/>
  <c r="F110" i="10"/>
  <c r="F111" i="10" s="1"/>
  <c r="H31" i="10"/>
  <c r="D71" i="10"/>
  <c r="H71" i="10" s="1"/>
  <c r="H28" i="10"/>
  <c r="H33" i="10"/>
  <c r="I70" i="8"/>
  <c r="K70" i="8" s="1"/>
  <c r="I66" i="8"/>
  <c r="K66" i="8" s="1"/>
  <c r="I64" i="8"/>
  <c r="K64" i="8" s="1"/>
  <c r="H61" i="8"/>
  <c r="I61" i="8" s="1"/>
  <c r="K61" i="8" s="1"/>
  <c r="I60" i="8"/>
  <c r="K60" i="8" s="1"/>
  <c r="G59" i="8"/>
  <c r="H59" i="8" s="1"/>
  <c r="I58" i="8"/>
  <c r="K58" i="8" s="1"/>
  <c r="G57" i="8"/>
  <c r="H57" i="8" s="1"/>
  <c r="G55" i="8"/>
  <c r="I53" i="8"/>
  <c r="K53" i="8" s="1"/>
  <c r="I52" i="8"/>
  <c r="K52" i="8" s="1"/>
  <c r="I51" i="8"/>
  <c r="K51" i="8" s="1"/>
  <c r="I50" i="8"/>
  <c r="K50" i="8" s="1"/>
  <c r="I49" i="8"/>
  <c r="K49" i="8" s="1"/>
  <c r="I48" i="8"/>
  <c r="K48" i="8" s="1"/>
  <c r="G47" i="8"/>
  <c r="H47" i="8" s="1"/>
  <c r="H46" i="8"/>
  <c r="I46" i="8" s="1"/>
  <c r="K46" i="8" s="1"/>
  <c r="I44" i="8"/>
  <c r="K44" i="8" s="1"/>
  <c r="I43" i="8"/>
  <c r="K43" i="8" s="1"/>
  <c r="H42" i="8"/>
  <c r="I42" i="8" s="1"/>
  <c r="K42" i="8" s="1"/>
  <c r="I41" i="8"/>
  <c r="K41" i="8" s="1"/>
  <c r="G40" i="8"/>
  <c r="H40" i="8" s="1"/>
  <c r="H39" i="8"/>
  <c r="I39" i="8" s="1"/>
  <c r="K39" i="8" s="1"/>
  <c r="I38" i="8"/>
  <c r="K38" i="8" s="1"/>
  <c r="G37" i="8"/>
  <c r="H37" i="8" s="1"/>
  <c r="I34" i="8"/>
  <c r="K34" i="8" s="1"/>
  <c r="I33" i="8"/>
  <c r="K33" i="8" s="1"/>
  <c r="I32" i="8"/>
  <c r="K32" i="8" s="1"/>
  <c r="I31" i="8"/>
  <c r="K31" i="8" s="1"/>
  <c r="I30" i="8"/>
  <c r="K30" i="8" s="1"/>
  <c r="G29" i="8"/>
  <c r="G27" i="8"/>
  <c r="H27" i="8" s="1"/>
  <c r="I26" i="8"/>
  <c r="K26" i="8" s="1"/>
  <c r="E76" i="9"/>
  <c r="E78" i="9" s="1"/>
  <c r="H71" i="9"/>
  <c r="F76" i="9"/>
  <c r="F80" i="9" s="1"/>
  <c r="F96" i="9" s="1"/>
  <c r="F108" i="9" s="1"/>
  <c r="F110" i="9" s="1"/>
  <c r="F111" i="9" s="1"/>
  <c r="F112" i="9" s="1"/>
  <c r="H75" i="9"/>
  <c r="D31" i="9"/>
  <c r="H31" i="9" s="1"/>
  <c r="H55" i="9"/>
  <c r="H58" i="9"/>
  <c r="G95" i="9"/>
  <c r="H95" i="9" s="1"/>
  <c r="H65" i="9"/>
  <c r="H33" i="9"/>
  <c r="O45" i="8" l="1"/>
  <c r="H38" i="12" s="1"/>
  <c r="G38" i="12" s="1"/>
  <c r="F38" i="12"/>
  <c r="E38" i="12" s="1"/>
  <c r="O65" i="8"/>
  <c r="H58" i="12" s="1"/>
  <c r="G58" i="12" s="1"/>
  <c r="F58" i="12"/>
  <c r="E58" i="12" s="1"/>
  <c r="H55" i="8"/>
  <c r="H54" i="8" s="1"/>
  <c r="G54" i="8"/>
  <c r="H29" i="8"/>
  <c r="H28" i="8" s="1"/>
  <c r="G28" i="8"/>
  <c r="I23" i="8"/>
  <c r="I18" i="8"/>
  <c r="M21" i="8"/>
  <c r="N21" i="8" s="1"/>
  <c r="F14" i="12" s="1"/>
  <c r="E14" i="12" s="1"/>
  <c r="K19" i="8"/>
  <c r="K18" i="8" s="1"/>
  <c r="I69" i="8"/>
  <c r="K69" i="8" s="1"/>
  <c r="M69" i="8" s="1"/>
  <c r="N69" i="8" s="1"/>
  <c r="M35" i="8"/>
  <c r="N35" i="8" s="1"/>
  <c r="I67" i="8"/>
  <c r="K67" i="8" s="1"/>
  <c r="M67" i="8" s="1"/>
  <c r="N67" i="8" s="1"/>
  <c r="I68" i="8"/>
  <c r="K68" i="8" s="1"/>
  <c r="M68" i="8" s="1"/>
  <c r="N68" i="8" s="1"/>
  <c r="I36" i="8"/>
  <c r="K36" i="8" s="1"/>
  <c r="I59" i="8"/>
  <c r="K59" i="8" s="1"/>
  <c r="M59" i="8" s="1"/>
  <c r="N59" i="8" s="1"/>
  <c r="I56" i="8"/>
  <c r="K56" i="8" s="1"/>
  <c r="E79" i="10"/>
  <c r="E80" i="10" s="1"/>
  <c r="E96" i="10" s="1"/>
  <c r="E108" i="10" s="1"/>
  <c r="E120" i="10"/>
  <c r="D76" i="10"/>
  <c r="F114" i="10"/>
  <c r="F115" i="10" s="1"/>
  <c r="F116" i="10" s="1"/>
  <c r="F121" i="10" s="1"/>
  <c r="I16" i="8"/>
  <c r="I71" i="8"/>
  <c r="K71" i="8" s="1"/>
  <c r="M70" i="8"/>
  <c r="N70" i="8" s="1"/>
  <c r="M66" i="8"/>
  <c r="N66" i="8" s="1"/>
  <c r="M64" i="8"/>
  <c r="N64" i="8" s="1"/>
  <c r="I63" i="8"/>
  <c r="M61" i="8"/>
  <c r="N61" i="8" s="1"/>
  <c r="M60" i="8"/>
  <c r="N60" i="8" s="1"/>
  <c r="M58" i="8"/>
  <c r="N58" i="8" s="1"/>
  <c r="I57" i="8"/>
  <c r="K57" i="8" s="1"/>
  <c r="M53" i="8"/>
  <c r="N53" i="8" s="1"/>
  <c r="M52" i="8"/>
  <c r="N52" i="8" s="1"/>
  <c r="M51" i="8"/>
  <c r="N51" i="8" s="1"/>
  <c r="M50" i="8"/>
  <c r="N50" i="8" s="1"/>
  <c r="M49" i="8"/>
  <c r="N49" i="8" s="1"/>
  <c r="M48" i="8"/>
  <c r="N48" i="8" s="1"/>
  <c r="I47" i="8"/>
  <c r="K47" i="8" s="1"/>
  <c r="M46" i="8"/>
  <c r="N46" i="8" s="1"/>
  <c r="M44" i="8"/>
  <c r="N44" i="8" s="1"/>
  <c r="M43" i="8"/>
  <c r="N43" i="8" s="1"/>
  <c r="M42" i="8"/>
  <c r="N42" i="8" s="1"/>
  <c r="M41" i="8"/>
  <c r="N41" i="8" s="1"/>
  <c r="I40" i="8"/>
  <c r="K40" i="8" s="1"/>
  <c r="M39" i="8"/>
  <c r="N39" i="8" s="1"/>
  <c r="M38" i="8"/>
  <c r="N38" i="8" s="1"/>
  <c r="I37" i="8"/>
  <c r="K37" i="8" s="1"/>
  <c r="M34" i="8"/>
  <c r="N34" i="8" s="1"/>
  <c r="M33" i="8"/>
  <c r="N33" i="8" s="1"/>
  <c r="M32" i="8"/>
  <c r="N32" i="8" s="1"/>
  <c r="M31" i="8"/>
  <c r="N31" i="8" s="1"/>
  <c r="M30" i="8"/>
  <c r="N30" i="8" s="1"/>
  <c r="I27" i="8"/>
  <c r="K27" i="8" s="1"/>
  <c r="M26" i="8"/>
  <c r="N26" i="8" s="1"/>
  <c r="D76" i="9"/>
  <c r="D78" i="9" s="1"/>
  <c r="F114" i="9"/>
  <c r="F115" i="9" s="1"/>
  <c r="F116" i="9" s="1"/>
  <c r="E79" i="9"/>
  <c r="E80" i="9" s="1"/>
  <c r="E96" i="9" s="1"/>
  <c r="E108" i="9" s="1"/>
  <c r="E120" i="9"/>
  <c r="G96" i="9"/>
  <c r="K23" i="8" l="1"/>
  <c r="M23" i="8" s="1"/>
  <c r="O66" i="8"/>
  <c r="H59" i="12" s="1"/>
  <c r="G59" i="12" s="1"/>
  <c r="F59" i="12"/>
  <c r="E59" i="12" s="1"/>
  <c r="O41" i="8"/>
  <c r="H34" i="12" s="1"/>
  <c r="G34" i="12" s="1"/>
  <c r="F34" i="12"/>
  <c r="E34" i="12" s="1"/>
  <c r="O50" i="8"/>
  <c r="H43" i="12" s="1"/>
  <c r="G43" i="12" s="1"/>
  <c r="F43" i="12"/>
  <c r="E43" i="12" s="1"/>
  <c r="O35" i="8"/>
  <c r="H28" i="12" s="1"/>
  <c r="G28" i="12" s="1"/>
  <c r="F28" i="12"/>
  <c r="E28" i="12" s="1"/>
  <c r="O42" i="8"/>
  <c r="H35" i="12" s="1"/>
  <c r="G35" i="12" s="1"/>
  <c r="F35" i="12"/>
  <c r="E35" i="12" s="1"/>
  <c r="O51" i="8"/>
  <c r="H44" i="12" s="1"/>
  <c r="G44" i="12" s="1"/>
  <c r="F44" i="12"/>
  <c r="E44" i="12" s="1"/>
  <c r="O64" i="8"/>
  <c r="H57" i="12" s="1"/>
  <c r="G57" i="12" s="1"/>
  <c r="F57" i="12"/>
  <c r="E57" i="12" s="1"/>
  <c r="O69" i="8"/>
  <c r="H62" i="12" s="1"/>
  <c r="G62" i="12" s="1"/>
  <c r="F62" i="12"/>
  <c r="E62" i="12" s="1"/>
  <c r="O33" i="8"/>
  <c r="H26" i="12" s="1"/>
  <c r="G26" i="12" s="1"/>
  <c r="F26" i="12"/>
  <c r="E26" i="12" s="1"/>
  <c r="O43" i="8"/>
  <c r="H36" i="12" s="1"/>
  <c r="G36" i="12" s="1"/>
  <c r="F36" i="12"/>
  <c r="E36" i="12" s="1"/>
  <c r="O52" i="8"/>
  <c r="H45" i="12" s="1"/>
  <c r="G45" i="12" s="1"/>
  <c r="F45" i="12"/>
  <c r="E45" i="12" s="1"/>
  <c r="O46" i="8"/>
  <c r="H39" i="12" s="1"/>
  <c r="G39" i="12" s="1"/>
  <c r="F39" i="12"/>
  <c r="E39" i="12" s="1"/>
  <c r="O59" i="8"/>
  <c r="H52" i="12" s="1"/>
  <c r="G52" i="12" s="1"/>
  <c r="F52" i="12"/>
  <c r="E52" i="12" s="1"/>
  <c r="O32" i="8"/>
  <c r="H25" i="12" s="1"/>
  <c r="G25" i="12" s="1"/>
  <c r="F25" i="12"/>
  <c r="E25" i="12" s="1"/>
  <c r="O44" i="8"/>
  <c r="H37" i="12" s="1"/>
  <c r="G37" i="12" s="1"/>
  <c r="F37" i="12"/>
  <c r="E37" i="12" s="1"/>
  <c r="O70" i="8"/>
  <c r="H63" i="12" s="1"/>
  <c r="G63" i="12" s="1"/>
  <c r="F63" i="12"/>
  <c r="E63" i="12" s="1"/>
  <c r="O26" i="8"/>
  <c r="H19" i="12" s="1"/>
  <c r="G19" i="12" s="1"/>
  <c r="F19" i="12"/>
  <c r="E19" i="12" s="1"/>
  <c r="O38" i="8"/>
  <c r="H31" i="12" s="1"/>
  <c r="G31" i="12" s="1"/>
  <c r="F31" i="12"/>
  <c r="E31" i="12" s="1"/>
  <c r="O58" i="8"/>
  <c r="H51" i="12" s="1"/>
  <c r="G51" i="12" s="1"/>
  <c r="F51" i="12"/>
  <c r="E51" i="12" s="1"/>
  <c r="O53" i="8"/>
  <c r="H46" i="12" s="1"/>
  <c r="G46" i="12" s="1"/>
  <c r="F46" i="12"/>
  <c r="E46" i="12" s="1"/>
  <c r="O39" i="8"/>
  <c r="H32" i="12" s="1"/>
  <c r="G32" i="12" s="1"/>
  <c r="F32" i="12"/>
  <c r="E32" i="12" s="1"/>
  <c r="O48" i="8"/>
  <c r="H41" i="12" s="1"/>
  <c r="G41" i="12" s="1"/>
  <c r="F41" i="12"/>
  <c r="E41" i="12" s="1"/>
  <c r="O60" i="8"/>
  <c r="H53" i="12" s="1"/>
  <c r="G53" i="12" s="1"/>
  <c r="F53" i="12"/>
  <c r="E53" i="12" s="1"/>
  <c r="O68" i="8"/>
  <c r="H61" i="12" s="1"/>
  <c r="G61" i="12" s="1"/>
  <c r="F61" i="12"/>
  <c r="E61" i="12" s="1"/>
  <c r="O31" i="8"/>
  <c r="H24" i="12" s="1"/>
  <c r="G24" i="12" s="1"/>
  <c r="F24" i="12"/>
  <c r="E24" i="12" s="1"/>
  <c r="O34" i="8"/>
  <c r="H27" i="12" s="1"/>
  <c r="G27" i="12" s="1"/>
  <c r="F27" i="12"/>
  <c r="E27" i="12" s="1"/>
  <c r="O30" i="8"/>
  <c r="H23" i="12" s="1"/>
  <c r="G23" i="12" s="1"/>
  <c r="F23" i="12"/>
  <c r="E23" i="12" s="1"/>
  <c r="O49" i="8"/>
  <c r="H42" i="12" s="1"/>
  <c r="G42" i="12" s="1"/>
  <c r="F42" i="12"/>
  <c r="E42" i="12" s="1"/>
  <c r="O61" i="8"/>
  <c r="H54" i="12" s="1"/>
  <c r="G54" i="12" s="1"/>
  <c r="F54" i="12"/>
  <c r="E54" i="12" s="1"/>
  <c r="O67" i="8"/>
  <c r="H60" i="12" s="1"/>
  <c r="G60" i="12" s="1"/>
  <c r="F60" i="12"/>
  <c r="E60" i="12" s="1"/>
  <c r="I29" i="8"/>
  <c r="K29" i="8" s="1"/>
  <c r="K28" i="8" s="1"/>
  <c r="I55" i="8"/>
  <c r="K55" i="8" s="1"/>
  <c r="K63" i="8"/>
  <c r="K62" i="8" s="1"/>
  <c r="I62" i="8"/>
  <c r="K16" i="8"/>
  <c r="I15" i="8"/>
  <c r="M19" i="8"/>
  <c r="M18" i="8" s="1"/>
  <c r="M56" i="8"/>
  <c r="N56" i="8" s="1"/>
  <c r="M36" i="8"/>
  <c r="N36" i="8" s="1"/>
  <c r="H76" i="10"/>
  <c r="D78" i="10"/>
  <c r="E110" i="10"/>
  <c r="E111" i="10" s="1"/>
  <c r="E112" i="10" s="1"/>
  <c r="M71" i="8"/>
  <c r="N71" i="8" s="1"/>
  <c r="M57" i="8"/>
  <c r="N57" i="8" s="1"/>
  <c r="M47" i="8"/>
  <c r="N47" i="8" s="1"/>
  <c r="M40" i="8"/>
  <c r="N40" i="8" s="1"/>
  <c r="M37" i="8"/>
  <c r="N37" i="8" s="1"/>
  <c r="M27" i="8"/>
  <c r="N27" i="8" s="1"/>
  <c r="H76" i="9"/>
  <c r="F121" i="9"/>
  <c r="E110" i="9"/>
  <c r="E111" i="9" s="1"/>
  <c r="E112" i="9" s="1"/>
  <c r="D79" i="9"/>
  <c r="H78" i="9"/>
  <c r="D120" i="9"/>
  <c r="H120" i="9" s="1"/>
  <c r="O27" i="8" l="1"/>
  <c r="H20" i="12" s="1"/>
  <c r="G20" i="12" s="1"/>
  <c r="F20" i="12"/>
  <c r="E20" i="12" s="1"/>
  <c r="O37" i="8"/>
  <c r="H30" i="12" s="1"/>
  <c r="G30" i="12" s="1"/>
  <c r="F30" i="12"/>
  <c r="E30" i="12" s="1"/>
  <c r="O36" i="8"/>
  <c r="H29" i="12" s="1"/>
  <c r="G29" i="12" s="1"/>
  <c r="F29" i="12"/>
  <c r="E29" i="12" s="1"/>
  <c r="O47" i="8"/>
  <c r="H40" i="12" s="1"/>
  <c r="G40" i="12" s="1"/>
  <c r="F40" i="12"/>
  <c r="E40" i="12" s="1"/>
  <c r="O57" i="8"/>
  <c r="H50" i="12" s="1"/>
  <c r="G50" i="12" s="1"/>
  <c r="F50" i="12"/>
  <c r="E50" i="12" s="1"/>
  <c r="O40" i="8"/>
  <c r="H33" i="12" s="1"/>
  <c r="G33" i="12" s="1"/>
  <c r="F33" i="12"/>
  <c r="E33" i="12" s="1"/>
  <c r="O71" i="8"/>
  <c r="H64" i="12" s="1"/>
  <c r="G64" i="12" s="1"/>
  <c r="F64" i="12"/>
  <c r="E64" i="12" s="1"/>
  <c r="O56" i="8"/>
  <c r="H49" i="12" s="1"/>
  <c r="G49" i="12" s="1"/>
  <c r="F49" i="12"/>
  <c r="E49" i="12" s="1"/>
  <c r="I54" i="8"/>
  <c r="I28" i="8"/>
  <c r="M63" i="8"/>
  <c r="M55" i="8"/>
  <c r="K54" i="8"/>
  <c r="M29" i="8"/>
  <c r="N23" i="8"/>
  <c r="M16" i="8"/>
  <c r="K15" i="8"/>
  <c r="N19" i="8"/>
  <c r="E114" i="10"/>
  <c r="E115" i="10" s="1"/>
  <c r="E116" i="10" s="1"/>
  <c r="E121" i="10" s="1"/>
  <c r="D79" i="10"/>
  <c r="D120" i="10"/>
  <c r="H120" i="10" s="1"/>
  <c r="H78" i="10"/>
  <c r="E114" i="9"/>
  <c r="E115" i="9" s="1"/>
  <c r="E116" i="9" s="1"/>
  <c r="H79" i="9"/>
  <c r="D80" i="9"/>
  <c r="F16" i="12" l="1"/>
  <c r="E16" i="12" s="1"/>
  <c r="N18" i="8"/>
  <c r="F11" i="12" s="1"/>
  <c r="E11" i="12" s="1"/>
  <c r="F12" i="12"/>
  <c r="E12" i="12" s="1"/>
  <c r="N63" i="8"/>
  <c r="F56" i="12" s="1"/>
  <c r="E56" i="12" s="1"/>
  <c r="M62" i="8"/>
  <c r="N55" i="8"/>
  <c r="F48" i="12" s="1"/>
  <c r="E48" i="12" s="1"/>
  <c r="M54" i="8"/>
  <c r="N29" i="8"/>
  <c r="F22" i="12" s="1"/>
  <c r="E22" i="12" s="1"/>
  <c r="M28" i="8"/>
  <c r="O23" i="8"/>
  <c r="N16" i="8"/>
  <c r="F9" i="12" s="1"/>
  <c r="E9" i="12" s="1"/>
  <c r="M15" i="8"/>
  <c r="O18" i="8"/>
  <c r="H11" i="12" s="1"/>
  <c r="G11" i="12" s="1"/>
  <c r="H79" i="10"/>
  <c r="D80" i="10"/>
  <c r="E121" i="9"/>
  <c r="H80" i="9"/>
  <c r="D96" i="9"/>
  <c r="H16" i="12" l="1"/>
  <c r="G16" i="12" s="1"/>
  <c r="O63" i="8"/>
  <c r="N62" i="8"/>
  <c r="F55" i="12" s="1"/>
  <c r="E55" i="12" s="1"/>
  <c r="O55" i="8"/>
  <c r="N54" i="8"/>
  <c r="F47" i="12" s="1"/>
  <c r="E47" i="12" s="1"/>
  <c r="O29" i="8"/>
  <c r="N28" i="8"/>
  <c r="F21" i="12" s="1"/>
  <c r="E21" i="12" s="1"/>
  <c r="O16" i="8"/>
  <c r="N15" i="8"/>
  <c r="D96" i="10"/>
  <c r="H80" i="10"/>
  <c r="G98" i="9"/>
  <c r="H96" i="9"/>
  <c r="D108" i="9"/>
  <c r="F8" i="12" l="1"/>
  <c r="E8" i="12" s="1"/>
  <c r="C15" i="13"/>
  <c r="C12" i="13"/>
  <c r="O15" i="8"/>
  <c r="H8" i="12" s="1"/>
  <c r="H9" i="12"/>
  <c r="G9" i="12" s="1"/>
  <c r="O28" i="8"/>
  <c r="H21" i="12" s="1"/>
  <c r="G21" i="12" s="1"/>
  <c r="H22" i="12"/>
  <c r="G22" i="12" s="1"/>
  <c r="O54" i="8"/>
  <c r="H47" i="12" s="1"/>
  <c r="G47" i="12" s="1"/>
  <c r="H48" i="12"/>
  <c r="G48" i="12" s="1"/>
  <c r="O62" i="8"/>
  <c r="H55" i="12" s="1"/>
  <c r="G55" i="12" s="1"/>
  <c r="H56" i="12"/>
  <c r="G56" i="12" s="1"/>
  <c r="H96" i="10"/>
  <c r="G105" i="10" s="1"/>
  <c r="D108" i="10"/>
  <c r="G99" i="9"/>
  <c r="H98" i="9"/>
  <c r="G105" i="9"/>
  <c r="D110" i="9"/>
  <c r="D12" i="13" l="1"/>
  <c r="E12" i="13" s="1"/>
  <c r="D15" i="13"/>
  <c r="E15" i="13" s="1"/>
  <c r="G8" i="12"/>
  <c r="H105" i="10"/>
  <c r="G107" i="10"/>
  <c r="H107" i="10" s="1"/>
  <c r="H98" i="10"/>
  <c r="G99" i="10"/>
  <c r="D110" i="10"/>
  <c r="D111" i="9"/>
  <c r="G107" i="9"/>
  <c r="H107" i="9" s="1"/>
  <c r="H105" i="9"/>
  <c r="H99" i="9"/>
  <c r="D111" i="10" l="1"/>
  <c r="H99" i="10"/>
  <c r="G108" i="10"/>
  <c r="G108" i="9"/>
  <c r="G110" i="9"/>
  <c r="H108" i="9"/>
  <c r="D112" i="9"/>
  <c r="D112" i="10" l="1"/>
  <c r="G110" i="10"/>
  <c r="H108" i="10"/>
  <c r="D114" i="9"/>
  <c r="G111" i="9"/>
  <c r="H110" i="9"/>
  <c r="G111" i="10" l="1"/>
  <c r="H110" i="10"/>
  <c r="D114" i="10"/>
  <c r="G112" i="9"/>
  <c r="H111" i="9"/>
  <c r="D115" i="9"/>
  <c r="D115" i="10" l="1"/>
  <c r="H111" i="10"/>
  <c r="G112" i="10"/>
  <c r="D116" i="9"/>
  <c r="G114" i="9"/>
  <c r="H112" i="9"/>
  <c r="G114" i="10" l="1"/>
  <c r="H112" i="10"/>
  <c r="D116" i="10"/>
  <c r="G115" i="9"/>
  <c r="H114" i="9"/>
  <c r="D121" i="9"/>
  <c r="D121" i="10" l="1"/>
  <c r="G115" i="10"/>
  <c r="H114" i="10"/>
  <c r="H115" i="9"/>
  <c r="G116" i="9"/>
  <c r="G116" i="10" l="1"/>
  <c r="H115" i="10"/>
  <c r="G121" i="9"/>
  <c r="H121" i="9" s="1"/>
  <c r="H116" i="9"/>
  <c r="G121" i="10" l="1"/>
  <c r="H121" i="10" s="1"/>
  <c r="H116" i="10"/>
  <c r="E73" i="8" l="1"/>
  <c r="G25" i="8"/>
  <c r="G72" i="8" l="1"/>
  <c r="G22" i="8" s="1"/>
  <c r="E74" i="8"/>
  <c r="E75" i="8" s="1"/>
  <c r="H25" i="8"/>
  <c r="H22" i="8" s="1"/>
  <c r="I25" i="8" l="1"/>
  <c r="K25" i="8" s="1"/>
  <c r="M25" i="8" s="1"/>
  <c r="N25" i="8" s="1"/>
  <c r="O25" i="8" s="1"/>
  <c r="H18" i="12" s="1"/>
  <c r="G18" i="12" s="1"/>
  <c r="G73" i="8"/>
  <c r="H73" i="8"/>
  <c r="D73" i="8"/>
  <c r="F18" i="12" l="1"/>
  <c r="E18" i="12" s="1"/>
  <c r="D74" i="8"/>
  <c r="D75" i="8" s="1"/>
  <c r="H74" i="8"/>
  <c r="H75" i="8" s="1"/>
  <c r="G74" i="8"/>
  <c r="G75" i="8" s="1"/>
  <c r="F73" i="8"/>
  <c r="I24" i="8"/>
  <c r="K24" i="8" l="1"/>
  <c r="F74" i="8"/>
  <c r="F75" i="8" s="1"/>
  <c r="I72" i="8"/>
  <c r="I22" i="8" s="1"/>
  <c r="M24" i="8" l="1"/>
  <c r="K72" i="8"/>
  <c r="K22" i="8" s="1"/>
  <c r="I73" i="8"/>
  <c r="N24" i="8" l="1"/>
  <c r="I74" i="8"/>
  <c r="I75" i="8" s="1"/>
  <c r="M72" i="8"/>
  <c r="M22" i="8" s="1"/>
  <c r="K73" i="8"/>
  <c r="F17" i="12" l="1"/>
  <c r="E17" i="12" s="1"/>
  <c r="O24" i="8"/>
  <c r="M73" i="8"/>
  <c r="M74" i="8" s="1"/>
  <c r="M75" i="8" s="1"/>
  <c r="K74" i="8"/>
  <c r="K75" i="8" s="1"/>
  <c r="N72" i="8"/>
  <c r="N22" i="8" s="1"/>
  <c r="H17" i="12" l="1"/>
  <c r="G17" i="12" s="1"/>
  <c r="F65" i="12"/>
  <c r="E65" i="12" s="1"/>
  <c r="C19" i="13"/>
  <c r="O72" i="8"/>
  <c r="O22" i="8" s="1"/>
  <c r="C20" i="13" l="1"/>
  <c r="C16" i="13"/>
  <c r="D19" i="13"/>
  <c r="E19" i="13" s="1"/>
  <c r="C24" i="13"/>
  <c r="D24" i="13" s="1"/>
  <c r="E24" i="13" s="1"/>
  <c r="N73" i="8"/>
  <c r="N74" i="8" s="1"/>
  <c r="N75" i="8" s="1"/>
  <c r="F15" i="12"/>
  <c r="J68" i="12" s="1"/>
  <c r="C18" i="13"/>
  <c r="H65" i="12"/>
  <c r="G65" i="12" s="1"/>
  <c r="C23" i="13" l="1"/>
  <c r="D23" i="13" s="1"/>
  <c r="E23" i="13" s="1"/>
  <c r="D18" i="13"/>
  <c r="E18" i="13" s="1"/>
  <c r="D16" i="13"/>
  <c r="C21" i="13"/>
  <c r="D20" i="13"/>
  <c r="E20" i="13" s="1"/>
  <c r="C25" i="13"/>
  <c r="D25" i="13" s="1"/>
  <c r="E25" i="13" s="1"/>
  <c r="O73" i="8"/>
  <c r="O74" i="8" s="1"/>
  <c r="O75" i="8" s="1"/>
  <c r="H15" i="12"/>
  <c r="E15" i="12"/>
  <c r="E66" i="12" s="1"/>
  <c r="F66" i="12"/>
  <c r="E16" i="13" l="1"/>
  <c r="E21" i="13" s="1"/>
  <c r="D21" i="13"/>
  <c r="F67" i="12"/>
  <c r="F68" i="12" s="1"/>
  <c r="G15" i="12"/>
  <c r="G66" i="12" s="1"/>
  <c r="H66" i="12"/>
  <c r="E67" i="12"/>
  <c r="E68" i="12" s="1"/>
  <c r="B19" i="15" l="1"/>
  <c r="G6" i="14"/>
  <c r="H67" i="12"/>
  <c r="H68" i="12" s="1"/>
  <c r="G67" i="12"/>
  <c r="G68" i="12" s="1"/>
</calcChain>
</file>

<file path=xl/comments1.xml><?xml version="1.0" encoding="utf-8"?>
<comments xmlns="http://schemas.openxmlformats.org/spreadsheetml/2006/main">
  <authors>
    <author>nsavkin</author>
    <author>Alex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A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СводРасч::&lt;Номер п.п.&gt;</t>
        </r>
      </text>
    </comment>
    <comment ref="B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СводРасч::&lt;Наименование работ и затрат (глав, объектов)&gt;</t>
        </r>
      </text>
    </comment>
  </commentList>
</comments>
</file>

<file path=xl/comments2.xml><?xml version="1.0" encoding="utf-8"?>
<comments xmlns="http://schemas.openxmlformats.org/spreadsheetml/2006/main">
  <authors>
    <author>nsavkin</author>
    <author>Alex</author>
  </authors>
  <commentList>
    <comment ref="C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A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СводРасч::&lt;Номер п.п.&gt;</t>
        </r>
      </text>
    </comment>
    <comment ref="B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СводРасч::&lt;Номер сметного расчета&gt;</t>
        </r>
      </text>
    </comment>
    <comment ref="C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СводРасч::&lt;Наименование работ и затрат (глав, объектов)&gt;</t>
        </r>
      </text>
    </comment>
  </commentList>
</comments>
</file>

<file path=xl/comments3.xml><?xml version="1.0" encoding="utf-8"?>
<comments xmlns="http://schemas.openxmlformats.org/spreadsheetml/2006/main">
  <authors>
    <author>nsavkin</author>
    <author>Alex</author>
  </authors>
  <commentList>
    <comment ref="C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A1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СводРасч::&lt;Номер п.п.&gt;</t>
        </r>
      </text>
    </comment>
    <comment ref="B1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СводРасч::&lt;Номер сметного расчета&gt;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СводРасч::&lt;Наименование работ и затрат (глав, объектов)&gt;</t>
        </r>
      </text>
    </comment>
  </commentList>
</comments>
</file>

<file path=xl/comments4.xml><?xml version="1.0" encoding="utf-8"?>
<comments xmlns="http://schemas.openxmlformats.org/spreadsheetml/2006/main">
  <authors>
    <author>Алексей</author>
    <author>Сергей</author>
    <author>nsavkin</author>
    <author>TPokrovskaya</author>
    <author>Alex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ИтогоБИМ::&lt;Всего по расчету(руб./тыс.руб.)&gt;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101 значение&gt;</t>
        </r>
      </text>
    </comment>
    <comment ref="D12" authorId="1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расчета&gt;</t>
        </r>
      </text>
    </comment>
    <comment ref="C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B16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D19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A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СводРасч::&lt;Номер п.п.&gt;</t>
        </r>
      </text>
    </comment>
    <comment ref="B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СводРасч::&lt;Номер сметного расчета&gt;</t>
        </r>
      </text>
    </comment>
    <comment ref="C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СводРасч::&lt;Наименование работ и затрат (глав, объектов)&gt;</t>
        </r>
      </text>
    </comment>
    <comment ref="D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СводРасч::&lt;Строительные работы&gt;
&lt;Формула - Строительные работы&gt;</t>
        </r>
      </text>
    </comment>
    <comment ref="E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СводРасч::&lt;Монтажные работы&gt;
&lt;Формула - Монтажные работы&gt;</t>
        </r>
      </text>
    </comment>
    <comment ref="F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СводРасч::&lt;Оборудование, мебель, инвентарь&gt;
&lt;Формула - Оборудование&gt;</t>
        </r>
      </text>
    </comment>
    <comment ref="G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СводРасч::&lt;Прочее&gt;
&lt;Формула - Прочее&gt;</t>
        </r>
      </text>
    </comment>
    <comment ref="H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СводРасч::&lt;Всего&gt;</t>
        </r>
      </text>
    </comment>
    <comment ref="F1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350 значение&gt;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360 значение&gt;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390 текст&gt;</t>
        </r>
      </text>
    </comment>
    <comment ref="F13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390 значение&gt;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230 атрибут 950 текст&gt;</t>
        </r>
      </text>
    </comment>
    <comment ref="F1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230 атрибут 950 значение&gt;</t>
        </r>
      </text>
    </comment>
  </commentList>
</comments>
</file>

<file path=xl/comments5.xml><?xml version="1.0" encoding="utf-8"?>
<comments xmlns="http://schemas.openxmlformats.org/spreadsheetml/2006/main">
  <authors>
    <author>Алексей</author>
    <author>Сергей</author>
    <author>nsavkin</author>
    <author>TPokrovskaya</author>
    <author>Alex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ИтогоБИМ::&lt;Всего по расчету(руб./тыс.руб.)&gt;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101 значение&gt;</t>
        </r>
      </text>
    </comment>
    <comment ref="D12" authorId="1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расчета&gt;</t>
        </r>
      </text>
    </comment>
    <comment ref="C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B16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D19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A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СводРасч::&lt;Номер п.п.&gt;</t>
        </r>
      </text>
    </comment>
    <comment ref="B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СводРасч::&lt;Номер сметного расчета&gt;</t>
        </r>
      </text>
    </comment>
    <comment ref="C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СводРасч::&lt;Наименование работ и затрат (глав, объектов)&gt;</t>
        </r>
      </text>
    </comment>
    <comment ref="D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СводРасч::&lt;Строительные работы&gt;
&lt;Формула - Строительные работы&gt;</t>
        </r>
      </text>
    </comment>
    <comment ref="E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СводРасч::&lt;Монтажные работы&gt;
&lt;Формула - Монтажные работы&gt;</t>
        </r>
      </text>
    </comment>
    <comment ref="F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СводРасч::&lt;Оборудование, мебель, инвентарь&gt;
&lt;Формула - Оборудование&gt;</t>
        </r>
      </text>
    </comment>
    <comment ref="G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СводРасч::&lt;Прочее&gt;
&lt;Формула - Прочее&gt;</t>
        </r>
      </text>
    </comment>
    <comment ref="H2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СводРасч::&lt;Всего&gt;</t>
        </r>
      </text>
    </comment>
    <comment ref="F12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350 значение&gt;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360 значение&gt;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390 текст&gt;</t>
        </r>
      </text>
    </comment>
    <comment ref="F13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390 значение&gt;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230 атрибут 950 текст&gt;</t>
        </r>
      </text>
    </comment>
    <comment ref="F1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230 атрибут 950 значение&gt;</t>
        </r>
      </text>
    </comment>
  </commentList>
</comments>
</file>

<file path=xl/sharedStrings.xml><?xml version="1.0" encoding="utf-8"?>
<sst xmlns="http://schemas.openxmlformats.org/spreadsheetml/2006/main" count="1228" uniqueCount="409">
  <si>
    <t xml:space="preserve">Заказчик </t>
  </si>
  <si>
    <t>(наименование организации)</t>
  </si>
  <si>
    <t>(ссылка на документ об утверждении)</t>
  </si>
  <si>
    <t>(наименование стройки)</t>
  </si>
  <si>
    <t>№ пп</t>
  </si>
  <si>
    <t>монтажных работ</t>
  </si>
  <si>
    <t xml:space="preserve">Руководитель проектной организации </t>
  </si>
  <si>
    <t>[подпись (инициалы, фамилия)]</t>
  </si>
  <si>
    <t>Главный инженер проекта</t>
  </si>
  <si>
    <t>Начальник</t>
  </si>
  <si>
    <t>Заказчик</t>
  </si>
  <si>
    <t>[должность, подпись (инициалы, фамилия)]</t>
  </si>
  <si>
    <t>Утверждено приказом № 421 от 4 августа 2020 г. Минстроя РФ</t>
  </si>
  <si>
    <t>Приложение № 6</t>
  </si>
  <si>
    <t>"Утвержден" «     »______________________20__ г.</t>
  </si>
  <si>
    <t>Обоснование</t>
  </si>
  <si>
    <t>Наименование глав, объектов капитального строительства, работ и затрат</t>
  </si>
  <si>
    <t xml:space="preserve">строительных
(ремонтно- строительных, ремонтно- реставрационных) работ
</t>
  </si>
  <si>
    <t>оборудования</t>
  </si>
  <si>
    <t>прочих затрат</t>
  </si>
  <si>
    <t>всего</t>
  </si>
  <si>
    <t>(наименование)</t>
  </si>
  <si>
    <t>Акционерное общество "Курорты Северного Кавказа"</t>
  </si>
  <si>
    <t>Парковка автомобильного транспорта ВТРК "Архыз"</t>
  </si>
  <si>
    <t>Сметная стоимость, тыс. руб.</t>
  </si>
  <si>
    <t>Глава 1. Подготовка территории строительства</t>
  </si>
  <si>
    <t>CР-1</t>
  </si>
  <si>
    <t>Аренда земельного участка</t>
  </si>
  <si>
    <t>СР-2</t>
  </si>
  <si>
    <t>Стоимость восстановительных мероприятий по компенсации потерь водных биоресурсов</t>
  </si>
  <si>
    <t>01-01-01</t>
  </si>
  <si>
    <t>Создание геодезической разбивочной основы и вынос объекта в натуру</t>
  </si>
  <si>
    <t>01-02</t>
  </si>
  <si>
    <t>Подготовка территории</t>
  </si>
  <si>
    <t/>
  </si>
  <si>
    <t>Итого по Главе 1. "Подготовка территории строительства"</t>
  </si>
  <si>
    <t>Глава 2. Основные объекты строительства</t>
  </si>
  <si>
    <t>02-01</t>
  </si>
  <si>
    <t>Здание двухярусной парковки</t>
  </si>
  <si>
    <t>02-02-01</t>
  </si>
  <si>
    <t>Пешеходный мост</t>
  </si>
  <si>
    <t>02-03-01</t>
  </si>
  <si>
    <t>Подпорная стена из габионов</t>
  </si>
  <si>
    <t>02-04-01</t>
  </si>
  <si>
    <t>Общестроительные работы. Вспомогательные конструкции.</t>
  </si>
  <si>
    <t>02-06-01</t>
  </si>
  <si>
    <t>Открытрая парковка</t>
  </si>
  <si>
    <t>Итого по Главе 2. "Основные объекты строительства"</t>
  </si>
  <si>
    <t>Глава 4. Объекты энергетического хозяйства</t>
  </si>
  <si>
    <t>04-01-01</t>
  </si>
  <si>
    <t>Внутриплощадочные сети кабельных линий электроснабжения</t>
  </si>
  <si>
    <t>Итого по Главе 4. "Объекты энергетического хозяйства"</t>
  </si>
  <si>
    <t>Глава 5. Объекты транспортного хозяйства и связи</t>
  </si>
  <si>
    <t>05-01-01</t>
  </si>
  <si>
    <t>Автомобильная дорога</t>
  </si>
  <si>
    <t>05-02-01</t>
  </si>
  <si>
    <t>Технические средства организации дорожного движения</t>
  </si>
  <si>
    <t>05-03-01</t>
  </si>
  <si>
    <t>Наружные сети связи</t>
  </si>
  <si>
    <t>Итого по Главе 5. "Объекты транспортного хозяйства и связи"</t>
  </si>
  <si>
    <t>Глава 6. Наружные сети и сооружения водоснабжения, водоотведения, теплоснабжения и газоснабжения</t>
  </si>
  <si>
    <t>06-01</t>
  </si>
  <si>
    <t>Устройство ливневой канализации</t>
  </si>
  <si>
    <t>06-02-01</t>
  </si>
  <si>
    <t>Хозяйственно-бытовая канализация</t>
  </si>
  <si>
    <t>06-03-01</t>
  </si>
  <si>
    <t>Дождевая канализация</t>
  </si>
  <si>
    <t>06-04-01</t>
  </si>
  <si>
    <t>Наружные сети водоснабжения</t>
  </si>
  <si>
    <t>Итого по Главе 6. "Наружные сети и сооружения водоснабжения, водоотведения, теплоснабжения и газоснабжения"</t>
  </si>
  <si>
    <t>Глава 7. Благоустройство и озеленение территории</t>
  </si>
  <si>
    <t>07-01-01</t>
  </si>
  <si>
    <t>Благоустройство</t>
  </si>
  <si>
    <t>07-02-01</t>
  </si>
  <si>
    <t>Наружное освещение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</si>
  <si>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</si>
  <si>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</si>
  <si>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</si>
  <si>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Методика Минстрой РФ от 19.06.2020 № 332/пр. Прил.1, Раздел 3 п.55</t>
  </si>
  <si>
    <t>Временные здания и сооружения 2,48% (3,1%*0,8)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</si>
  <si>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</si>
  <si>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</si>
  <si>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</si>
  <si>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09-01</t>
  </si>
  <si>
    <t>Пусконаладочные работы</t>
  </si>
  <si>
    <t>СР-3</t>
  </si>
  <si>
    <t>Расходы на командирование рабочих, привлекаемых для строительства</t>
  </si>
  <si>
    <t>СР-4</t>
  </si>
  <si>
    <t>Плата за выбросы загрязняющих вешеств в атмосферных воздух</t>
  </si>
  <si>
    <t>СР-5</t>
  </si>
  <si>
    <t>Плата за размещение отходов</t>
  </si>
  <si>
    <t>СР-6</t>
  </si>
  <si>
    <t>Подготовка технического плана инженерного сооружения</t>
  </si>
  <si>
    <t>СР-7</t>
  </si>
  <si>
    <t>Экологический мониторинг на период строительства</t>
  </si>
  <si>
    <t>СР-8</t>
  </si>
  <si>
    <t>Геотехнический мониторинг на период строительства (геодезические работы) 220162,89*4,6</t>
  </si>
  <si>
    <t>СР-9</t>
  </si>
  <si>
    <t>СР-10</t>
  </si>
  <si>
    <t>Затраты на перевозку рабочих</t>
  </si>
  <si>
    <t>СР-13</t>
  </si>
  <si>
    <t>Оценка воздействия и расчёт ущерба, наносимого водным биологическим ресурсам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</si>
  <si>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</si>
  <si>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</si>
  <si>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</si>
  <si>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>Постановление Правительства РФ № 468 _x000D_
от 21 июня 2010 г.</t>
  </si>
  <si>
    <t>Затраты на проведение строительного контроля_x000D_
 (1,93% от глав 1-9 граф 4,5,6)</t>
  </si>
  <si>
    <t>Итого по Главе 10. "Содержание службы заказчика. Строительный контроль"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</si>
  <si>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</si>
  <si>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12-01</t>
  </si>
  <si>
    <t>Инженерные изыскания</t>
  </si>
  <si>
    <t>12-02-01</t>
  </si>
  <si>
    <t>Проектная документация</t>
  </si>
  <si>
    <t>12-03-01</t>
  </si>
  <si>
    <t>Рабочая документация</t>
  </si>
  <si>
    <t>СР-11</t>
  </si>
  <si>
    <t>Экспертиза проектной документации и результатов инженерных изысканий</t>
  </si>
  <si>
    <t>Методика Минстрой РФ от 04.08.2020 № 421/пр, п.173</t>
  </si>
  <si>
    <t>Авторский надзор-0,2% от Глав 1-9 графы 8</t>
  </si>
  <si>
    <t>СР-12</t>
  </si>
  <si>
    <t>Затраты на проезд специалистов авторского надзора</t>
  </si>
  <si>
    <t>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</si>
  <si>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Итого по Главам 1-12</t>
  </si>
  <si>
    <t>Непредвиденные затраты</t>
  </si>
  <si>
    <t>Методика Минстрой РФ от 04.08.2020 № 421/пр, п.179 а</t>
  </si>
  <si>
    <t>Для объектов капитального строительства непроизводственного назначения - 2%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</si>
  <si>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</si>
  <si>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</si>
  <si>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</si>
  <si>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Налог на добавленную стоимость - 20 %</t>
  </si>
  <si>
    <t>Итого "Налоги и обязательные платежи"</t>
  </si>
  <si>
    <t>Итого по сводному расчету</t>
  </si>
  <si>
    <t>Строки за итогами</t>
  </si>
  <si>
    <t>в т.ч ПИР в текущих ценах (без непредвиденных затрат и НДС)</t>
  </si>
  <si>
    <t>Сводный сметный расчет сметной стоимостью   393 404,94 тыс. руб. с НДС</t>
  </si>
  <si>
    <t>СВОДНЫЙ СМЕТНЫЙ РАСЧЕТ СТОИМОСТИ СТРОИТЕЛЬСТВА</t>
  </si>
  <si>
    <t>Составлен(а) в базисном (текущем) уровне цен 1 квартал 2021г.</t>
  </si>
  <si>
    <t>возврат от разборки временных зданий и сооружений 15% от ВЗиС</t>
  </si>
  <si>
    <t>Всего с учетом возврата от разборки ВЗиС</t>
  </si>
  <si>
    <t>01-02-01</t>
  </si>
  <si>
    <t>Вырубка деревьев</t>
  </si>
  <si>
    <t>Демонтажные работы</t>
  </si>
  <si>
    <t>4.1</t>
  </si>
  <si>
    <t>4.2</t>
  </si>
  <si>
    <t>02-01-01</t>
  </si>
  <si>
    <t>Устройство фундаментов двухуровненой парковки</t>
  </si>
  <si>
    <t>02-01-02</t>
  </si>
  <si>
    <t>Общестроительные работы двухуровневой парковки</t>
  </si>
  <si>
    <t>02-01-03</t>
  </si>
  <si>
    <t>Архитектурно-строительные работы двухуровневой парковки</t>
  </si>
  <si>
    <t>02-01-04</t>
  </si>
  <si>
    <t>Отопление, вентиляция и кондиционирование</t>
  </si>
  <si>
    <t>02-01-05</t>
  </si>
  <si>
    <t>Силовое электрооборудование</t>
  </si>
  <si>
    <t>02-01-06</t>
  </si>
  <si>
    <t>Электроосвещение внутреннее</t>
  </si>
  <si>
    <t>02-01-07</t>
  </si>
  <si>
    <t>Монтажные работы КАПС</t>
  </si>
  <si>
    <t>02-01-08</t>
  </si>
  <si>
    <t>СВП_ИОС5.5.6</t>
  </si>
  <si>
    <t>02-01-09</t>
  </si>
  <si>
    <t>Структурированная кабельная сеть</t>
  </si>
  <si>
    <t>02-01-10</t>
  </si>
  <si>
    <t>СКУД_ИОС5.1</t>
  </si>
  <si>
    <t>02-01-11</t>
  </si>
  <si>
    <t>СОДС_ИОС5.5.5</t>
  </si>
  <si>
    <t>02-01-12</t>
  </si>
  <si>
    <t>СОО_ИОС5.5.7</t>
  </si>
  <si>
    <t>02-01-13</t>
  </si>
  <si>
    <t>Система охранного телевидения</t>
  </si>
  <si>
    <t>02-01-14</t>
  </si>
  <si>
    <t>СОТС, АУПС, СОУЭ_ИОС5.5.3</t>
  </si>
  <si>
    <t>02-01-15</t>
  </si>
  <si>
    <t>Монтажные работы_Сеть передачи данных_СС</t>
  </si>
  <si>
    <t>02-01-16</t>
  </si>
  <si>
    <t>Монтажные работы_Сеть передачи данных</t>
  </si>
  <si>
    <t>02-01-17</t>
  </si>
  <si>
    <t>Система водоснабжения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</si>
  <si>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</si>
  <si>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</si>
  <si>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</si>
  <si>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</si>
  <si>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</si>
  <si>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</si>
  <si>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</si>
  <si>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</si>
  <si>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</si>
  <si>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</si>
  <si>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</si>
  <si>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</si>
  <si>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</si>
  <si>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</si>
  <si>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</si>
  <si>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</si>
  <si>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</si>
  <si>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06-01-01</t>
  </si>
  <si>
    <t>06-01-02</t>
  </si>
  <si>
    <t>Фундаменты ЛОС</t>
  </si>
  <si>
    <t>14.1</t>
  </si>
  <si>
    <t>14.2</t>
  </si>
  <si>
    <t>09-01-01</t>
  </si>
  <si>
    <t>пусконаладочные работы КАПС</t>
  </si>
  <si>
    <t>09-01-02</t>
  </si>
  <si>
    <t>пусконаладочные работы СКУД</t>
  </si>
  <si>
    <t>09-01-03</t>
  </si>
  <si>
    <t>пусконаладочные работы электротехнического оборудования</t>
  </si>
  <si>
    <t>21.1</t>
  </si>
  <si>
    <t>21.2</t>
  </si>
  <si>
    <t>21.3</t>
  </si>
  <si>
    <t>Затраты на технологическое присоединение к сетям электроснабжения</t>
  </si>
  <si>
    <t>СМР</t>
  </si>
  <si>
    <t>Оборудование</t>
  </si>
  <si>
    <t>Сметная стоимость, руб.</t>
  </si>
  <si>
    <t>Прочие</t>
  </si>
  <si>
    <t>ВЗиС 2,48%</t>
  </si>
  <si>
    <t>Возврат от разборки ВзИС - 15%</t>
  </si>
  <si>
    <t>Индекс фактической инфляции*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</si>
  <si>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</si>
  <si>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</si>
  <si>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в том числе Оборудование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</si>
  <si>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</si>
  <si>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Расчет начальной (максимальной) цены контракта при осуществлении закупки на выполнение подрядных работ по строительству</t>
  </si>
  <si>
    <t>мес.</t>
  </si>
  <si>
    <t>Начало работ</t>
  </si>
  <si>
    <t>Окончание работ</t>
  </si>
  <si>
    <t>К на 2021 =</t>
  </si>
  <si>
    <t>К на 2022 =</t>
  </si>
  <si>
    <t>Доля сметной стоимости, подлежащая выполнению подрядчиком в 2021 году</t>
  </si>
  <si>
    <t>Доля сметной стоимости, подлежащая выполнению подрядчиком в 2022 году</t>
  </si>
  <si>
    <t>Индекс прогнозной инфляции</t>
  </si>
  <si>
    <t>Расчет индекса прогнозной инфляции для строительства</t>
  </si>
  <si>
    <t>Открытая парковка</t>
  </si>
  <si>
    <t>Разработка рабочей документации</t>
  </si>
  <si>
    <t>Авторский надзор</t>
  </si>
  <si>
    <t>Непредвиденные работы и затраты</t>
  </si>
  <si>
    <t>Непредвиденные работы и затраты - 2%</t>
  </si>
  <si>
    <t>Стоимость работ в ценах утверждения сметной документации по состоянию на 1 квартал 2021 г.</t>
  </si>
  <si>
    <t>Строительство (строительные работы, оборудование, прочие затраты)</t>
  </si>
  <si>
    <t>объект:</t>
  </si>
  <si>
    <t>по адресу:</t>
  </si>
  <si>
    <t>Основания для расчета:</t>
  </si>
  <si>
    <t>3. Утвержденный сводный сметный расчет стоимости строительства «Парковка автомобильного транспорта ВТРК "Архыз"» в ценах 1 квартала 2021 г.</t>
  </si>
  <si>
    <t>Стоимость без учета НДС</t>
  </si>
  <si>
    <t>НДС - 20 %</t>
  </si>
  <si>
    <t>Стоимость с учетом НДС</t>
  </si>
  <si>
    <t>1.1</t>
  </si>
  <si>
    <t>1.2</t>
  </si>
  <si>
    <t>2.1</t>
  </si>
  <si>
    <t>2.2</t>
  </si>
  <si>
    <t>2.3</t>
  </si>
  <si>
    <t>2.3.1</t>
  </si>
  <si>
    <t>2.3.2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</si>
  <si>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</si>
  <si>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</si>
  <si>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</si>
  <si>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</si>
  <si>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</si>
  <si>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</si>
  <si>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</si>
  <si>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</si>
  <si>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</si>
  <si>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</si>
  <si>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</si>
  <si>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</si>
  <si>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</si>
  <si>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</si>
  <si>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</si>
  <si>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</si>
  <si>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</si>
  <si>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2.4.17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</si>
  <si>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</si>
  <si>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</si>
  <si>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</si>
  <si>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</si>
  <si>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</si>
  <si>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</si>
  <si>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</si>
  <si>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</si>
  <si>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</si>
  <si>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2.13.1</t>
  </si>
  <si>
    <t>2.13.2</t>
  </si>
  <si>
    <t>2.14</t>
  </si>
  <si>
    <t>2.15</t>
  </si>
  <si>
    <t>2.16</t>
  </si>
  <si>
    <t>2.17</t>
  </si>
  <si>
    <t>2.18</t>
  </si>
  <si>
    <t>2.19</t>
  </si>
  <si>
    <t>2.19.1</t>
  </si>
  <si>
    <t>2.19.2</t>
  </si>
  <si>
    <t>2.19.3</t>
  </si>
  <si>
    <t>2.20</t>
  </si>
  <si>
    <t>2.21</t>
  </si>
  <si>
    <t>2.22</t>
  </si>
  <si>
    <t>2.23</t>
  </si>
  <si>
    <t>2.24</t>
  </si>
  <si>
    <t>2.25</t>
  </si>
  <si>
    <t>2.26</t>
  </si>
  <si>
    <t>369152 Россия, Карачаево-Черкесская
Республика, Зеленчукский р-н, пос. Романтик</t>
  </si>
  <si>
    <t>Ведомость объемов конструктивных решений (элементов) и комплексов (видов) работ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</si>
  <si>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</si>
  <si>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</si>
  <si>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</si>
  <si>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</si>
  <si>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комплекс</t>
  </si>
  <si>
    <t>ПРОЕКТ СМЕТЫ КОНТРАКТА</t>
  </si>
  <si>
    <t>Наименование работ и затрат</t>
  </si>
  <si>
    <t>Цена, руб.</t>
  </si>
  <si>
    <t>На единицу измерения</t>
  </si>
  <si>
    <t>Всего</t>
  </si>
  <si>
    <t>НДС-20%</t>
  </si>
  <si>
    <t>РАСЧЕТ НАЧАЛЬНОЙ МАКСИМАЛЬНОЙ ЦЕНЫ ДОГОВОРА</t>
  </si>
  <si>
    <t>по объекту:</t>
  </si>
  <si>
    <t xml:space="preserve">Продолжительность работ 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</si>
  <si>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</si>
  <si>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</si>
  <si>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</si>
  <si>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</si>
  <si>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</si>
  <si>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</si>
  <si>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</si>
  <si>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</si>
  <si>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 xml:space="preserve">Разработка рабочей документации </t>
  </si>
  <si>
    <t>В том числе:</t>
  </si>
  <si>
    <t>ВСЕГО:</t>
  </si>
  <si>
    <t xml:space="preserve">Оборудование </t>
  </si>
  <si>
    <t xml:space="preserve">непредвиденные расходы </t>
  </si>
  <si>
    <t xml:space="preserve">инфляционная составляющая за период выполнения работ </t>
  </si>
  <si>
    <t>Продолжительность выполнения работ, мес.</t>
  </si>
  <si>
    <t>Индекс Минэкономразвития РФ на 2021 г. (Письмо Минэкономразвития России от 30.09.2020 г. № 32028-ПК/Д03и)</t>
  </si>
  <si>
    <t>ежемесячный прогнозный индекс на 2021 год</t>
  </si>
  <si>
    <t>Индекс Минэкономразвития РФ на 2022 г. (Письмо Минэкономразвития России от 30.09.2020 г. № 32028-ПК/Д03и)</t>
  </si>
  <si>
    <t>ежемесячный прогнозный индекс на 2022 год</t>
  </si>
  <si>
    <t>^(1/12)</t>
  </si>
  <si>
    <t>Расчет индекса прогнозной инфляции для разработки РД:</t>
  </si>
  <si>
    <t>1</t>
  </si>
  <si>
    <t>Инфляционная составляющая за период выполнения работ</t>
  </si>
  <si>
    <t>2</t>
  </si>
  <si>
    <t>Протокол</t>
  </si>
  <si>
    <t>начальной (максимальной) цены контракта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</si>
  <si>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</si>
  <si>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</si>
  <si>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разработка рабочей документации;</t>
  </si>
  <si>
    <t>- затраты на оплату труда рабочих-строителей;</t>
  </si>
  <si>
    <t>- затраты на приобретение материалов, изделий и конструкций;</t>
  </si>
  <si>
    <t>- затраты на эксплуатацию машин и механизмов;</t>
  </si>
  <si>
    <t>- накладные расходы;</t>
  </si>
  <si>
    <t>- сметную прибыль;</t>
  </si>
  <si>
    <t>- стоимость оборудования поставки подрядчика;</t>
  </si>
  <si>
    <t>- затраты на строительство временных зданий и сооружений;</t>
  </si>
  <si>
    <t>- возврат от разборки временных зданий и сооружений в размере 15% от суммы затрат на их возведение;</t>
  </si>
  <si>
    <t>- резерв средств на непредвиденные работы и затраты;</t>
  </si>
  <si>
    <t>-индексы фактической инфляции для пересчета сметной стоимости из уровня цен утверждения проектной документации в уровень цен на дату определения НМЦК;</t>
  </si>
  <si>
    <t>-прогнозные индексы инфляции для пересчета из уровня цен на дату определения НМЦК в уровень цен соответствующего периода реализации проекта;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</si>
  <si>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</si>
  <si>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</si>
  <si>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</si>
  <si>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</si>
  <si>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</si>
  <si>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Объект закупки:</t>
  </si>
  <si>
    <t>- плата за выбросы загрязняющих вешеств в атмосферных воздух;</t>
  </si>
  <si>
    <t>- плата за размещение отходов;</t>
  </si>
  <si>
    <t xml:space="preserve">- экологический мониторинг на период строительства; </t>
  </si>
  <si>
    <t>- геотехнический мониторинг на период строительства (геодезические работы);</t>
  </si>
  <si>
    <t>- затраты на перевозку рабочих;</t>
  </si>
  <si>
    <t>- создание геодезической разбивочной основы и вынос объекта в натуру;</t>
  </si>
  <si>
    <t>- стоимость восстановительных мероприятий по компенсации потерь водных биоресурсов;</t>
  </si>
  <si>
    <t>- пусконаладочные работы;</t>
  </si>
  <si>
    <t>- расходы на командирование рабочих, привлекаемых для строительства;</t>
  </si>
  <si>
    <t>- авансирование в размере 30%;</t>
  </si>
  <si>
    <t>ПОЯСНИТЕЛЬНАЯ ЗАПИСКА</t>
  </si>
  <si>
    <t>К РАСЧЕТУ НАЧАЛЬНОЙ МАКСИМАЛЬНОЙ ЦЕНЫ ДОГОВОРА</t>
  </si>
  <si>
    <r>
      <t>Начальная максимальная цена договора ( далее - НМЦД) определена в соответствии с требованием Федерального Закона  от</t>
    </r>
    <r>
      <rPr>
        <sz val="10"/>
        <rFont val="Calibri"/>
        <family val="2"/>
        <charset val="204"/>
      </rPr>
      <t xml:space="preserve">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  </r>
  </si>
  <si>
    <t>Расчет стоимости строительства выполнен проектно- сметным методом.</t>
  </si>
  <si>
    <t>Цена работ учитывает все затраты Подрядчика, включая стоимость проектных работ стадии "Рабочая документация", стоимость приобретения материалов и оборудования поставки Подрядчика, стоимость строительно-монтажных и прочих затрат согласно перечню затрат, учтенному сводным сметным расчетом стоимости строительства, накладных расходов, сметной прибыли.</t>
  </si>
  <si>
    <t>Описание метода расчета стоимости проектных работ и строительства</t>
  </si>
  <si>
    <t xml:space="preserve">Индекс-дефлятор определен в соответствии с данными Минэкономразвития РФ.  </t>
  </si>
  <si>
    <t>Индекс-дефлятор на продолжительность строительства выполнен в соответствии с графиком выполнения работ.</t>
  </si>
  <si>
    <t>Итоговая начальная максимальная цена  работ  составляет:</t>
  </si>
  <si>
    <t>рублей с учетом НДС</t>
  </si>
  <si>
    <t>Размер суточных- 100 руб. в сутки на человека, компенсация за проживание - 12 руб. в сутки на человека (согласно Постановлению Правительства РФ от 02.10.2002 г. № 729).</t>
  </si>
  <si>
    <t>В расчете учтены временные здания и сооружения в размере 2,48%, непредвиденные затраты в размере 2 % согласно сводному сметному расчету и возврат от разборки временных зданий и сооружений в размере 15%.</t>
  </si>
  <si>
    <t>Индексы-дефляторы определены с учетом авансирования в размере 30%.</t>
  </si>
  <si>
    <t>1. Приказ об утверждении проектной документации, включая сводный сметный расчет стоимости строительства от 04.08.2021 № Пр-21-172.</t>
  </si>
  <si>
    <t>2. Заключение Федерального автономного учреждения "Главное управление государственной экспертизы" (ФАУ "ГЛАВГОСЭКСПЕРТИЗА РОССИИ") от 06.07.2021 № 09-1-1-3-036437-2021.</t>
  </si>
  <si>
    <r>
      <t xml:space="preserve">Для расчета цены строительства  использован сводный сметный расчет в ценах 1 квартала 2021 г., локальные сметные расчеты в ценах 1 кв. 2021 г., </t>
    </r>
    <r>
      <rPr>
        <sz val="10"/>
        <rFont val="Calibri"/>
        <family val="2"/>
        <charset val="204"/>
      </rPr>
      <t xml:space="preserve"> получившие положительное заключение ФАУ "Главгосэкспертиза России" от 06.07.2021 № 09-1-1-3-036437-2021. </t>
    </r>
  </si>
  <si>
    <t>Дата формирования НМЦК</t>
  </si>
  <si>
    <t>График производства работ по объекту: 
Парковка автомобильного транспорта ВТРК «Архыз»</t>
  </si>
  <si>
    <t>Виды (наименования) работ</t>
  </si>
  <si>
    <t>Сроки выполнения работ</t>
  </si>
  <si>
    <t>Дата начала</t>
  </si>
  <si>
    <t>Дата окончания</t>
  </si>
  <si>
    <t>Х</t>
  </si>
  <si>
    <t>Х + 90</t>
  </si>
  <si>
    <t>Строительно-монтажные работы, включая подготовительные работы, подготовку исполнительной документации, сдачу объекта Заказчику с комплектом документов, позволяющим получить разрешение на ввод объекта в эксплуатацию.</t>
  </si>
  <si>
    <t>Строительно-монтажные работы. «Парковка автомобильного транспорта ВТРК «Архыз»</t>
  </si>
  <si>
    <t>Х+90</t>
  </si>
  <si>
    <t>X-дата заключения Договора</t>
  </si>
  <si>
    <t>окончание первого года</t>
  </si>
  <si>
    <t>начало второго года</t>
  </si>
  <si>
    <t>Работы выполняются в одном периоде (в течение одного года)</t>
  </si>
  <si>
    <t>Работы выполняются в двух периодах (в течение двух лет)</t>
  </si>
  <si>
    <t>конец года</t>
  </si>
  <si>
    <t>Геотехнический мониторинг на период строительства (геодезические работы)</t>
  </si>
  <si>
    <t>Разработка рабочей документации. Парковка автомобильного транспорта ВТРК «Архыз»</t>
  </si>
  <si>
    <t>Стоимость работ в ценах на дату формирования начальной (максимальной) цены контракта</t>
  </si>
  <si>
    <t>*Индекс фактической инфляции по данным Росстата ("Строительство ", Карачаево-Черкесская республика) от цен утверждения сметной документации до даты формирования НМЦК (апрель 2021 к сентябрю 2021)</t>
  </si>
  <si>
    <t>**поскольку индексы Росстата за август и сентябрь 2021 отсутствуют, они принимаются равными 1.</t>
  </si>
  <si>
    <t>Стройконтроль</t>
  </si>
  <si>
    <t>(триста семьдесят восемь миллионов девятьсот одна тысяча шестьсот восемьдесят семь рублей 33 копейки)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</si>
</sst>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000000"/>
    <numFmt numFmtId="165" formatCode="0.0"/>
    <numFmt numFmtId="166" formatCode="_-* #,##0.00\ _₽_-;\-* #,##0.00\ _₽_-;_-* &quot;-&quot;??\ _₽_-;_-@_-"/>
    <numFmt numFmtId="167" formatCode="_-* #,##0.00_р_._-;\-* #,##0.00_р_._-;_-* &quot;-&quot;??_р_._-;_-@_-"/>
    <numFmt numFmtId="168" formatCode="_-* #,##0_р_._-;\-* #,##0_р_._-;_-* &quot;-&quot;_р_._-;_-@_-"/>
    <numFmt numFmtId="169" formatCode="_-* #,##0.0000000_-;\-* #,##0.0000000_-;_-* &quot;-&quot;??_-;_-@_-"/>
    <numFmt numFmtId="170" formatCode="0.0%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i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rgb="FF9C6500"/>
      <name val="Calibri"/>
      <family val="2"/>
      <charset val="204"/>
      <scheme val="minor"/>
    </font>
    <font>
      <i/>
      <sz val="10"/>
      <color rgb="FF0070C0"/>
      <name val="Times New Roman"/>
      <family val="1"/>
      <charset val="204"/>
    </font>
    <font>
      <i/>
      <sz val="10"/>
      <color rgb="FF0070C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  <charset val="204"/>
    </font>
    <font>
      <sz val="7"/>
      <color rgb="FF808080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Arial Cyr"/>
      <charset val="204"/>
    </font>
    <font>
      <sz val="11"/>
      <color rgb="FFFF0000"/>
      <name val="Calibri"/>
      <family val="2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9">
    <xf numFmtId="0" fontId="0" fillId="0" borderId="0"/>
    <xf numFmtId="0" fontId="6" fillId="0" borderId="1">
      <alignment horizontal="center"/>
    </xf>
    <xf numFmtId="0" fontId="4" fillId="0" borderId="0">
      <alignment vertical="top"/>
    </xf>
    <xf numFmtId="0" fontId="6" fillId="0" borderId="1">
      <alignment horizontal="center"/>
    </xf>
    <xf numFmtId="0" fontId="6" fillId="0" borderId="0">
      <alignment vertical="top"/>
    </xf>
    <xf numFmtId="0" fontId="4" fillId="0" borderId="0"/>
    <xf numFmtId="0" fontId="6" fillId="0" borderId="0">
      <alignment horizontal="right" vertical="top" wrapText="1"/>
    </xf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1">
      <alignment horizontal="center" wrapText="1"/>
    </xf>
    <xf numFmtId="0" fontId="4" fillId="0" borderId="0">
      <alignment vertical="top"/>
    </xf>
    <xf numFmtId="0" fontId="4" fillId="0" borderId="0"/>
    <xf numFmtId="0" fontId="4" fillId="0" borderId="0"/>
    <xf numFmtId="0" fontId="6" fillId="0" borderId="0"/>
    <xf numFmtId="0" fontId="6" fillId="0" borderId="1">
      <alignment horizontal="center" wrapText="1"/>
    </xf>
    <xf numFmtId="0" fontId="6" fillId="0" borderId="1">
      <alignment horizontal="center"/>
    </xf>
    <xf numFmtId="0" fontId="7" fillId="0" borderId="0"/>
    <xf numFmtId="0" fontId="6" fillId="0" borderId="1">
      <alignment horizontal="center" wrapText="1"/>
    </xf>
    <xf numFmtId="0" fontId="4" fillId="0" borderId="0"/>
    <xf numFmtId="0" fontId="6" fillId="0" borderId="0">
      <alignment horizontal="center"/>
    </xf>
    <xf numFmtId="0" fontId="6" fillId="0" borderId="0">
      <alignment horizontal="left" vertical="top"/>
    </xf>
    <xf numFmtId="0" fontId="7" fillId="0" borderId="0"/>
    <xf numFmtId="0" fontId="6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2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26" fillId="0" borderId="0"/>
    <xf numFmtId="0" fontId="27" fillId="0" borderId="0">
      <alignment horizontal="center" vertical="top"/>
    </xf>
    <xf numFmtId="0" fontId="3" fillId="0" borderId="0"/>
    <xf numFmtId="0" fontId="28" fillId="0" borderId="0">
      <alignment horizontal="left" vertical="top"/>
    </xf>
    <xf numFmtId="0" fontId="29" fillId="0" borderId="0">
      <alignment horizontal="center" vertical="center"/>
    </xf>
    <xf numFmtId="0" fontId="29" fillId="0" borderId="0">
      <alignment horizontal="center" vertical="center"/>
    </xf>
    <xf numFmtId="0" fontId="28" fillId="0" borderId="0">
      <alignment horizontal="center" vertical="center"/>
    </xf>
    <xf numFmtId="0" fontId="28" fillId="0" borderId="0">
      <alignment horizontal="left" vertical="center"/>
    </xf>
    <xf numFmtId="0" fontId="28" fillId="0" borderId="0">
      <alignment horizontal="center" vertical="center"/>
    </xf>
    <xf numFmtId="0" fontId="28" fillId="0" borderId="0">
      <alignment horizontal="center"/>
    </xf>
    <xf numFmtId="0" fontId="3" fillId="0" borderId="0"/>
    <xf numFmtId="43" fontId="3" fillId="0" borderId="0" applyFont="0" applyFill="0" applyBorder="0" applyAlignment="0" applyProtection="0"/>
    <xf numFmtId="0" fontId="30" fillId="0" borderId="1" applyBorder="0" applyAlignment="0">
      <alignment horizontal="center" wrapText="1"/>
    </xf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2" fillId="0" borderId="0"/>
    <xf numFmtId="0" fontId="34" fillId="0" borderId="0">
      <alignment horizontal="left" vertical="top"/>
    </xf>
    <xf numFmtId="0" fontId="3" fillId="0" borderId="0"/>
    <xf numFmtId="0" fontId="35" fillId="0" borderId="0">
      <alignment horizontal="left" vertical="top"/>
    </xf>
    <xf numFmtId="0" fontId="35" fillId="0" borderId="0">
      <alignment horizontal="left" vertical="center"/>
    </xf>
    <xf numFmtId="0" fontId="34" fillId="0" borderId="0">
      <alignment horizontal="left" vertical="center"/>
    </xf>
    <xf numFmtId="0" fontId="35" fillId="0" borderId="1">
      <alignment horizontal="center" vertical="center"/>
    </xf>
    <xf numFmtId="0" fontId="35" fillId="0" borderId="1">
      <alignment horizontal="left" vertical="center"/>
    </xf>
    <xf numFmtId="0" fontId="35" fillId="0" borderId="3">
      <alignment horizontal="left" vertical="top"/>
    </xf>
    <xf numFmtId="0" fontId="3" fillId="0" borderId="0"/>
    <xf numFmtId="0" fontId="3" fillId="0" borderId="0"/>
    <xf numFmtId="0" fontId="3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4" fillId="0" borderId="0"/>
    <xf numFmtId="0" fontId="26" fillId="0" borderId="0"/>
    <xf numFmtId="0" fontId="4" fillId="0" borderId="0"/>
    <xf numFmtId="0" fontId="37" fillId="0" borderId="0"/>
    <xf numFmtId="0" fontId="38" fillId="9" borderId="0">
      <alignment horizontal="left" vertical="center"/>
    </xf>
    <xf numFmtId="0" fontId="38" fillId="9" borderId="0">
      <alignment horizontal="center" vertical="center"/>
    </xf>
    <xf numFmtId="43" fontId="4" fillId="0" borderId="0" applyFont="0" applyFill="0" applyBorder="0" applyAlignment="0" applyProtection="0"/>
    <xf numFmtId="0" fontId="37" fillId="0" borderId="0"/>
    <xf numFmtId="0" fontId="3" fillId="0" borderId="0"/>
    <xf numFmtId="0" fontId="3" fillId="0" borderId="0"/>
    <xf numFmtId="0" fontId="3" fillId="0" borderId="0"/>
    <xf numFmtId="0" fontId="31" fillId="0" borderId="0">
      <alignment horizontal="center" vertical="center"/>
    </xf>
    <xf numFmtId="0" fontId="35" fillId="0" borderId="0">
      <alignment horizontal="center" vertical="top"/>
    </xf>
    <xf numFmtId="0" fontId="28" fillId="0" borderId="0">
      <alignment horizontal="right"/>
    </xf>
    <xf numFmtId="0" fontId="39" fillId="0" borderId="0">
      <alignment horizontal="left" vertical="top"/>
    </xf>
    <xf numFmtId="0" fontId="28" fillId="0" borderId="0">
      <alignment horizontal="right" vertical="top"/>
    </xf>
    <xf numFmtId="0" fontId="28" fillId="0" borderId="0">
      <alignment horizontal="center" vertical="center"/>
    </xf>
    <xf numFmtId="0" fontId="28" fillId="0" borderId="0">
      <alignment horizontal="center" vertical="center"/>
    </xf>
    <xf numFmtId="0" fontId="28" fillId="0" borderId="0">
      <alignment horizontal="center" vertical="center"/>
    </xf>
    <xf numFmtId="0" fontId="3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43" fontId="3" fillId="0" borderId="0" applyFont="0" applyFill="0" applyBorder="0" applyAlignment="0" applyProtection="0"/>
    <xf numFmtId="0" fontId="26" fillId="0" borderId="0"/>
    <xf numFmtId="0" fontId="32" fillId="0" borderId="0"/>
    <xf numFmtId="0" fontId="3" fillId="0" borderId="0"/>
    <xf numFmtId="0" fontId="41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0" fillId="0" borderId="0"/>
    <xf numFmtId="0" fontId="47" fillId="0" borderId="0"/>
    <xf numFmtId="0" fontId="2" fillId="0" borderId="0"/>
    <xf numFmtId="0" fontId="1" fillId="0" borderId="0"/>
  </cellStyleXfs>
  <cellXfs count="268">
    <xf numFmtId="0" fontId="0" fillId="0" borderId="0" xfId="0"/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24">
      <alignment horizontal="left" vertical="top"/>
    </xf>
    <xf numFmtId="0" fontId="0" fillId="0" borderId="2" xfId="0" applyBorder="1"/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8" fillId="0" borderId="0" xfId="11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23" applyFont="1" applyAlignment="1">
      <alignment horizontal="center" vertical="center"/>
    </xf>
    <xf numFmtId="49" fontId="6" fillId="0" borderId="0" xfId="23" applyNumberFormat="1" applyAlignment="1">
      <alignment vertical="center"/>
    </xf>
    <xf numFmtId="0" fontId="6" fillId="0" borderId="2" xfId="24" applyBorder="1" applyAlignment="1">
      <alignment horizontal="right" vertical="top"/>
    </xf>
    <xf numFmtId="0" fontId="6" fillId="0" borderId="2" xfId="24" applyBorder="1" applyAlignment="1">
      <alignment horizontal="left" vertical="top"/>
    </xf>
    <xf numFmtId="0" fontId="6" fillId="0" borderId="2" xfId="24" applyBorder="1">
      <alignment horizontal="left" vertical="top"/>
    </xf>
    <xf numFmtId="0" fontId="16" fillId="0" borderId="3" xfId="0" applyFont="1" applyBorder="1" applyAlignment="1"/>
    <xf numFmtId="0" fontId="6" fillId="0" borderId="7" xfId="22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1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top" wrapText="1"/>
    </xf>
    <xf numFmtId="2" fontId="6" fillId="0" borderId="1" xfId="27" applyNumberFormat="1" applyFont="1" applyBorder="1" applyAlignment="1">
      <alignment horizontal="right" vertical="top" wrapText="1"/>
    </xf>
    <xf numFmtId="49" fontId="20" fillId="0" borderId="1" xfId="0" applyNumberFormat="1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right" vertical="top" wrapText="1"/>
    </xf>
    <xf numFmtId="0" fontId="21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/>
    <xf numFmtId="0" fontId="23" fillId="0" borderId="0" xfId="0" applyFont="1"/>
    <xf numFmtId="0" fontId="19" fillId="2" borderId="1" xfId="29" applyBorder="1" applyAlignment="1">
      <alignment horizontal="right" vertical="top" wrapText="1"/>
    </xf>
    <xf numFmtId="2" fontId="19" fillId="2" borderId="1" xfId="29" applyNumberFormat="1" applyBorder="1" applyAlignment="1">
      <alignment horizontal="right" vertical="top" wrapText="1"/>
    </xf>
    <xf numFmtId="43" fontId="0" fillId="0" borderId="1" xfId="27" applyFont="1" applyBorder="1"/>
    <xf numFmtId="0" fontId="0" fillId="7" borderId="1" xfId="0" applyFill="1" applyBorder="1"/>
    <xf numFmtId="0" fontId="18" fillId="7" borderId="1" xfId="0" applyFont="1" applyFill="1" applyBorder="1" applyAlignment="1">
      <alignment vertical="top" wrapText="1"/>
    </xf>
    <xf numFmtId="0" fontId="17" fillId="7" borderId="1" xfId="0" applyFont="1" applyFill="1" applyBorder="1" applyAlignment="1">
      <alignment vertical="top" wrapText="1"/>
    </xf>
    <xf numFmtId="0" fontId="0" fillId="7" borderId="0" xfId="0" applyFill="1"/>
    <xf numFmtId="0" fontId="6" fillId="7" borderId="1" xfId="0" applyFont="1" applyFill="1" applyBorder="1" applyAlignment="1">
      <alignment horizontal="center" vertical="top" wrapText="1"/>
    </xf>
    <xf numFmtId="49" fontId="6" fillId="7" borderId="1" xfId="0" applyNumberFormat="1" applyFont="1" applyFill="1" applyBorder="1" applyAlignment="1">
      <alignment horizontal="left" vertical="top" wrapText="1"/>
    </xf>
    <xf numFmtId="43" fontId="0" fillId="7" borderId="1" xfId="27" applyFont="1" applyFill="1" applyBorder="1"/>
    <xf numFmtId="169" fontId="0" fillId="10" borderId="1" xfId="27" applyNumberFormat="1" applyFont="1" applyFill="1" applyBorder="1"/>
    <xf numFmtId="0" fontId="8" fillId="8" borderId="1" xfId="0" applyFont="1" applyFill="1" applyBorder="1" applyAlignment="1">
      <alignment horizontal="center" vertical="top" wrapText="1"/>
    </xf>
    <xf numFmtId="169" fontId="42" fillId="8" borderId="1" xfId="27" applyNumberFormat="1" applyFont="1" applyFill="1" applyBorder="1"/>
    <xf numFmtId="0" fontId="6" fillId="8" borderId="1" xfId="0" applyFont="1" applyFill="1" applyBorder="1" applyAlignment="1">
      <alignment horizontal="left" vertical="top" wrapText="1"/>
    </xf>
    <xf numFmtId="169" fontId="0" fillId="12" borderId="1" xfId="27" applyNumberFormat="1" applyFont="1" applyFill="1" applyBorder="1"/>
    <xf numFmtId="169" fontId="0" fillId="11" borderId="1" xfId="27" applyNumberFormat="1" applyFont="1" applyFill="1" applyBorder="1"/>
    <xf numFmtId="0" fontId="6" fillId="0" borderId="0" xfId="23" applyFont="1" applyBorder="1" applyAlignment="1">
      <alignment horizontal="center" vertical="center"/>
    </xf>
    <xf numFmtId="169" fontId="0" fillId="8" borderId="1" xfId="27" applyNumberFormat="1" applyFont="1" applyFill="1" applyBorder="1"/>
    <xf numFmtId="0" fontId="6" fillId="8" borderId="1" xfId="0" applyFont="1" applyFill="1" applyBorder="1" applyAlignment="1">
      <alignment horizontal="center" vertical="top" wrapText="1"/>
    </xf>
    <xf numFmtId="0" fontId="6" fillId="0" borderId="1" xfId="0" quotePrefix="1" applyFont="1" applyBorder="1" applyAlignment="1">
      <alignment horizontal="center" vertical="top" wrapText="1"/>
    </xf>
    <xf numFmtId="169" fontId="0" fillId="7" borderId="1" xfId="27" applyNumberFormat="1" applyFont="1" applyFill="1" applyBorder="1"/>
    <xf numFmtId="43" fontId="42" fillId="8" borderId="1" xfId="27" applyFont="1" applyFill="1" applyBorder="1"/>
    <xf numFmtId="49" fontId="6" fillId="8" borderId="1" xfId="0" applyNumberFormat="1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43" fontId="0" fillId="8" borderId="1" xfId="27" applyFont="1" applyFill="1" applyBorder="1"/>
    <xf numFmtId="0" fontId="42" fillId="0" borderId="0" xfId="0" applyFont="1"/>
    <xf numFmtId="169" fontId="21" fillId="12" borderId="1" xfId="27" applyNumberFormat="1" applyFont="1" applyFill="1" applyBorder="1"/>
    <xf numFmtId="169" fontId="19" fillId="2" borderId="1" xfId="29" applyNumberFormat="1" applyBorder="1"/>
    <xf numFmtId="43" fontId="21" fillId="0" borderId="1" xfId="27" applyFont="1" applyBorder="1"/>
    <xf numFmtId="0" fontId="6" fillId="0" borderId="0" xfId="0" applyFont="1" applyAlignment="1">
      <alignment horizontal="left" vertical="center"/>
    </xf>
    <xf numFmtId="16" fontId="6" fillId="0" borderId="1" xfId="0" quotePrefix="1" applyNumberFormat="1" applyFont="1" applyBorder="1" applyAlignment="1">
      <alignment horizontal="center" vertical="top" wrapText="1"/>
    </xf>
    <xf numFmtId="169" fontId="21" fillId="10" borderId="1" xfId="27" applyNumberFormat="1" applyFont="1" applyFill="1" applyBorder="1"/>
    <xf numFmtId="49" fontId="8" fillId="8" borderId="1" xfId="0" applyNumberFormat="1" applyFont="1" applyFill="1" applyBorder="1" applyAlignment="1">
      <alignment horizontal="left" vertical="top" wrapText="1"/>
    </xf>
    <xf numFmtId="0" fontId="6" fillId="0" borderId="0" xfId="23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0" xfId="23" applyFont="1" applyBorder="1" applyAlignment="1">
      <alignment horizontal="left" vertical="center"/>
    </xf>
    <xf numFmtId="0" fontId="6" fillId="0" borderId="1" xfId="22" applyFont="1" applyFill="1" applyBorder="1" applyAlignment="1">
      <alignment horizontal="center"/>
    </xf>
    <xf numFmtId="0" fontId="25" fillId="5" borderId="1" xfId="104" applyFont="1" applyFill="1" applyBorder="1"/>
    <xf numFmtId="0" fontId="0" fillId="5" borderId="1" xfId="0" applyFill="1" applyBorder="1"/>
    <xf numFmtId="166" fontId="0" fillId="5" borderId="1" xfId="0" applyNumberFormat="1" applyFill="1" applyBorder="1"/>
    <xf numFmtId="43" fontId="42" fillId="5" borderId="1" xfId="27" applyFont="1" applyFill="1" applyBorder="1"/>
    <xf numFmtId="0" fontId="42" fillId="5" borderId="1" xfId="0" applyFont="1" applyFill="1" applyBorder="1"/>
    <xf numFmtId="166" fontId="42" fillId="5" borderId="1" xfId="0" applyNumberFormat="1" applyFont="1" applyFill="1" applyBorder="1"/>
    <xf numFmtId="0" fontId="22" fillId="0" borderId="0" xfId="94" applyFont="1"/>
    <xf numFmtId="0" fontId="40" fillId="0" borderId="0" xfId="94"/>
    <xf numFmtId="0" fontId="33" fillId="0" borderId="0" xfId="94" applyFont="1" applyAlignment="1">
      <alignment horizontal="center" vertical="center" wrapText="1"/>
    </xf>
    <xf numFmtId="0" fontId="33" fillId="0" borderId="0" xfId="94" applyFont="1" applyAlignment="1">
      <alignment vertical="center"/>
    </xf>
    <xf numFmtId="0" fontId="43" fillId="0" borderId="0" xfId="94" applyFont="1" applyAlignment="1">
      <alignment vertical="center"/>
    </xf>
    <xf numFmtId="14" fontId="43" fillId="0" borderId="0" xfId="94" applyNumberFormat="1" applyFont="1" applyFill="1" applyAlignment="1">
      <alignment vertical="center"/>
    </xf>
    <xf numFmtId="0" fontId="24" fillId="0" borderId="0" xfId="94" applyFont="1"/>
    <xf numFmtId="0" fontId="24" fillId="8" borderId="1" xfId="94" applyFont="1" applyFill="1" applyBorder="1" applyAlignment="1">
      <alignment horizontal="center" vertical="center" wrapText="1"/>
    </xf>
    <xf numFmtId="0" fontId="22" fillId="8" borderId="1" xfId="94" applyFont="1" applyFill="1" applyBorder="1" applyAlignment="1">
      <alignment horizontal="center"/>
    </xf>
    <xf numFmtId="0" fontId="33" fillId="7" borderId="1" xfId="94" applyFont="1" applyFill="1" applyBorder="1" applyAlignment="1">
      <alignment horizontal="left" vertical="center" wrapText="1"/>
    </xf>
    <xf numFmtId="4" fontId="33" fillId="7" borderId="1" xfId="94" applyNumberFormat="1" applyFont="1" applyFill="1" applyBorder="1" applyAlignment="1">
      <alignment horizontal="center" vertical="center" wrapText="1"/>
    </xf>
    <xf numFmtId="4" fontId="25" fillId="7" borderId="1" xfId="94" applyNumberFormat="1" applyFont="1" applyFill="1" applyBorder="1" applyAlignment="1">
      <alignment horizontal="center" vertical="center"/>
    </xf>
    <xf numFmtId="49" fontId="24" fillId="6" borderId="1" xfId="31" applyNumberFormat="1" applyFont="1" applyFill="1" applyBorder="1" applyAlignment="1">
      <alignment horizontal="center" vertical="center" wrapText="1"/>
    </xf>
    <xf numFmtId="0" fontId="44" fillId="0" borderId="1" xfId="94" applyFont="1" applyFill="1" applyBorder="1" applyAlignment="1">
      <alignment vertical="center" wrapText="1"/>
    </xf>
    <xf numFmtId="4" fontId="45" fillId="6" borderId="1" xfId="94" applyNumberFormat="1" applyFont="1" applyFill="1" applyBorder="1" applyAlignment="1">
      <alignment horizontal="center" vertical="center" wrapText="1"/>
    </xf>
    <xf numFmtId="4" fontId="45" fillId="6" borderId="1" xfId="94" applyNumberFormat="1" applyFont="1" applyFill="1" applyBorder="1" applyAlignment="1">
      <alignment horizontal="center" vertical="center"/>
    </xf>
    <xf numFmtId="0" fontId="45" fillId="6" borderId="1" xfId="94" applyFont="1" applyFill="1" applyBorder="1" applyAlignment="1">
      <alignment horizontal="left" vertical="center" wrapText="1"/>
    </xf>
    <xf numFmtId="49" fontId="45" fillId="6" borderId="1" xfId="94" applyNumberFormat="1" applyFont="1" applyFill="1" applyBorder="1" applyAlignment="1">
      <alignment horizontal="center" vertical="center" wrapText="1"/>
    </xf>
    <xf numFmtId="0" fontId="33" fillId="8" borderId="1" xfId="94" applyFont="1" applyFill="1" applyBorder="1" applyAlignment="1">
      <alignment vertical="center" wrapText="1"/>
    </xf>
    <xf numFmtId="4" fontId="33" fillId="8" borderId="1" xfId="94" applyNumberFormat="1" applyFont="1" applyFill="1" applyBorder="1" applyAlignment="1">
      <alignment horizontal="center" vertical="center" wrapText="1"/>
    </xf>
    <xf numFmtId="3" fontId="44" fillId="0" borderId="1" xfId="94" applyNumberFormat="1" applyFont="1" applyFill="1" applyBorder="1" applyAlignment="1">
      <alignment horizontal="center" vertical="center" wrapText="1"/>
    </xf>
    <xf numFmtId="4" fontId="44" fillId="0" borderId="1" xfId="94" applyNumberFormat="1" applyFont="1" applyFill="1" applyBorder="1" applyAlignment="1">
      <alignment horizontal="center" vertical="center" wrapText="1"/>
    </xf>
    <xf numFmtId="0" fontId="22" fillId="0" borderId="0" xfId="94" applyFont="1" applyFill="1"/>
    <xf numFmtId="0" fontId="40" fillId="0" borderId="0" xfId="94" applyFill="1"/>
    <xf numFmtId="0" fontId="45" fillId="0" borderId="1" xfId="94" applyFont="1" applyBorder="1" applyAlignment="1">
      <alignment horizontal="right" vertical="top"/>
    </xf>
    <xf numFmtId="4" fontId="45" fillId="0" borderId="1" xfId="94" applyNumberFormat="1" applyFont="1" applyBorder="1" applyAlignment="1">
      <alignment horizontal="center" vertical="center"/>
    </xf>
    <xf numFmtId="0" fontId="45" fillId="0" borderId="1" xfId="94" applyFont="1" applyBorder="1"/>
    <xf numFmtId="0" fontId="45" fillId="0" borderId="1" xfId="94" applyFont="1" applyBorder="1" applyAlignment="1">
      <alignment vertical="center" wrapText="1"/>
    </xf>
    <xf numFmtId="14" fontId="0" fillId="0" borderId="1" xfId="0" applyNumberFormat="1" applyBorder="1"/>
    <xf numFmtId="165" fontId="0" fillId="0" borderId="1" xfId="0" applyNumberFormat="1" applyBorder="1"/>
    <xf numFmtId="14" fontId="0" fillId="3" borderId="1" xfId="0" applyNumberFormat="1" applyFill="1" applyBorder="1"/>
    <xf numFmtId="14" fontId="0" fillId="0" borderId="0" xfId="0" applyNumberFormat="1"/>
    <xf numFmtId="170" fontId="0" fillId="0" borderId="1" xfId="28" applyNumberFormat="1" applyFont="1" applyBorder="1"/>
    <xf numFmtId="10" fontId="0" fillId="0" borderId="1" xfId="0" applyNumberFormat="1" applyBorder="1"/>
    <xf numFmtId="0" fontId="22" fillId="4" borderId="1" xfId="0" applyFont="1" applyFill="1" applyBorder="1" applyAlignment="1">
      <alignment vertical="center"/>
    </xf>
    <xf numFmtId="10" fontId="22" fillId="4" borderId="4" xfId="0" applyNumberFormat="1" applyFont="1" applyFill="1" applyBorder="1" applyAlignment="1">
      <alignment vertical="center"/>
    </xf>
    <xf numFmtId="0" fontId="22" fillId="4" borderId="6" xfId="0" applyFont="1" applyFill="1" applyBorder="1" applyAlignment="1">
      <alignment vertical="center"/>
    </xf>
    <xf numFmtId="164" fontId="0" fillId="10" borderId="1" xfId="0" applyNumberFormat="1" applyFill="1" applyBorder="1" applyAlignment="1">
      <alignment horizontal="center" vertical="center"/>
    </xf>
    <xf numFmtId="164" fontId="0" fillId="11" borderId="1" xfId="0" applyNumberFormat="1" applyFill="1" applyBorder="1"/>
    <xf numFmtId="164" fontId="0" fillId="12" borderId="1" xfId="0" applyNumberFormat="1" applyFill="1" applyBorder="1"/>
    <xf numFmtId="165" fontId="43" fillId="0" borderId="0" xfId="94" applyNumberFormat="1" applyFont="1" applyAlignment="1">
      <alignment vertical="center"/>
    </xf>
    <xf numFmtId="49" fontId="33" fillId="7" borderId="1" xfId="31" applyNumberFormat="1" applyFont="1" applyFill="1" applyBorder="1" applyAlignment="1">
      <alignment horizontal="center" vertical="center" wrapText="1"/>
    </xf>
    <xf numFmtId="0" fontId="33" fillId="7" borderId="1" xfId="31" applyFont="1" applyFill="1" applyBorder="1" applyAlignment="1">
      <alignment horizontal="left" vertical="center" wrapText="1"/>
    </xf>
    <xf numFmtId="0" fontId="25" fillId="0" borderId="0" xfId="94" applyFont="1"/>
    <xf numFmtId="0" fontId="46" fillId="0" borderId="0" xfId="94" applyFont="1"/>
    <xf numFmtId="49" fontId="33" fillId="7" borderId="1" xfId="94" applyNumberFormat="1" applyFont="1" applyFill="1" applyBorder="1" applyAlignment="1">
      <alignment horizontal="center" vertical="center" wrapText="1"/>
    </xf>
    <xf numFmtId="0" fontId="25" fillId="0" borderId="0" xfId="115" applyFont="1" applyAlignment="1"/>
    <xf numFmtId="0" fontId="30" fillId="0" borderId="0" xfId="115"/>
    <xf numFmtId="0" fontId="26" fillId="0" borderId="0" xfId="104"/>
    <xf numFmtId="0" fontId="22" fillId="0" borderId="0" xfId="115" applyFont="1"/>
    <xf numFmtId="0" fontId="43" fillId="0" borderId="0" xfId="115" applyFont="1"/>
    <xf numFmtId="0" fontId="43" fillId="0" borderId="0" xfId="115" applyFont="1" applyFill="1" applyAlignment="1">
      <alignment vertical="center" wrapText="1"/>
    </xf>
    <xf numFmtId="49" fontId="22" fillId="0" borderId="0" xfId="115" applyNumberFormat="1" applyFont="1"/>
    <xf numFmtId="0" fontId="24" fillId="0" borderId="0" xfId="104" quotePrefix="1" applyFont="1" applyFill="1" applyBorder="1"/>
    <xf numFmtId="49" fontId="40" fillId="0" borderId="0" xfId="116" applyNumberFormat="1" applyFont="1"/>
    <xf numFmtId="49" fontId="47" fillId="0" borderId="0" xfId="116" applyNumberFormat="1"/>
    <xf numFmtId="0" fontId="47" fillId="0" borderId="0" xfId="116"/>
    <xf numFmtId="0" fontId="40" fillId="0" borderId="0" xfId="116" applyFont="1"/>
    <xf numFmtId="49" fontId="48" fillId="0" borderId="0" xfId="116" applyNumberFormat="1" applyFont="1"/>
    <xf numFmtId="0" fontId="48" fillId="0" borderId="0" xfId="116" applyFont="1"/>
    <xf numFmtId="49" fontId="40" fillId="0" borderId="0" xfId="116" applyNumberFormat="1" applyFont="1" applyAlignment="1">
      <alignment wrapText="1"/>
    </xf>
    <xf numFmtId="49" fontId="49" fillId="0" borderId="0" xfId="115" applyNumberFormat="1" applyFont="1"/>
    <xf numFmtId="0" fontId="24" fillId="0" borderId="0" xfId="104" applyFont="1" applyFill="1" applyBorder="1"/>
    <xf numFmtId="0" fontId="50" fillId="0" borderId="2" xfId="115" applyFont="1" applyBorder="1" applyAlignment="1">
      <alignment horizontal="center"/>
    </xf>
    <xf numFmtId="0" fontId="26" fillId="0" borderId="2" xfId="104" applyBorder="1"/>
    <xf numFmtId="0" fontId="24" fillId="0" borderId="2" xfId="104" applyFont="1" applyBorder="1"/>
    <xf numFmtId="0" fontId="50" fillId="0" borderId="0" xfId="115" applyFont="1" applyBorder="1" applyAlignment="1">
      <alignment horizontal="center"/>
    </xf>
    <xf numFmtId="0" fontId="24" fillId="0" borderId="0" xfId="104" applyFont="1"/>
    <xf numFmtId="0" fontId="51" fillId="0" borderId="0" xfId="115" applyFont="1" applyBorder="1" applyAlignment="1"/>
    <xf numFmtId="0" fontId="22" fillId="0" borderId="0" xfId="115" applyFont="1" applyAlignment="1">
      <alignment vertical="center"/>
    </xf>
    <xf numFmtId="49" fontId="40" fillId="0" borderId="0" xfId="116" applyNumberFormat="1" applyFont="1" applyAlignment="1">
      <alignment horizontal="left" wrapText="1"/>
    </xf>
    <xf numFmtId="49" fontId="40" fillId="0" borderId="0" xfId="116" quotePrefix="1" applyNumberFormat="1" applyFont="1"/>
    <xf numFmtId="49" fontId="22" fillId="0" borderId="0" xfId="115" quotePrefix="1" applyNumberFormat="1" applyFont="1"/>
    <xf numFmtId="49" fontId="40" fillId="0" borderId="0" xfId="116" quotePrefix="1" applyNumberFormat="1" applyFont="1" applyAlignment="1">
      <alignment horizontal="left"/>
    </xf>
    <xf numFmtId="0" fontId="53" fillId="0" borderId="0" xfId="94" applyFont="1" applyBorder="1" applyAlignment="1">
      <alignment vertical="center" wrapText="1"/>
    </xf>
    <xf numFmtId="0" fontId="52" fillId="0" borderId="0" xfId="94" applyFont="1" applyBorder="1"/>
    <xf numFmtId="4" fontId="52" fillId="0" borderId="0" xfId="94" applyNumberFormat="1" applyFont="1" applyBorder="1" applyAlignment="1">
      <alignment horizontal="right"/>
    </xf>
    <xf numFmtId="0" fontId="53" fillId="0" borderId="0" xfId="94" applyFont="1" applyBorder="1" applyAlignment="1">
      <alignment horizontal="left" vertical="center" wrapText="1"/>
    </xf>
    <xf numFmtId="0" fontId="53" fillId="0" borderId="0" xfId="94" applyFont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49" fontId="6" fillId="0" borderId="0" xfId="0" applyNumberFormat="1" applyFont="1" applyFill="1" applyAlignment="1">
      <alignment horizontal="left" vertical="top"/>
    </xf>
    <xf numFmtId="0" fontId="0" fillId="0" borderId="0" xfId="0" applyFill="1"/>
    <xf numFmtId="0" fontId="0" fillId="0" borderId="0" xfId="0" applyFont="1" applyFill="1"/>
    <xf numFmtId="164" fontId="0" fillId="3" borderId="1" xfId="0" applyNumberFormat="1" applyFill="1" applyBorder="1"/>
    <xf numFmtId="0" fontId="22" fillId="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0" xfId="0" applyFill="1" applyAlignment="1">
      <alignment horizontal="center"/>
    </xf>
    <xf numFmtId="164" fontId="0" fillId="0" borderId="1" xfId="0" applyNumberFormat="1" applyFill="1" applyBorder="1"/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0" xfId="118"/>
    <xf numFmtId="0" fontId="55" fillId="0" borderId="1" xfId="118" applyFont="1" applyBorder="1" applyAlignment="1">
      <alignment horizontal="center" vertical="center" wrapText="1"/>
    </xf>
    <xf numFmtId="0" fontId="56" fillId="0" borderId="1" xfId="118" applyFont="1" applyBorder="1" applyAlignment="1">
      <alignment horizontal="center" vertical="center" wrapText="1"/>
    </xf>
    <xf numFmtId="0" fontId="56" fillId="0" borderId="1" xfId="118" applyFont="1" applyBorder="1" applyAlignment="1">
      <alignment horizontal="left" vertical="center" wrapText="1"/>
    </xf>
    <xf numFmtId="14" fontId="56" fillId="0" borderId="1" xfId="118" applyNumberFormat="1" applyFont="1" applyBorder="1" applyAlignment="1">
      <alignment horizontal="center" vertical="center" wrapText="1"/>
    </xf>
    <xf numFmtId="0" fontId="1" fillId="0" borderId="0" xfId="118" applyBorder="1"/>
    <xf numFmtId="0" fontId="56" fillId="0" borderId="0" xfId="118" applyFont="1" applyFill="1" applyBorder="1" applyAlignment="1">
      <alignment vertical="center" wrapText="1"/>
    </xf>
    <xf numFmtId="4" fontId="25" fillId="0" borderId="0" xfId="115" applyNumberFormat="1" applyFont="1" applyAlignment="1">
      <alignment vertical="center" wrapText="1"/>
    </xf>
    <xf numFmtId="0" fontId="25" fillId="0" borderId="0" xfId="115" applyFont="1"/>
    <xf numFmtId="4" fontId="42" fillId="0" borderId="0" xfId="0" applyNumberFormat="1" applyFont="1"/>
    <xf numFmtId="0" fontId="55" fillId="0" borderId="4" xfId="118" applyFont="1" applyBorder="1" applyAlignment="1">
      <alignment horizontal="center" vertical="center" wrapText="1"/>
    </xf>
    <xf numFmtId="0" fontId="55" fillId="0" borderId="5" xfId="118" applyFont="1" applyBorder="1" applyAlignment="1">
      <alignment horizontal="center" vertical="center" wrapText="1"/>
    </xf>
    <xf numFmtId="0" fontId="55" fillId="0" borderId="6" xfId="118" applyFont="1" applyBorder="1" applyAlignment="1">
      <alignment horizontal="center" vertical="center" wrapText="1"/>
    </xf>
    <xf numFmtId="0" fontId="33" fillId="0" borderId="0" xfId="118" applyFont="1" applyAlignment="1">
      <alignment horizontal="right" vertical="center"/>
    </xf>
    <xf numFmtId="0" fontId="55" fillId="0" borderId="0" xfId="118" applyFont="1" applyBorder="1" applyAlignment="1">
      <alignment horizontal="center" vertical="center" wrapText="1"/>
    </xf>
    <xf numFmtId="0" fontId="55" fillId="0" borderId="1" xfId="118" applyFont="1" applyBorder="1" applyAlignment="1">
      <alignment horizontal="center" vertical="center" wrapText="1"/>
    </xf>
    <xf numFmtId="0" fontId="53" fillId="0" borderId="0" xfId="94" applyFont="1" applyFill="1" applyBorder="1" applyAlignment="1">
      <alignment horizontal="left" vertical="top" wrapText="1"/>
    </xf>
    <xf numFmtId="0" fontId="52" fillId="0" borderId="0" xfId="94" applyFont="1" applyBorder="1" applyAlignment="1">
      <alignment horizontal="center"/>
    </xf>
    <xf numFmtId="0" fontId="53" fillId="0" borderId="0" xfId="94" quotePrefix="1" applyFont="1" applyBorder="1" applyAlignment="1">
      <alignment horizontal="center" vertical="center" wrapText="1"/>
    </xf>
    <xf numFmtId="0" fontId="53" fillId="0" borderId="0" xfId="94" applyFont="1" applyBorder="1" applyAlignment="1">
      <alignment horizontal="center" vertical="center" wrapText="1"/>
    </xf>
    <xf numFmtId="0" fontId="46" fillId="0" borderId="0" xfId="94" applyFont="1" applyAlignment="1">
      <alignment horizontal="center" wrapText="1"/>
    </xf>
    <xf numFmtId="0" fontId="53" fillId="0" borderId="0" xfId="94" applyFont="1" applyBorder="1" applyAlignment="1">
      <alignment horizontal="left" vertical="center" wrapText="1"/>
    </xf>
    <xf numFmtId="0" fontId="53" fillId="0" borderId="0" xfId="94" applyFont="1" applyBorder="1" applyAlignment="1">
      <alignment vertical="center" wrapText="1"/>
    </xf>
    <xf numFmtId="0" fontId="53" fillId="0" borderId="0" xfId="94" applyFont="1" applyBorder="1" applyAlignment="1">
      <alignment horizontal="left" vertical="top" wrapText="1"/>
    </xf>
    <xf numFmtId="0" fontId="52" fillId="0" borderId="0" xfId="94" applyFont="1" applyBorder="1" applyAlignment="1">
      <alignment horizontal="center" vertical="center" wrapText="1"/>
    </xf>
    <xf numFmtId="49" fontId="53" fillId="0" borderId="0" xfId="94" applyNumberFormat="1" applyFont="1" applyFill="1" applyBorder="1" applyAlignment="1">
      <alignment horizontal="left" vertical="center" wrapText="1"/>
    </xf>
    <xf numFmtId="49" fontId="40" fillId="0" borderId="0" xfId="116" applyNumberFormat="1" applyFont="1" applyAlignment="1">
      <alignment horizontal="left" wrapText="1"/>
    </xf>
    <xf numFmtId="0" fontId="51" fillId="0" borderId="3" xfId="115" applyFont="1" applyBorder="1" applyAlignment="1">
      <alignment horizontal="center"/>
    </xf>
    <xf numFmtId="0" fontId="25" fillId="0" borderId="0" xfId="115" applyFont="1" applyAlignment="1">
      <alignment horizontal="center"/>
    </xf>
    <xf numFmtId="0" fontId="25" fillId="0" borderId="0" xfId="115" applyFont="1" applyAlignment="1">
      <alignment horizontal="left" vertical="center" wrapText="1"/>
    </xf>
    <xf numFmtId="0" fontId="25" fillId="0" borderId="0" xfId="115" applyFont="1" applyFill="1" applyAlignment="1">
      <alignment horizontal="left" vertical="center" wrapText="1"/>
    </xf>
    <xf numFmtId="0" fontId="33" fillId="0" borderId="0" xfId="94" applyFont="1" applyAlignment="1">
      <alignment horizontal="center" vertical="center"/>
    </xf>
    <xf numFmtId="0" fontId="33" fillId="0" borderId="0" xfId="94" applyFont="1" applyAlignment="1">
      <alignment horizontal="center" vertical="center" wrapText="1"/>
    </xf>
    <xf numFmtId="0" fontId="24" fillId="8" borderId="1" xfId="94" applyFont="1" applyFill="1" applyBorder="1" applyAlignment="1">
      <alignment horizontal="center" vertical="center" wrapText="1"/>
    </xf>
    <xf numFmtId="0" fontId="24" fillId="8" borderId="7" xfId="94" applyFont="1" applyFill="1" applyBorder="1" applyAlignment="1">
      <alignment horizontal="center" vertical="center" wrapText="1"/>
    </xf>
    <xf numFmtId="0" fontId="24" fillId="8" borderId="8" xfId="9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22" fillId="0" borderId="6" xfId="0" applyFont="1" applyBorder="1" applyAlignment="1">
      <alignment horizontal="left" wrapText="1"/>
    </xf>
    <xf numFmtId="0" fontId="22" fillId="4" borderId="1" xfId="0" applyFont="1" applyFill="1" applyBorder="1" applyAlignment="1">
      <alignment horizontal="left" vertic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1" xfId="0" applyFont="1" applyBorder="1" applyAlignment="1">
      <alignment horizontal="left" wrapText="1"/>
    </xf>
    <xf numFmtId="0" fontId="22" fillId="4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2" xfId="23" applyBorder="1" applyAlignment="1">
      <alignment horizontal="left" wrapText="1"/>
    </xf>
    <xf numFmtId="0" fontId="9" fillId="0" borderId="3" xfId="0" applyFont="1" applyBorder="1" applyAlignment="1">
      <alignment horizontal="center" vertical="center" wrapText="1"/>
    </xf>
    <xf numFmtId="0" fontId="6" fillId="0" borderId="2" xfId="23" applyBorder="1" applyAlignment="1">
      <alignment horizontal="center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49" fontId="6" fillId="0" borderId="4" xfId="23" applyNumberFormat="1" applyBorder="1">
      <alignment horizontal="center"/>
    </xf>
    <xf numFmtId="49" fontId="6" fillId="0" borderId="5" xfId="23" applyNumberFormat="1" applyBorder="1">
      <alignment horizontal="center"/>
    </xf>
    <xf numFmtId="49" fontId="6" fillId="0" borderId="6" xfId="23" applyNumberFormat="1" applyBorder="1">
      <alignment horizontal="center"/>
    </xf>
    <xf numFmtId="0" fontId="16" fillId="0" borderId="3" xfId="0" applyFont="1" applyBorder="1" applyAlignment="1">
      <alignment horizontal="center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22" fillId="4" borderId="3" xfId="0" applyFont="1" applyFill="1" applyBorder="1" applyAlignment="1">
      <alignment horizontal="left" vertical="top"/>
    </xf>
    <xf numFmtId="0" fontId="22" fillId="4" borderId="2" xfId="0" applyFont="1" applyFill="1" applyBorder="1" applyAlignment="1">
      <alignment horizontal="left" vertical="top"/>
    </xf>
    <xf numFmtId="0" fontId="22" fillId="3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</cellXfs>
  <cellStyles count="119">
    <cellStyle name="S0" xfId="34"/>
    <cellStyle name="S0 2" xfId="72"/>
    <cellStyle name="S1" xfId="36"/>
    <cellStyle name="S10" xfId="41"/>
    <cellStyle name="S10 5" xfId="59"/>
    <cellStyle name="S11" xfId="42"/>
    <cellStyle name="S12" xfId="81"/>
    <cellStyle name="S12 4" xfId="60"/>
    <cellStyle name="S13" xfId="82"/>
    <cellStyle name="S2" xfId="37"/>
    <cellStyle name="S2 2" xfId="73"/>
    <cellStyle name="S2 6" xfId="56"/>
    <cellStyle name="S3" xfId="38"/>
    <cellStyle name="S3 3" xfId="79"/>
    <cellStyle name="S4" xfId="83"/>
    <cellStyle name="S4 4" xfId="80"/>
    <cellStyle name="S5" xfId="84"/>
    <cellStyle name="S5 4" xfId="53"/>
    <cellStyle name="S6" xfId="85"/>
    <cellStyle name="S6 4" xfId="55"/>
    <cellStyle name="S7" xfId="86"/>
    <cellStyle name="S7 3" xfId="57"/>
    <cellStyle name="S8" xfId="39"/>
    <cellStyle name="S8 3" xfId="58"/>
    <cellStyle name="S9" xfId="40"/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Нейтральный" xfId="29" builtinId="28"/>
    <cellStyle name="ОбСмета" xfId="16"/>
    <cellStyle name="Обычный" xfId="0" builtinId="0"/>
    <cellStyle name="Обычный 10" xfId="48"/>
    <cellStyle name="Обычный 10 2" xfId="105"/>
    <cellStyle name="Обычный 11" xfId="76"/>
    <cellStyle name="Обычный 11 2" xfId="112"/>
    <cellStyle name="Обычный 12" xfId="88"/>
    <cellStyle name="Обычный 13" xfId="33"/>
    <cellStyle name="Обычный 14" xfId="117"/>
    <cellStyle name="Обычный 15" xfId="118"/>
    <cellStyle name="Обычный 18" xfId="77"/>
    <cellStyle name="Обычный 18 2" xfId="89"/>
    <cellStyle name="Обычный 18 2 2" xfId="106"/>
    <cellStyle name="Обычный 18 2 3" xfId="113"/>
    <cellStyle name="Обычный 18 2 4" xfId="114"/>
    <cellStyle name="Обычный 18 3" xfId="98"/>
    <cellStyle name="Обычный 18 4" xfId="54"/>
    <cellStyle name="Обычный 2" xfId="32"/>
    <cellStyle name="Обычный 2 2" xfId="47"/>
    <cellStyle name="Обычный 2 2 2" xfId="101"/>
    <cellStyle name="Обычный 2 3" xfId="67"/>
    <cellStyle name="Обычный 2 3 2" xfId="70"/>
    <cellStyle name="Обычный 2 3 3" xfId="87"/>
    <cellStyle name="Обычный 2 3 4" xfId="92"/>
    <cellStyle name="Обычный 2 4" xfId="35"/>
    <cellStyle name="Обычный 3" xfId="46"/>
    <cellStyle name="Обычный 3 2" xfId="68"/>
    <cellStyle name="Обычный 3 2 2" xfId="100"/>
    <cellStyle name="Обычный 3 2 3" xfId="104"/>
    <cellStyle name="Обычный 3 2 4" xfId="96"/>
    <cellStyle name="Обычный 3 3" xfId="61"/>
    <cellStyle name="Обычный 3 3 2" xfId="65"/>
    <cellStyle name="Обычный 3 3 3" xfId="107"/>
    <cellStyle name="Обычный 3 3 4" xfId="115"/>
    <cellStyle name="Обычный 3 4" xfId="78"/>
    <cellStyle name="Обычный 3 4 2" xfId="109"/>
    <cellStyle name="Обычный 3 5" xfId="90"/>
    <cellStyle name="Обычный 3 6" xfId="93"/>
    <cellStyle name="Обычный 4" xfId="52"/>
    <cellStyle name="Обычный 4 2" xfId="66"/>
    <cellStyle name="Обычный 4 2 2" xfId="91"/>
    <cellStyle name="Обычный 4 3" xfId="31"/>
    <cellStyle name="Обычный 4 3 2" xfId="94"/>
    <cellStyle name="Обычный 5" xfId="62"/>
    <cellStyle name="Обычный 5 2" xfId="64"/>
    <cellStyle name="Обычный 5 3" xfId="97"/>
    <cellStyle name="Обычный 5 4" xfId="116"/>
    <cellStyle name="Обычный 6" xfId="30"/>
    <cellStyle name="Обычный 6 2" xfId="99"/>
    <cellStyle name="Обычный 6 3" xfId="63"/>
    <cellStyle name="Обычный 7" xfId="71"/>
    <cellStyle name="Обычный 7 2" xfId="108"/>
    <cellStyle name="Обычный 8" xfId="75"/>
    <cellStyle name="Обычный 8 2" xfId="43"/>
    <cellStyle name="Обычный 8 2 2" xfId="102"/>
    <cellStyle name="Обычный 8 3" xfId="110"/>
    <cellStyle name="Обычный 9" xfId="69"/>
    <cellStyle name="Обычный 9 2" xfId="103"/>
    <cellStyle name="Обычный 9 3" xfId="111"/>
    <cellStyle name="Параметр" xfId="17"/>
    <cellStyle name="ПеременныеСметы" xfId="18"/>
    <cellStyle name="ПИР" xfId="45"/>
    <cellStyle name="Процентный" xfId="28" builtinId="5"/>
    <cellStyle name="Процентный 2" xfId="50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Финансовый" xfId="27" builtinId="3"/>
    <cellStyle name="Финансовый [0] 2" xfId="51"/>
    <cellStyle name="Финансовый 2" xfId="44"/>
    <cellStyle name="Финансовый 2 2" xfId="49"/>
    <cellStyle name="Финансовый 2 3" xfId="95"/>
    <cellStyle name="Финансовый 3" xfId="74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63" Type="http://schemas.openxmlformats.org/officeDocument/2006/relationships/externalLink" Target="externalLinks/externalLink53.xml"/><Relationship Id="rId68" Type="http://schemas.openxmlformats.org/officeDocument/2006/relationships/externalLink" Target="externalLinks/externalLink58.xml"/><Relationship Id="rId84" Type="http://schemas.openxmlformats.org/officeDocument/2006/relationships/externalLink" Target="externalLinks/externalLink74.xml"/><Relationship Id="rId89" Type="http://schemas.openxmlformats.org/officeDocument/2006/relationships/externalLink" Target="externalLinks/externalLink79.xml"/><Relationship Id="rId16" Type="http://schemas.openxmlformats.org/officeDocument/2006/relationships/externalLink" Target="externalLinks/externalLink6.xml"/><Relationship Id="rId11" Type="http://schemas.openxmlformats.org/officeDocument/2006/relationships/externalLink" Target="externalLinks/externalLink1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74" Type="http://schemas.openxmlformats.org/officeDocument/2006/relationships/externalLink" Target="externalLinks/externalLink64.xml"/><Relationship Id="rId79" Type="http://schemas.openxmlformats.org/officeDocument/2006/relationships/externalLink" Target="externalLinks/externalLink69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0.xml"/><Relationship Id="rId95" Type="http://schemas.openxmlformats.org/officeDocument/2006/relationships/externalLink" Target="externalLinks/externalLink85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54.xml"/><Relationship Id="rId69" Type="http://schemas.openxmlformats.org/officeDocument/2006/relationships/externalLink" Target="externalLinks/externalLink59.xml"/><Relationship Id="rId80" Type="http://schemas.openxmlformats.org/officeDocument/2006/relationships/externalLink" Target="externalLinks/externalLink70.xml"/><Relationship Id="rId85" Type="http://schemas.openxmlformats.org/officeDocument/2006/relationships/externalLink" Target="externalLinks/externalLink7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externalLink" Target="externalLinks/externalLink57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0.xml"/><Relationship Id="rId75" Type="http://schemas.openxmlformats.org/officeDocument/2006/relationships/externalLink" Target="externalLinks/externalLink65.xml"/><Relationship Id="rId83" Type="http://schemas.openxmlformats.org/officeDocument/2006/relationships/externalLink" Target="externalLinks/externalLink73.xml"/><Relationship Id="rId88" Type="http://schemas.openxmlformats.org/officeDocument/2006/relationships/externalLink" Target="externalLinks/externalLink78.xml"/><Relationship Id="rId91" Type="http://schemas.openxmlformats.org/officeDocument/2006/relationships/externalLink" Target="externalLinks/externalLink81.xml"/><Relationship Id="rId96" Type="http://schemas.openxmlformats.org/officeDocument/2006/relationships/externalLink" Target="externalLinks/externalLink8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externalLink" Target="externalLinks/externalLink55.xml"/><Relationship Id="rId73" Type="http://schemas.openxmlformats.org/officeDocument/2006/relationships/externalLink" Target="externalLinks/externalLink63.xml"/><Relationship Id="rId78" Type="http://schemas.openxmlformats.org/officeDocument/2006/relationships/externalLink" Target="externalLinks/externalLink68.xml"/><Relationship Id="rId81" Type="http://schemas.openxmlformats.org/officeDocument/2006/relationships/externalLink" Target="externalLinks/externalLink71.xml"/><Relationship Id="rId86" Type="http://schemas.openxmlformats.org/officeDocument/2006/relationships/externalLink" Target="externalLinks/externalLink76.xml"/><Relationship Id="rId94" Type="http://schemas.openxmlformats.org/officeDocument/2006/relationships/externalLink" Target="externalLinks/externalLink8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9.xml"/><Relationship Id="rId34" Type="http://schemas.openxmlformats.org/officeDocument/2006/relationships/externalLink" Target="externalLinks/externalLink24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76" Type="http://schemas.openxmlformats.org/officeDocument/2006/relationships/externalLink" Target="externalLinks/externalLink6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1.xml"/><Relationship Id="rId92" Type="http://schemas.openxmlformats.org/officeDocument/2006/relationships/externalLink" Target="externalLinks/externalLink82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9.xml"/><Relationship Id="rId24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66" Type="http://schemas.openxmlformats.org/officeDocument/2006/relationships/externalLink" Target="externalLinks/externalLink56.xml"/><Relationship Id="rId87" Type="http://schemas.openxmlformats.org/officeDocument/2006/relationships/externalLink" Target="externalLinks/externalLink77.xml"/><Relationship Id="rId61" Type="http://schemas.openxmlformats.org/officeDocument/2006/relationships/externalLink" Target="externalLinks/externalLink51.xml"/><Relationship Id="rId82" Type="http://schemas.openxmlformats.org/officeDocument/2006/relationships/externalLink" Target="externalLinks/externalLink72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56" Type="http://schemas.openxmlformats.org/officeDocument/2006/relationships/externalLink" Target="externalLinks/externalLink46.xml"/><Relationship Id="rId77" Type="http://schemas.openxmlformats.org/officeDocument/2006/relationships/externalLink" Target="externalLinks/externalLink6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externalLink" Target="externalLinks/externalLink62.xml"/><Relationship Id="rId93" Type="http://schemas.openxmlformats.org/officeDocument/2006/relationships/externalLink" Target="externalLinks/externalLink83.xml"/><Relationship Id="rId9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94;\AppData\Roaming\Microsoft\Excel\&#1086;&#1090;%20&#1054;&#1048;&#1047;\&#1054;&#1041;&#1065;&#1040;&#1071;\&#1042;&#1086;&#1088;&#1086;&#1085;&#1077;&#1078;\&#1089;&#1084;&#1077;&#1090;&#1099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user.KLG0043/&#1056;&#1072;&#1073;&#1086;&#1095;&#1080;&#1081;%20&#1089;&#1090;&#1086;&#1083;/&#1044;&#1080;&#1085;&#1072;&#1088;&#1072;/Documents%20and%20Settings/afismagilov/Local%20Settings/Temporary%20Internet%20Files/OLK164/&#1055;&#1044;&#1056;+&#1041;&#1102;&#1076;&#1078;&#1077;&#1090;%20&#1070;&#1053;&#1043;%20&#1053;&#1058;&#1062;%20&#1059;&#1092;&#1072;%20(2005-2006)v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5.250.4\Projects\Documents%20and%20Settings\Ibragimov_RR.UFANP\Local%20Settings\Temporary%20Internet%20Files\OLK4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80;&#1077;%20&#1087;&#1072;&#1087;&#1082;&#1080;\Documents%20and%20Settings\&#1040;&#1076;&#1084;&#1080;&#1085;&#1080;&#1089;&#1090;&#1088;&#1072;&#1090;&#1086;&#1088;\&#1056;&#1072;&#1073;&#1086;&#1095;&#1080;&#1081;%20&#1089;&#1090;&#1086;&#1083;\&#1050;&#1086;&#1084;&#1084;%20&#1087;&#1088;&#1077;&#1076;&#1083;%20&#1087;&#1086;%20&#1057;&#1077;&#1088;&#1086;&#1086;&#1095;&#1080;&#1089;&#1090;&#1082;&#1077;-%20&#1040;&#1083;&#1072;&#1090;&#1086;&#1088;&#1082;&#1072;\&#1050;&#1086;&#1084;%20%20&#1087;&#1088;&#1077;&#1076;&#1083;%20&#1087;&#1086;%20&#1057;&#1077;&#1088;&#1086;&#1086;&#1095;&#1080;&#1089;&#1090;&#1082;&#1077;%20&#1040;&#1083;&#1072;&#1090;&#1086;&#1088;&#1082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lkina\Local%20Settings\Temporary%20Internet%20Files\Content.Outlook\U4QWQD3Y\&#1057;&#1084;&#1077;&#1090;&#1072;%20&#1085;&#1072;%20&#1056;&#1044;%20%20&#1040;&#1057;&#1059;%20&#1058;&#1055;%20%20&#1055;&#1057;%20&#1070;&#1078;&#1085;&#1072;&#1103;%20&#1050;&#1056;&#1059;&#1069;%20220%20&#1082;&#1042;%20&#1085;&#1086;&#107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exchange\23%20&#1086;&#1090;&#1076;&#1077;&#1083;\&#1045;&#1088;&#1105;&#1084;&#1080;&#1085;\&#1089;&#1084;&#1043;&#1040;&#1055;&#1086;&#1076;&#1085;&#105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DC\smo\Users\&#1094;\AppData\Roaming\Microsoft\Excel\&#1086;&#1090;%20&#1054;&#1048;&#1047;\&#1054;&#1041;&#1065;&#1040;&#1071;\&#1042;&#1086;&#1088;&#1086;&#1085;&#1077;&#1078;\&#1089;&#1084;&#1077;&#1090;&#1099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&#1052;&#1086;&#1080;%20&#1076;&#1086;&#1082;&#1091;&#1084;&#1077;&#1085;&#1090;&#1099;/&#1044;&#1077;&#1085;&#1080;&#1089;/Files/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Users/biruzova/Desktop/&#1057;&#1086;&#1083;&#1085;&#1077;&#1095;&#1085;.%20&#1073;&#1072;&#1090;&#1072;&#1088;&#1077;&#1103;%20-%20&#1056;&#1044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&#1055;&#1088;&#1086;&#1077;&#1082;&#1090;&#1099;\03_&#1050;&#1072;&#1084;&#1089;&#1082;&#1072;&#1103;_&#1043;&#1069;&#1057;\&#1047;&#1072;&#1084;&#1077;&#1085;&#1072;_&#1079;&#1072;&#1097;&#1080;&#1090;_&#1042;&#1051;_&#1042;&#1083;&#1072;&#1076;&#1080;&#1084;&#1080;&#1088;&#1089;&#1082;&#1072;&#1103;-2\!new_&#1050;&#1072;&#1084;&#1043;&#1069;&#1057;_&#1042;&#1083;&#1072;&#1076;&#1080;&#1084;&#1080;&#1088;&#1089;&#1082;&#1072;&#1103;2_&#1057;&#1052;&#1057;_&#1056;&#1072;&#1089;&#1095;&#1077;&#1090;_210809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bragimov_RR.UFANP\Local%20Settings\Temporary%20Internet%20Files\OLK4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exchange\23%20&#1086;&#1090;&#1076;&#1077;&#1083;\&#1045;&#1088;&#1105;&#1084;&#1080;&#1085;\&#1089;&#1084;&#1047;&#1045;&#1052;&#1086;&#1076;&#1085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oduws2003\&#1060;&#1080;&#1083;&#1080;&#1072;&#1083;%20&#1040;&#1057;&#1054;&#1044;&#1059;\&#1047;&#1072;&#1082;&#1072;&#1079;&#1095;&#1080;&#1082;&#1080;\&#1051;&#1059;&#1050;&#1054;&#1049;&#1051;-&#1055;&#1045;&#1056;&#1052;&#1053;&#1045;&#1060;&#1058;&#1068;\&#1050;&#1059;&#1059;&#1053;%20276%20&#1054;&#1089;&#1072;\&#1044;&#1086;&#1075;&#1086;&#1074;&#1086;&#1088;%20310%20&#1086;&#1090;%2006.02.03%20(&#1088;&#1077;&#1082;&#1086;&#1085;&#1089;&#1090;&#1088;&#1091;&#1082;&#1094;&#1080;&#1103;)\&#1044;&#1086;&#1087;.%20&#1089;&#1086;&#1075;&#1083;.%20&#8470;2%20&#1086;&#1090;%2001.09.04\&#1055;&#1088;&#1080;&#1083;&#1086;&#1078;.%20&#1076;.&#1089;.%202%20&#1082;%20&#1076;&#1086;&#1075;.%203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tmp/Temporary%20Internet%20Files/Content.Outlook/I72ZG5PP/&#1041;&#1044;&#1056;%20&#1057;&#1057;%201%20&#1082;&#1074;%202008%2014%2007%20200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&#1044;&#1086;&#1075;&#1086;&#1074;&#1086;&#1088;&#1085;&#1086;&#1081;%20&#1086;&#1090;&#1076;&#1077;&#1083;/&#1069;&#1082;&#1086;&#1085;&#1086;&#1084;&#1080;&#1082;&#1072;/&#1040;&#1082;&#1090;&#1099;-&#1054;&#1087;&#1083;&#1072;&#1090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oronina.PGBUH\&#1052;&#1086;&#1080;%20&#1076;&#1086;&#1082;&#1091;&#1084;&#1077;&#1085;&#1090;&#1099;\&#1057;&#1084;&#1077;&#1090;&#1099;\&#1041;&#1072;&#1081;&#1076;&#1072;&#1088;&#1072;&#1094;&#1082;&#1072;&#1103;%20&#1075;&#1091;&#1073;&#1072;%202007\&#1048;&#1079;&#1099;&#1089;&#1082;&#1072;&#1085;&#1080;&#1103;\&#1071;&#1043;&#1048;\&#1050;&#1055;+C&#1084;&#1077;&#1090;&#1072;%202007%20&#1071;&#1043;&#1048;%20%20(14.03.07)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Documents%20and%20Settings/operator/Desktop/&#1051;&#1072;&#1090;&#1091;&#1096;&#1082;&#1080;&#1085;&#1072;/&#1087;&#1083;&#1072;&#1085;&#1080;&#1088;&#1086;&#1074;&#1072;&#1085;&#1080;&#1077;%20&#1090;&#1077;&#1082;&#1091;&#1097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pi\pir\PROJECTS\GIP\Office4\1980\&#1044;&#1086;&#1075;&#1086;&#1074;&#1086;&#1088;\&#1080;&#1089;&#1087;&#1086;&#1083;&#1085;&#1080;&#1090;&#1077;&#1083;&#1100;&#1085;&#1099;&#1077;%20&#1089;&#1084;&#1077;&#1090;&#1099;\DELIVERY\&#1052;&#1086;&#1080;%20&#1076;&#1086;&#1082;&#1091;&#1084;&#1077;&#1085;&#1090;&#1099;\&#1050;&#1085;&#1080;&#1075;&#1072;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zlyakov-rv\Shared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exchange\23%20&#1086;&#1090;&#1076;&#1077;&#1083;\&#1045;&#1088;&#1105;&#1084;&#1080;&#1085;\&#1089;&#1084;&#1047;&#1045;&#1052;&#1086;&#1076;&#1085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erver\xserver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3;&#1072;&#1090;&#1077;&#1078;&#1085;&#1099;&#1077;%20&#1092;&#1086;&#1088;&#1084;&#1099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топо"/>
      <sheetName val="Зап-3- СЦБ"/>
      <sheetName val="Данные для расчёта сметы"/>
      <sheetName val="RSOILBAL"/>
      <sheetName val="3.1 Проект на стр.скв."/>
      <sheetName val="Смета"/>
      <sheetName val="К.рын"/>
      <sheetName val="Суточная"/>
      <sheetName val="Коэфф1."/>
      <sheetName val="Шкаф"/>
      <sheetName val="Прайс л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8"/>
      <sheetName val="исх-данные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Шкаф"/>
      <sheetName val="Коэфф1."/>
      <sheetName val="Прайс лист"/>
      <sheetName val="Summary"/>
      <sheetName val="sapactivexlhiddensheet"/>
      <sheetName val="Данные для расчёта сметы"/>
      <sheetName val="График"/>
      <sheetName val="Счет-Фактура"/>
      <sheetName val="Переменные и константы"/>
      <sheetName val="СметаСводная 1 оч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Кредиты"/>
      <sheetName val="Суточная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Пояснение "/>
      <sheetName val="93-110"/>
      <sheetName val="list"/>
      <sheetName val="ПДР ООО &quot;Юкос ФБЦ&quot;"/>
      <sheetName val="Прибыль опл"/>
      <sheetName val="СМЕТА проект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к.84-к.83"/>
      <sheetName val="Лист опроса"/>
      <sheetName val="5ОборРабМест(HP)"/>
      <sheetName val="СметаСводная Колпино"/>
      <sheetName val="HP и оргтехника"/>
      <sheetName val="Лист2"/>
      <sheetName val="2002(v2)"/>
      <sheetName val="справ.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1"/>
      <sheetName val="Смета 1свод"/>
      <sheetName val="№5 СУБ Инж защ"/>
      <sheetName val="Смета 2"/>
      <sheetName val="информация"/>
      <sheetName val="Текущие цены"/>
      <sheetName val="рабочий"/>
      <sheetName val="окраска"/>
      <sheetName val="отчет эл_эн  2000"/>
      <sheetName val="3.1 ТХ"/>
      <sheetName val="ЗП_ЮНГ"/>
      <sheetName val="Данные_для_расчёта_сметы"/>
      <sheetName val="Коэфф1_"/>
      <sheetName val="Прайс_лист"/>
      <sheetName val="См_1_наруж_водопровод"/>
      <sheetName val="свод_2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од (2)"/>
      <sheetName val="Калплан ОИ2 Макм крестики"/>
      <sheetName val="ПОДПИСИ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П (2)"/>
      <sheetName val="Бюджет"/>
      <sheetName val="Norm"/>
      <sheetName val="свод 3"/>
      <sheetName val="ID"/>
      <sheetName val="Смета 1"/>
      <sheetName val="Смета2_проект__раб_"/>
      <sheetName val="Смета_1"/>
      <sheetName val="Св. смета"/>
      <sheetName val="РБС ИЗМ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  <sheetName val="Calc"/>
      <sheetName val="История"/>
      <sheetName val="Р1"/>
      <sheetName val="Параметры_i"/>
      <sheetName val="Таблица 2"/>
      <sheetName val="Input"/>
      <sheetName val="Calculation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РН-ПНГ"/>
      <sheetName val="влад-таблица"/>
      <sheetName val="2002(v1)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D"/>
      <sheetName val="Ачинский НПЗ"/>
      <sheetName val="4"/>
      <sheetName val="ИД"/>
      <sheetName val="См3 СЦБ-зап"/>
      <sheetName val="смета СИД"/>
      <sheetName val="часы"/>
      <sheetName val="ресурсная вед."/>
      <sheetName val="ИДвалка"/>
      <sheetName val="р.Волхов"/>
      <sheetName val="Смета терзем"/>
      <sheetName val="КП к ГК"/>
      <sheetName val="изыскания 2"/>
      <sheetName val="Калплан Кра"/>
      <sheetName val="Материалы"/>
      <sheetName val="Кал.план Жукова даты - не надо"/>
      <sheetName val="Спецификация"/>
      <sheetName val="смета 2 проект. работы"/>
      <sheetName val="Хар_"/>
      <sheetName val="С1_"/>
      <sheetName val="СтрЗапасов (2)"/>
      <sheetName val="НМ расчеты"/>
      <sheetName val="СС замеч с ответам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6.11 новый"/>
      <sheetName val="Баланс (Ф1)"/>
      <sheetName val="К"/>
      <sheetName val="Общая часть"/>
      <sheetName val="Табл.5"/>
      <sheetName val="Табл.2"/>
      <sheetName val="Исх.данные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Перечень Заказчиков"/>
      <sheetName val="СП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оэф КВ"/>
      <sheetName val="кп (3)"/>
      <sheetName val="13_1"/>
      <sheetName val="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  <sheetName val="данные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sapactivexlhiddensheet"/>
      <sheetName val="OCK1"/>
      <sheetName val="Шкаф"/>
      <sheetName val="Коэфф1."/>
      <sheetName val="Прайс лист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информация"/>
      <sheetName val="шаблон"/>
      <sheetName val="РС 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13.1"/>
      <sheetName val="Текущие цены"/>
      <sheetName val="рабочий"/>
      <sheetName val="окраска"/>
      <sheetName val="отчет эл_эн  2000"/>
      <sheetName val="к.84-к.83"/>
      <sheetName val="2002(v2)"/>
      <sheetName val="справ.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13_1"/>
      <sheetName val="Пример_расчета"/>
      <sheetName val="СметаСводная_Рыб"/>
      <sheetName val="свод 3"/>
      <sheetName val="1"/>
      <sheetName val="Пояснение "/>
      <sheetName val="93-110"/>
      <sheetName val="list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ID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Текущие_цены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геолог"/>
      <sheetName val="SakhNIPI5"/>
      <sheetName val="ПИР"/>
      <sheetName val="Табл.5"/>
      <sheetName val="Табл.2"/>
      <sheetName val="Исх.данные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Дополнительные параметры"/>
      <sheetName val="ЛЧ"/>
      <sheetName val="Leistungsakt"/>
      <sheetName val="Свод объем"/>
      <sheetName val="Дог цена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р расчета"/>
      <sheetName val="Структура АСУ УПН"/>
      <sheetName val="Структура АРМ"/>
      <sheetName val="Сигналы контроллера"/>
      <sheetName val="Сигналы контроллера + верхн уро"/>
      <sheetName val="У1500"/>
      <sheetName val="Смета 1 разд с коэф"/>
      <sheetName val="Смета (3 кат) ГЭСНп"/>
      <sheetName val="Трудозатраты (3кат) ГЭСНп"/>
      <sheetName val="Таблица 9 ГЭСНп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13.1"/>
      <sheetName val="ЭХЗ"/>
      <sheetName val="Лист1"/>
      <sheetName val="Обновление"/>
      <sheetName val="Цена"/>
      <sheetName val="Product"/>
      <sheetName val="Шкафы_end"/>
      <sheetName val="СМЕТА проект"/>
      <sheetName val="топография"/>
      <sheetName val="Calc"/>
      <sheetName val="ПДР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93-110"/>
      <sheetName val="Смета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"/>
      <sheetName val="Лист опроса"/>
      <sheetName val="СметаСводная снег"/>
      <sheetName val="к.84-к.83"/>
      <sheetName val="Лист2"/>
      <sheetName val="93-110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вод"/>
      <sheetName val="Смета 1свод"/>
      <sheetName val="см8"/>
      <sheetName val="Данные для расчёта сметы"/>
      <sheetName val="Зап-3- СЦБ"/>
      <sheetName val="свод 2"/>
      <sheetName val="Прибыль опл"/>
      <sheetName val="СМЕТА проект"/>
      <sheetName val="таблица руководству"/>
      <sheetName val="Суточная добыча за неделю"/>
      <sheetName val="РП"/>
      <sheetName val="list"/>
      <sheetName val="Вспомогательный"/>
      <sheetName val="Смета 1"/>
      <sheetName val="Табл38-7"/>
      <sheetName val="вариант"/>
      <sheetName val="Обновление"/>
      <sheetName val="Лист1"/>
      <sheetName val="Цена"/>
      <sheetName val="Product"/>
      <sheetName val="Разработка проекта"/>
      <sheetName val="сводная"/>
      <sheetName val="См 1 наруж.водопровод"/>
      <sheetName val="График"/>
      <sheetName val="топо"/>
      <sheetName val="Суточная"/>
      <sheetName val="5ОборРабМест(HP)"/>
      <sheetName val="ПДР"/>
      <sheetName val="1"/>
      <sheetName val="СметаСводная Рыб"/>
      <sheetName val="СметаСводная Колпино"/>
      <sheetName val="СметаСводная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Таблица 4 АСУТП"/>
      <sheetName val="Таблица 5 АСУТП"/>
      <sheetName val="Таблица 6 АСУТП"/>
      <sheetName val="исх.данные"/>
      <sheetName val="СВОД 2001 "/>
    </sheetNames>
    <sheetDataSet>
      <sheetData sheetId="0"/>
      <sheetData sheetId="1">
        <row r="8">
          <cell r="B8" t="str">
            <v>1.1. Непрерывный (с длительным поддержанием режимов, близких к установившимся, и практически безостановочной подачей сырья и реагентов)</v>
          </cell>
        </row>
        <row r="9">
          <cell r="B9" t="str">
            <v>1.2. Полунепрерывный (непрерывный, с существенными для управления переходными режимами, вызванными добавками (заменами) сырья или реагентов либо выдачей продукции)</v>
          </cell>
        </row>
        <row r="10">
          <cell r="B10" t="str">
            <v>1.3. Непрерывно-дискретный - I (сочетающий непрерывные и прерывистые режимы на различных стадиях процесса)</v>
          </cell>
        </row>
        <row r="11">
          <cell r="B11" t="str">
            <v>1.4. Непрерывно-дискретный - II (сочетающий непрерывные и прерывистые режимы с малой длительностью непрерывных режимов в аварийных условиях)</v>
          </cell>
        </row>
        <row r="12">
          <cell r="B12" t="str">
            <v>1.5. Циклический (прерывистый, с существенной для управления длительностью интервалов непрерывного функционирования и циклическим следованием интервалов с различными режимами)</v>
          </cell>
        </row>
        <row r="13">
          <cell r="B13" t="str">
            <v>1.6. Дискретный (прерывистый, с малой, несущественной для управления длительностью непрерывных технологических операций)</v>
          </cell>
        </row>
        <row r="14">
          <cell r="B14" t="str">
            <v/>
          </cell>
        </row>
        <row r="16">
          <cell r="B16" t="str">
            <v>2.1. до 5</v>
          </cell>
        </row>
        <row r="17">
          <cell r="B17" t="str">
            <v>2.2. св. 5 до 10</v>
          </cell>
        </row>
        <row r="18">
          <cell r="B18" t="str">
            <v>2.3. св. 10 до 20</v>
          </cell>
        </row>
        <row r="19">
          <cell r="B19" t="str">
            <v>2.4. св. 20 до 35</v>
          </cell>
        </row>
        <row r="20">
          <cell r="B20" t="str">
            <v>2.5. св. 35 до 50</v>
          </cell>
        </row>
        <row r="21">
          <cell r="B21" t="str">
            <v>2.6. св. 50 до 70</v>
          </cell>
        </row>
        <row r="22">
          <cell r="B22" t="str">
            <v>2.7. св.70 до 100</v>
          </cell>
        </row>
        <row r="23">
          <cell r="B23" t="str">
            <v/>
          </cell>
        </row>
        <row r="24">
          <cell r="B24" t="str">
            <v>2.8. За каждые 50 свыше 100                                                              n =</v>
          </cell>
        </row>
        <row r="25">
          <cell r="B25" t="str">
            <v/>
          </cell>
        </row>
        <row r="27">
          <cell r="B27" t="str">
            <v>3.1. I степень - параллельные контроль и измерение параметров состояния ТОУ</v>
          </cell>
        </row>
        <row r="28">
          <cell r="B28" t="str">
            <v>3.2. II степень - централизованный контроль и измерение параметров состояния ТОУ</v>
          </cell>
        </row>
        <row r="29">
          <cell r="B29" t="str">
            <v>3.3. III степень - косвенное измерение (вычисление) отдельных комплексных показателей функционирования ТОУ</v>
          </cell>
        </row>
        <row r="30">
          <cell r="B30" t="str">
            <v>3.4. IV степень - анализ и обобщенная оценка состояния процесса в целом по его модели (распознавание ситуаций, диагностика аварийных состояний, поиск "узкого места", прогноз хода процесса)</v>
          </cell>
        </row>
        <row r="31">
          <cell r="B31" t="str">
            <v/>
          </cell>
        </row>
        <row r="33">
          <cell r="B33" t="str">
            <v>4.1. I степень - одноконтурное автоматическое регулирование или автоматическое однотактное логическое управление (переключения, блокировки и т. п.)</v>
          </cell>
        </row>
        <row r="34">
          <cell r="B34" t="str">
            <v>4.2. II степень - каскадное и (или) программное автоматическое регулирование или автоматическое программное логическое управление по "жесткому" циклу</v>
          </cell>
        </row>
        <row r="35">
          <cell r="B35" t="str">
            <v>4.3. III степень - многосвязное автоматическое регулирование или автоматическое программное логическое управление по циклу с разветвлениями</v>
          </cell>
        </row>
        <row r="36">
          <cell r="B36" t="str">
            <v>4.4. IV степень - оптимальное управление установившимися режимами (в статике)</v>
          </cell>
        </row>
        <row r="37">
          <cell r="B37" t="str">
            <v>4.5. V степень - оптимальное управление переходными процессами или процессом в целом (оптимизация в динамике)</v>
          </cell>
        </row>
        <row r="38">
          <cell r="B38" t="str">
            <v>4.6. VI степень - оптимальное управление быстропротекающими переходными процессами в аварийных условиях</v>
          </cell>
        </row>
        <row r="39">
          <cell r="B39" t="str">
            <v>4.7. VII степень - оптимальное управление с адаптацией (самообучением и изменением алгоритмов и параметров системы)</v>
          </cell>
        </row>
        <row r="40">
          <cell r="B40" t="str">
            <v/>
          </cell>
        </row>
        <row r="42">
          <cell r="B42" t="str">
            <v>5.1. Автоматизированный "ручной" режим</v>
          </cell>
        </row>
        <row r="43">
          <cell r="B43" t="str">
            <v>5.2. Автоматизированный режим "советчика"</v>
          </cell>
        </row>
        <row r="44">
          <cell r="B44" t="str">
            <v>5.3. Автоматизированный диалоговый режим</v>
          </cell>
        </row>
        <row r="45">
          <cell r="B45" t="str">
            <v>5.4. Автоматический режим косвенного управления</v>
          </cell>
        </row>
        <row r="46">
          <cell r="B46" t="str">
            <v>5.5. Автоматический режим прямого (непосредственного) цифрового (или аналого-цифрового) управления</v>
          </cell>
        </row>
        <row r="47">
          <cell r="B47" t="str">
            <v/>
          </cell>
        </row>
        <row r="49">
          <cell r="B49" t="str">
            <v>6.1. до 20</v>
          </cell>
        </row>
        <row r="50">
          <cell r="B50" t="str">
            <v>6.2. св. 20 до 50</v>
          </cell>
        </row>
        <row r="51">
          <cell r="B51" t="str">
            <v>6.3. св. 50 до 100</v>
          </cell>
        </row>
        <row r="52">
          <cell r="B52" t="str">
            <v>6.4. св. 100 до 170</v>
          </cell>
        </row>
        <row r="53">
          <cell r="B53" t="str">
            <v>6.5. св. 170 до 250</v>
          </cell>
        </row>
        <row r="54">
          <cell r="B54" t="str">
            <v>6.6. св. 250 до 350</v>
          </cell>
        </row>
        <row r="55">
          <cell r="B55" t="str">
            <v>6.7. св. 350 до 470</v>
          </cell>
        </row>
        <row r="56">
          <cell r="B56" t="str">
            <v>6.8. св. 470 до 600</v>
          </cell>
        </row>
        <row r="57">
          <cell r="B57" t="str">
            <v>6.9. св. 600 до 800</v>
          </cell>
        </row>
        <row r="58">
          <cell r="B58" t="str">
            <v>6.10. св. 800 до 1000</v>
          </cell>
        </row>
        <row r="59">
          <cell r="B59" t="str">
            <v>6.11. св. 1000 до 1300</v>
          </cell>
        </row>
        <row r="60">
          <cell r="B60" t="str">
            <v>6.12. св. 1300 до 1600</v>
          </cell>
        </row>
        <row r="61">
          <cell r="B61" t="str">
            <v>6.13. св. 1600 до 2000</v>
          </cell>
        </row>
        <row r="62">
          <cell r="B62" t="str">
            <v/>
          </cell>
        </row>
        <row r="63">
          <cell r="B63" t="str">
            <v>6.14. за каждые 500 свыше 2000                                                         n=</v>
          </cell>
        </row>
        <row r="64">
          <cell r="B64" t="str">
            <v/>
          </cell>
        </row>
        <row r="66">
          <cell r="B66" t="str">
            <v>7.1. до 5</v>
          </cell>
        </row>
        <row r="67">
          <cell r="B67" t="str">
            <v>7.2. св. 5 до 10</v>
          </cell>
        </row>
        <row r="68">
          <cell r="B68" t="str">
            <v>7.3. св. 10 до 20</v>
          </cell>
        </row>
        <row r="69">
          <cell r="B69" t="str">
            <v>7.4. св. 20 до 40</v>
          </cell>
        </row>
        <row r="70">
          <cell r="B70" t="str">
            <v>7.5. св. 40 до 60</v>
          </cell>
        </row>
        <row r="71">
          <cell r="B71" t="str">
            <v>7.6. св. 60 до 90</v>
          </cell>
        </row>
        <row r="72">
          <cell r="B72" t="str">
            <v>7.7. св. 90 до 120</v>
          </cell>
        </row>
        <row r="73">
          <cell r="B73" t="str">
            <v>7.8. св. 120 до 160</v>
          </cell>
        </row>
        <row r="74">
          <cell r="B74" t="str">
            <v>7.9. св. 160 до 200</v>
          </cell>
        </row>
        <row r="75">
          <cell r="B75" t="str">
            <v>7.10. св. 200 до 250</v>
          </cell>
        </row>
        <row r="76">
          <cell r="B76" t="str">
            <v>7.11. св. 250 до 300</v>
          </cell>
        </row>
        <row r="77">
          <cell r="B77" t="str">
            <v>7.12. св. 300 до 350</v>
          </cell>
        </row>
        <row r="78">
          <cell r="B78" t="str">
            <v>7.13. св. 350 до 400</v>
          </cell>
        </row>
        <row r="79">
          <cell r="B79" t="str">
            <v/>
          </cell>
        </row>
        <row r="80">
          <cell r="B80" t="str">
            <v>7.14 за каждые 70 свыше 400                                                              n=</v>
          </cell>
        </row>
        <row r="81">
          <cell r="B81" t="str">
            <v/>
          </cell>
        </row>
        <row r="84">
          <cell r="B84" t="str">
            <v>Проект</v>
          </cell>
        </row>
        <row r="85">
          <cell r="B85" t="str">
            <v>Рабочая документация</v>
          </cell>
        </row>
        <row r="86">
          <cell r="B86" t="str">
            <v>Рабочий проект</v>
          </cell>
        </row>
        <row r="90">
          <cell r="B90" t="str">
            <v>п</v>
          </cell>
        </row>
        <row r="91">
          <cell r="B91" t="str">
            <v>рд</v>
          </cell>
        </row>
        <row r="92">
          <cell r="B92" t="str">
            <v>рп</v>
          </cell>
        </row>
        <row r="106">
          <cell r="B106" t="str">
            <v>С. В. Красавин</v>
          </cell>
        </row>
        <row r="107">
          <cell r="B107" t="str">
            <v>Н. И. Юнов</v>
          </cell>
        </row>
      </sheetData>
      <sheetData sheetId="2">
        <row r="6">
          <cell r="B6">
            <v>1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ПДР"/>
      <sheetName val="РасчетКомандир1"/>
      <sheetName val="РасчетКомандир2"/>
      <sheetName val="Смета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  <sheetName val="исходные данные"/>
      <sheetName val="расчетные таблицы"/>
      <sheetName val="См3 СЦБ-зап"/>
      <sheetName val="СметаСводная Рыб"/>
      <sheetName val="эл_химз_"/>
      <sheetName val="геология_"/>
      <sheetName val="Лист1"/>
      <sheetName val="Обновление"/>
      <sheetName val="Цена"/>
      <sheetName val="Product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равочные данные"/>
      <sheetName val="Амур ДОН"/>
      <sheetName val="кп ГК"/>
      <sheetName val="Б.Сатка"/>
      <sheetName val="Исполнение по оборуд_"/>
      <sheetName val="Calc"/>
      <sheetName val="total"/>
      <sheetName val="Комплектация"/>
      <sheetName val="трубы"/>
      <sheetName val="СМР"/>
      <sheetName val="дороги"/>
      <sheetName val="ИД"/>
      <sheetName val="УП _2004"/>
      <sheetName val="Справка"/>
      <sheetName val="свод_2"/>
      <sheetName val="свод_3"/>
      <sheetName val="Зап-3-_СЦБ"/>
      <sheetName val="Данные_для_расчёта_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расходы"/>
      <sheetName val="Накладные расходы"/>
      <sheetName val="Смета - стадия РД"/>
    </sheetNames>
    <sheetDataSet>
      <sheetData sheetId="0">
        <row r="9">
          <cell r="C9" t="str">
            <v>Должность</v>
          </cell>
        </row>
        <row r="10">
          <cell r="C10" t="str">
            <v>Начальник департамента</v>
          </cell>
        </row>
        <row r="11">
          <cell r="C11" t="str">
            <v>ГИП</v>
          </cell>
        </row>
        <row r="12">
          <cell r="C12" t="str">
            <v>Заместитель ГИПа</v>
          </cell>
        </row>
        <row r="13">
          <cell r="C13" t="str">
            <v>Помощник ГИПа</v>
          </cell>
        </row>
        <row r="14">
          <cell r="C14" t="str">
            <v>Начальник отдела</v>
          </cell>
        </row>
        <row r="15">
          <cell r="C15" t="str">
            <v>Начальник сектора</v>
          </cell>
        </row>
        <row r="16">
          <cell r="C16" t="str">
            <v>Заместитель начальника отдела</v>
          </cell>
        </row>
        <row r="17">
          <cell r="C17" t="str">
            <v>Начальник группы</v>
          </cell>
        </row>
        <row r="18">
          <cell r="C18" t="str">
            <v>Главный специалист</v>
          </cell>
        </row>
        <row r="19">
          <cell r="C19" t="str">
            <v>Ведущий специалист</v>
          </cell>
        </row>
        <row r="20">
          <cell r="C20" t="str">
            <v>Ведущий инженер-проектировщик</v>
          </cell>
        </row>
        <row r="21">
          <cell r="C21" t="str">
            <v>инженер-проектировщик 1-й категории</v>
          </cell>
        </row>
        <row r="22">
          <cell r="C22" t="str">
            <v>инженер-проектировщик 2-й категории</v>
          </cell>
        </row>
        <row r="23">
          <cell r="C23" t="str">
            <v>инженер-проектировщик 3-й категории</v>
          </cell>
        </row>
        <row r="24">
          <cell r="C24" t="str">
            <v>Специалист 1-й категории</v>
          </cell>
        </row>
        <row r="25">
          <cell r="C25" t="str">
            <v>Специалист 2-й категории</v>
          </cell>
        </row>
        <row r="26">
          <cell r="C26" t="str">
            <v>Специалист 3-й категории</v>
          </cell>
        </row>
        <row r="27">
          <cell r="C27" t="str">
            <v>Техник 2-й категории</v>
          </cell>
        </row>
      </sheetData>
      <sheetData sheetId="1">
        <row r="36">
          <cell r="D36">
            <v>0.92058430320218054</v>
          </cell>
        </row>
      </sheetData>
      <sheetData sheetId="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sapactivexlhiddensheet"/>
      <sheetName val="График"/>
      <sheetName val="ц_199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"/>
      <sheetName val="Св табл стоим"/>
      <sheetName val="Календарный план дог"/>
      <sheetName val="СМР"/>
      <sheetName val="Поставка"/>
      <sheetName val="Расче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H13">
            <v>46.5</v>
          </cell>
        </row>
      </sheetData>
      <sheetData sheetId="5" refreshError="1">
        <row r="2">
          <cell r="G2">
            <v>6300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1 (смр)"/>
      <sheetName val="2 См 1 (смр)"/>
      <sheetName val="Переменные и константы"/>
    </sheetNames>
    <sheetDataSet>
      <sheetData sheetId="0"/>
      <sheetData sheetId="1"/>
      <sheetData sheetId="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Реестр"/>
      <sheetName val="Отчет"/>
    </sheetNames>
    <sheetDataSet>
      <sheetData sheetId="0" refreshError="1"/>
      <sheetData sheetId="1" refreshError="1">
        <row r="4">
          <cell r="X4" t="str">
            <v>Начало периода</v>
          </cell>
          <cell r="Y4" t="str">
            <v>Конец периода</v>
          </cell>
        </row>
        <row r="5">
          <cell r="X5">
            <v>39448</v>
          </cell>
          <cell r="Y5">
            <v>39478</v>
          </cell>
        </row>
        <row r="6">
          <cell r="X6">
            <v>39479</v>
          </cell>
          <cell r="Y6">
            <v>39507</v>
          </cell>
        </row>
        <row r="7">
          <cell r="X7">
            <v>39508</v>
          </cell>
          <cell r="Y7">
            <v>39538</v>
          </cell>
        </row>
        <row r="8">
          <cell r="X8">
            <v>39539</v>
          </cell>
          <cell r="Y8">
            <v>39568</v>
          </cell>
        </row>
        <row r="9">
          <cell r="X9">
            <v>39569</v>
          </cell>
          <cell r="Y9">
            <v>39599</v>
          </cell>
        </row>
        <row r="10">
          <cell r="X10">
            <v>39600</v>
          </cell>
          <cell r="Y10">
            <v>39629</v>
          </cell>
        </row>
        <row r="11">
          <cell r="X11">
            <v>39630</v>
          </cell>
          <cell r="Y11">
            <v>39660</v>
          </cell>
        </row>
        <row r="12">
          <cell r="X12">
            <v>39661</v>
          </cell>
          <cell r="Y12">
            <v>39691</v>
          </cell>
        </row>
        <row r="13">
          <cell r="X13">
            <v>39692</v>
          </cell>
          <cell r="Y13">
            <v>39721</v>
          </cell>
        </row>
        <row r="14">
          <cell r="X14">
            <v>39722</v>
          </cell>
          <cell r="Y14">
            <v>39752</v>
          </cell>
        </row>
        <row r="15">
          <cell r="X15">
            <v>39753</v>
          </cell>
          <cell r="Y15">
            <v>39782</v>
          </cell>
        </row>
        <row r="16">
          <cell r="X16">
            <v>39783</v>
          </cell>
          <cell r="Y16">
            <v>39813</v>
          </cell>
        </row>
      </sheetData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ПО 1-7"/>
      <sheetName val="Данные для расчёта сметы"/>
      <sheetName val="топография"/>
      <sheetName val="Курс_доллара"/>
      <sheetName val="СметаСводная"/>
      <sheetName val="Коэфф1."/>
      <sheetName val="ставки"/>
      <sheetName val="Лист7"/>
      <sheetName val="свод 2"/>
      <sheetName val="Смета"/>
      <sheetName val="СметаСводная Колпино"/>
      <sheetName val="Смета-Т"/>
      <sheetName val="ОПС"/>
      <sheetName val="Дог цена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  <sheetName val="93-110"/>
      <sheetName val="ПДР"/>
      <sheetName val="Зап-3- СЦБ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см8"/>
      <sheetName val="DATA"/>
      <sheetName val="вариант"/>
      <sheetName val="Обновление"/>
      <sheetName val="Цена"/>
      <sheetName val="Product"/>
      <sheetName val="6.14_КР"/>
      <sheetName val="Прилож"/>
      <sheetName val="все"/>
      <sheetName val="Табл38-7"/>
      <sheetName val="информация"/>
      <sheetName val="Кредиты"/>
      <sheetName val="Пример расчета"/>
      <sheetName val="СметаСводная Рыб"/>
      <sheetName val="Нормы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График"/>
      <sheetName val="Счет-Фактура"/>
      <sheetName val="Суточная"/>
      <sheetName val="СС"/>
      <sheetName val="Смета 1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sapactivexlhiddensheet"/>
      <sheetName val="свод 3"/>
      <sheetName val="СметаСводная павильон"/>
      <sheetName val="Смета 1свод"/>
      <sheetName val="свод1"/>
      <sheetName val="СметаСводная"/>
      <sheetName val="СметаСводная снег"/>
      <sheetName val="Хаттон 90.90 Femco"/>
      <sheetName val="ИД1"/>
      <sheetName val="шаблон"/>
      <sheetName val="ИГ1"/>
      <sheetName val="свод общ"/>
      <sheetName val="таблица руководству"/>
      <sheetName val="Суточная добыча за неделю"/>
      <sheetName val="Таблица 4 АСУТП"/>
      <sheetName val="2002(v2)"/>
      <sheetName val="справ."/>
      <sheetName val="справ_"/>
      <sheetName val="оборудован"/>
      <sheetName val="Упр"/>
      <sheetName val="2002_v2_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Текущие цены"/>
      <sheetName val="рабочий"/>
      <sheetName val="окраска"/>
      <sheetName val="отчет эл_эн  2000"/>
      <sheetName val="данные"/>
      <sheetName val="Баланс"/>
      <sheetName val="Production and Spend"/>
      <sheetName val="OCK1"/>
      <sheetName val="1.3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1"/>
      <sheetName val="Пояснение "/>
      <sheetName val="list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СметаСводная Колпино"/>
      <sheetName val="Перечень ИУ"/>
      <sheetName val="НМА"/>
      <sheetName val="оператор"/>
      <sheetName val="исх_данные"/>
      <sheetName val="ст ГТМ"/>
      <sheetName val="Смета 5.2. Кусты25,29,31,65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топо"/>
      <sheetName val="Обновление"/>
      <sheetName val="Цена"/>
      <sheetName val="Product"/>
      <sheetName val="Шкаф"/>
      <sheetName val="Коэфф1."/>
      <sheetName val="Прайс л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Обновление"/>
      <sheetName val="Цена"/>
      <sheetName val="Product"/>
      <sheetName val="Смета 1свод"/>
      <sheetName val="Лист1"/>
      <sheetName val="Шкаф"/>
      <sheetName val="Прайс лист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График"/>
      <sheetName val="Суточная"/>
      <sheetName val="Коэфф1.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РП"/>
      <sheetName val="К.рын"/>
      <sheetName val="Титул1"/>
      <sheetName val="Титул2"/>
      <sheetName val="Титул3"/>
      <sheetName val="Упр"/>
      <sheetName val="свод"/>
      <sheetName val="Таблица 3"/>
      <sheetName val="СС"/>
      <sheetName val="информация"/>
      <sheetName val="Summary"/>
      <sheetName val="Tabelle3"/>
      <sheetName val="Данные для расчёта сметы"/>
      <sheetName val="ПОДПИСИ"/>
      <sheetName val="медведицкая_(2)"/>
      <sheetName val="Сумма_прописью"/>
      <sheetName val="сводная_рд"/>
      <sheetName val="нпс3рд_"/>
      <sheetName val="нпс_кириши_рд"/>
      <sheetName val="НПС-3_"/>
      <sheetName val="Список прогонов за месяц"/>
      <sheetName val="1.1"/>
      <sheetName val="93-110"/>
      <sheetName val="Сводная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20"/>
      <sheetName val="Восстановл_Лист49"/>
      <sheetName val="Восстановл_Лист21"/>
      <sheetName val="Расчет зарплаты"/>
      <sheetName val="Табл38-7"/>
      <sheetName val="ЭХЗ"/>
      <sheetName val="№5 СУБ Инж защ"/>
      <sheetName val="13.1"/>
      <sheetName val="Харьяга-индига(ПР-Трасса+реки)"/>
      <sheetName val="к.84-к.83"/>
      <sheetName val="свод 2"/>
      <sheetName val="HP и оргтехника"/>
      <sheetName val="свод 3"/>
      <sheetName val="СметаСводная Колпино"/>
      <sheetName val="СметаСводная"/>
      <sheetName val="См3 СЦБ-зап"/>
      <sheetName val="ИГ1"/>
      <sheetName val="СметаСводная снег"/>
      <sheetName val="см8"/>
      <sheetName val="Смета 7"/>
      <sheetName val="Смета 1свод"/>
      <sheetName val="шаблон"/>
      <sheetName val="Ф-1"/>
      <sheetName val="Справочники"/>
      <sheetName val="Разработка проекта"/>
      <sheetName val="RSOILBAL"/>
      <sheetName val="Итог Лена"/>
      <sheetName val="Итого М. (2)"/>
      <sheetName val="условия"/>
      <sheetName val="Итог Антиснег11.01"/>
      <sheetName val="Входные параметрыВНГДУ"/>
      <sheetName val="1"/>
      <sheetName val="Прил 6.51-Упр рас"/>
      <sheetName val=""/>
      <sheetName val="Материалы"/>
      <sheetName val="6_11_1  сторонние"/>
      <sheetName val="Восстановл_Лист12"/>
      <sheetName val="Восстановл_Лист18"/>
      <sheetName val="Восстановл_Лист14"/>
      <sheetName val="Восстановл_Лист16"/>
      <sheetName val="Восстановл_Лист5"/>
      <sheetName val="Восстановл_Лист13"/>
      <sheetName val="Восстановл_Лист19"/>
      <sheetName val="Восстановл_Лист7"/>
      <sheetName val="Восстановл_Лист15"/>
      <sheetName val="Восстановл_Лист17"/>
      <sheetName val="Ли啁䉓C"/>
      <sheetName val="БАЛАНС"/>
      <sheetName val="Documents and Settings\Halilova"/>
      <sheetName val="ТИТУЛ"/>
      <sheetName val="ОБЩЕСТВА"/>
      <sheetName val="Приморск БДС"/>
      <sheetName val="ААС М.Вешак (259,8)_x0000__x0000_İŹ_x0000__x0004__x0000__x0000__x0000__x0000__x0000__x0000_"/>
      <sheetName val="ААС М.Вешак (259,8)??İŹ?_x0004_??????"/>
      <sheetName val="Проверка и настройка параметров"/>
      <sheetName val="AccountingQtyTotal"/>
      <sheetName val="Пример расчета"/>
      <sheetName val="SP173И1"/>
      <sheetName val="SP173И2"/>
      <sheetName val="SP173И3"/>
      <sheetName val="SP353СИ1"/>
      <sheetName val="SP353СИ2"/>
      <sheetName val="SP353ЦИ1"/>
      <sheetName val="SP353ЦИ2"/>
      <sheetName val="SakhNIPI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  <sheetName val="Итог"/>
      <sheetName val="Смета 5.2. Кусты25,29,31,65"/>
      <sheetName val="НМА"/>
      <sheetName val="list"/>
      <sheetName val="Подрядчики"/>
      <sheetName val="Обновление"/>
      <sheetName val="Цена"/>
      <sheetName val="Product"/>
      <sheetName val=""/>
      <sheetName val="сохранить"/>
      <sheetName val="См 1 наруж.водопровод"/>
      <sheetName val="2002(v2)"/>
      <sheetName val="2002_v2_"/>
      <sheetName val="информация"/>
      <sheetName val="смета СИД"/>
      <sheetName val="часы"/>
      <sheetName val="ресурсная вед."/>
      <sheetName val="ИДвалка"/>
      <sheetName val="Лист2"/>
      <sheetName val="Лист опроса"/>
      <sheetName val="к.84-к.83"/>
      <sheetName val="Шкаф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Summary"/>
      <sheetName val="Пример расчета"/>
      <sheetName val="Табл38-7"/>
      <sheetName val="все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справ."/>
      <sheetName val="справ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1"/>
      <sheetName val="Пояснение 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Разработка проекта"/>
      <sheetName val="КП НовоКов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Перечень ИУ"/>
      <sheetName val="Упр"/>
      <sheetName val="оператор"/>
      <sheetName val="исх_данные"/>
      <sheetName val="ст ГТМ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 refreshError="1"/>
      <sheetData sheetId="76" refreshError="1"/>
      <sheetData sheetId="77" refreshError="1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  <sheetName val="Данные для расчёта сметы"/>
      <sheetName val="СметаСводная снег"/>
      <sheetName val="93-110"/>
      <sheetName val="СметаСводная"/>
      <sheetName val="ИГ1"/>
      <sheetName val="СметаСводная павильон"/>
      <sheetName val="Смета"/>
      <sheetName val="топо"/>
      <sheetName val="оборудован"/>
      <sheetName val="Упр"/>
      <sheetName val="2002_v2_"/>
      <sheetName val="см8"/>
      <sheetName val="РН-ПНГ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ЛАТА (образец)"/>
      <sheetName val="Списки"/>
      <sheetName val="для Бухг."/>
      <sheetName val="договоры"/>
      <sheetName val="Сводная оплата"/>
      <sheetName val="Ал(РД)"/>
      <sheetName val="Мант(ПР)"/>
      <sheetName val="мант(ПР`)"/>
      <sheetName val="Калин(РД)"/>
      <sheetName val="Калин(авт.над)"/>
      <sheetName val="Калгр(РД)1"/>
      <sheetName val="Советск"/>
      <sheetName val="Княж(РД)1"/>
      <sheetName val="Княж`(РД)1"/>
      <sheetName val="Княж РД4"/>
      <sheetName val="Фрол-Рост"/>
      <sheetName val="Ржевская"/>
      <sheetName val="Ржевская (конк.док.)"/>
      <sheetName val="Калгр(авт.надз)1"/>
      <sheetName val="Княж(РД)2"/>
      <sheetName val="Княж РД3"/>
      <sheetName val="Княж(конк.)"/>
      <sheetName val="ИССС"/>
      <sheetName val="Калгр(ПР)"/>
      <sheetName val="Выборг"/>
      <sheetName val="МЧС"/>
      <sheetName val="Восточная ПР"/>
      <sheetName val="Центральная"/>
      <sheetName val="Ал(авт.надз)"/>
      <sheetName val="Абак(ПР)"/>
      <sheetName val="Б-Т(РД)"/>
      <sheetName val="Б-Т(кор)"/>
      <sheetName val="Б-Т(конк.)"/>
      <sheetName val="З-Б(РД)"/>
      <sheetName val="З-Б(конк.)"/>
      <sheetName val="Итат1(РД)"/>
      <sheetName val="Итат2(РД)"/>
      <sheetName val="Барнаульск(конк)"/>
      <sheetName val="Барнаул(РД1)"/>
      <sheetName val="Барнаул(РД2)"/>
      <sheetName val="Гусиноозерская (конк)"/>
      <sheetName val="Гусинооз(коррРД)"/>
      <sheetName val="Казах-Р(ПР1)"/>
      <sheetName val="Казах-Р(ПР2)"/>
      <sheetName val="Кузбасская"/>
      <sheetName val="Ул-У(РП)"/>
      <sheetName val="Камала(ПР)"/>
      <sheetName val="Крсноярск"/>
      <sheetName val="Машук(РД)"/>
      <sheetName val="Машук(корр)"/>
      <sheetName val="Фрунзенская"/>
      <sheetName val="Белый Раст"/>
      <sheetName val="Белый Р"/>
      <sheetName val="Радуга РД3"/>
      <sheetName val="Радуга ПР"/>
      <sheetName val="МантРД"/>
      <sheetName val="МантРД`"/>
      <sheetName val="Мант(авт.надз.)"/>
      <sheetName val="Калгр(РД)2"/>
      <sheetName val="Калгр(РД)3"/>
      <sheetName val="Калгр(авт.надз)3"/>
      <sheetName val="Калгр(авт.надз)2"/>
      <sheetName val="Златоуст"/>
      <sheetName val="Шагол(конк)"/>
      <sheetName val="Тюмень"/>
      <sheetName val="Вятка (конк)"/>
      <sheetName val="Емелино ПР"/>
      <sheetName val="Бологое РД"/>
      <sheetName val="Бологое (авт.надз)"/>
      <sheetName val="Радуга(РД2)"/>
      <sheetName val="Радуга(агент.дог)"/>
      <sheetName val="Радуга (РД1)"/>
      <sheetName val="Радуга(авт.надз)"/>
      <sheetName val="Ростов(ПР)"/>
      <sheetName val="Куйбышев"/>
      <sheetName val="Самара (ПР)"/>
      <sheetName val="Сангтуда"/>
      <sheetName val="Рек.Мант."/>
      <sheetName val="Лист4"/>
      <sheetName val="Лист5"/>
      <sheetName val="Лист6"/>
      <sheetName val="Лист1"/>
      <sheetName val="Лист2"/>
      <sheetName val="Лист3"/>
      <sheetName val="АЛ(ПР)"/>
      <sheetName val="Лист7"/>
      <sheetName val="пусто"/>
      <sheetName val="пусто2"/>
      <sheetName val=""/>
    </sheetNames>
    <sheetDataSet>
      <sheetData sheetId="0" refreshError="1"/>
      <sheetData sheetId="1" refreshError="1">
        <row r="1">
          <cell r="A1" t="str">
            <v>список</v>
          </cell>
        </row>
        <row r="2">
          <cell r="A2" t="str">
            <v>ГУП "Трест ГРИИ"</v>
          </cell>
        </row>
        <row r="3">
          <cell r="A3" t="str">
            <v>ЗАО "ИК ЭНИКО-МИФИ"</v>
          </cell>
        </row>
        <row r="4">
          <cell r="A4" t="str">
            <v>ЗАО "Институт автоматизации энергетических систем"</v>
          </cell>
        </row>
        <row r="5">
          <cell r="A5" t="str">
            <v>ЗАО "Институт энергетических сетей" г. Каунас</v>
          </cell>
        </row>
        <row r="6">
          <cell r="A6" t="str">
            <v>ЗАО "СПЕЦЭЛЕКТРОМОНТАЖ"</v>
          </cell>
        </row>
        <row r="7">
          <cell r="A7" t="str">
            <v>ЗАО "Стройинвестпроект ЛТД"</v>
          </cell>
        </row>
        <row r="8">
          <cell r="A8" t="str">
            <v>ЗАО "Электросетьпроект"</v>
          </cell>
        </row>
        <row r="9">
          <cell r="A9" t="str">
            <v>ЗАО НПП "Инмажпроект"</v>
          </cell>
        </row>
        <row r="10">
          <cell r="A10" t="str">
            <v>Измайлова Л.И.</v>
          </cell>
        </row>
        <row r="11">
          <cell r="A11" t="str">
            <v>Инновационный геологический центр ФГУГП "Волгагеология"</v>
          </cell>
        </row>
        <row r="12">
          <cell r="A12" t="str">
            <v>МЧС</v>
          </cell>
        </row>
        <row r="13">
          <cell r="A13" t="str">
            <v>ОАО "Гипросвязь-4"</v>
          </cell>
        </row>
        <row r="14">
          <cell r="A14" t="str">
            <v>ОАО "Ивэлектроналадка"</v>
          </cell>
        </row>
        <row r="15">
          <cell r="A15" t="str">
            <v>ОАО "Институт Энергосетьпроект"</v>
          </cell>
        </row>
        <row r="16">
          <cell r="A16" t="str">
            <v>ОАО "Калининградская ТЭЦ-2"</v>
          </cell>
        </row>
        <row r="17">
          <cell r="A17" t="str">
            <v>ОАО "Отделение Дальних Передач"</v>
          </cell>
        </row>
        <row r="18">
          <cell r="A18" t="str">
            <v>ОАО "Сангтудинская ГЭС-1"</v>
          </cell>
        </row>
        <row r="19">
          <cell r="A19" t="str">
            <v>ОАО "СевЗап НТЦ"</v>
          </cell>
        </row>
        <row r="20">
          <cell r="A20" t="str">
            <v>ОАО "Севзапэлектросетьстрой"</v>
          </cell>
        </row>
        <row r="21">
          <cell r="A21" t="str">
            <v>ОАО "СОЮЗТЕХЭНЕРГО"</v>
          </cell>
        </row>
        <row r="22">
          <cell r="A22" t="str">
            <v>ОАО "Спецсетьстрой"</v>
          </cell>
        </row>
        <row r="23">
          <cell r="A23" t="str">
            <v>ОАО "ФСК ЕЭС" МЭС Волги</v>
          </cell>
        </row>
        <row r="24">
          <cell r="A24" t="str">
            <v>ОАО "ФСК ЕЭС" МЭС Северо-Запада</v>
          </cell>
        </row>
        <row r="25">
          <cell r="A25" t="str">
            <v>ОАО "ФСК ЕЭС" МЭС Сибири</v>
          </cell>
        </row>
        <row r="26">
          <cell r="A26" t="str">
            <v>ОАО "ФСК ЕЭС" МЭС Урала</v>
          </cell>
        </row>
        <row r="27">
          <cell r="A27" t="str">
            <v>ОАО "ФСК ЕЭС" МЭС Центра</v>
          </cell>
        </row>
        <row r="28">
          <cell r="A28" t="str">
            <v>ОАО "ФСК ЕЭС" МЭС Юга</v>
          </cell>
        </row>
        <row r="29">
          <cell r="A29" t="str">
            <v>ОАО "ФСК ЕЭС" филиал Валдайское ПМЭС</v>
          </cell>
        </row>
        <row r="30">
          <cell r="A30" t="str">
            <v>ОАО "ФСК ЕЭС" филиал Волго-Окское ПМЭС</v>
          </cell>
        </row>
        <row r="31">
          <cell r="A31" t="str">
            <v>ОАО "Южное ИЦЭ"</v>
          </cell>
        </row>
        <row r="32">
          <cell r="A32" t="str">
            <v>ОАО "Янтарьэнерго"</v>
          </cell>
        </row>
        <row r="33">
          <cell r="A33" t="str">
            <v>ООО  "ЭЛКО Технологии СПб"</v>
          </cell>
        </row>
        <row r="34">
          <cell r="A34" t="str">
            <v>ООО "АрхиГАП"</v>
          </cell>
        </row>
        <row r="35">
          <cell r="A35" t="str">
            <v xml:space="preserve">ООО "Витасвязь" </v>
          </cell>
        </row>
        <row r="36">
          <cell r="A36" t="str">
            <v>ООО "ИКЦ "Экспертриск"</v>
          </cell>
        </row>
        <row r="37">
          <cell r="A37" t="str">
            <v>ООО "Инжиниринговый центр Энерго"</v>
          </cell>
        </row>
        <row r="38">
          <cell r="A38" t="str">
            <v>ООО "ИнтерЭСП"</v>
          </cell>
        </row>
        <row r="39">
          <cell r="A39" t="str">
            <v>ООО "ОМК-Сталь"</v>
          </cell>
        </row>
        <row r="40">
          <cell r="A40" t="str">
            <v>ООО "ПРОЕКТИНВЕСТ"</v>
          </cell>
        </row>
        <row r="41">
          <cell r="A41" t="str">
            <v>ООО "Сибэнергосетьпроект"</v>
          </cell>
        </row>
        <row r="42">
          <cell r="A42" t="str">
            <v>ООО "СМУ в г. Калининграде. ДО ОАО "Союзтелефонстрой"</v>
          </cell>
        </row>
        <row r="43">
          <cell r="A43" t="str">
            <v>ООО "Спецмонтажсервис"</v>
          </cell>
        </row>
        <row r="44">
          <cell r="A44" t="str">
            <v>ООО "СУНЭТО"</v>
          </cell>
        </row>
        <row r="45">
          <cell r="A45" t="str">
            <v>ООО "Энергоинжиниринг"</v>
          </cell>
        </row>
        <row r="46">
          <cell r="A46" t="str">
            <v>ООО "Энергокомплект-Сервис"</v>
          </cell>
        </row>
        <row r="47">
          <cell r="A47" t="str">
            <v>ООО "Энергосетьпроект-НН"</v>
          </cell>
        </row>
        <row r="48">
          <cell r="A48" t="str">
            <v>ООО "Энерго-Юг"</v>
          </cell>
        </row>
        <row r="49">
          <cell r="A49" t="str">
            <v>ООО НПФ "ЭЛНАП"</v>
          </cell>
        </row>
        <row r="50">
          <cell r="A50" t="str">
            <v>ООО НПЦ "ЭСиС"</v>
          </cell>
        </row>
        <row r="51">
          <cell r="A51" t="str">
            <v>ОРЗАУМ</v>
          </cell>
        </row>
        <row r="52">
          <cell r="A52" t="str">
            <v>транспорт</v>
          </cell>
        </row>
        <row r="53">
          <cell r="A53" t="str">
            <v>Филиал "Институт Тулаэнергосетьпроект" ОАО "СевЗап НТЦ"</v>
          </cell>
        </row>
        <row r="54">
          <cell r="A54" t="str">
            <v>Филиал ОАО "Инженерный центр ЕЭС" - "Фирма ОРГРЭС"</v>
          </cell>
        </row>
        <row r="55">
          <cell r="A55" t="str">
            <v>ХЗ</v>
          </cell>
        </row>
        <row r="56">
          <cell r="A56" t="str">
            <v>ХЗ1</v>
          </cell>
        </row>
        <row r="57">
          <cell r="A57" t="str">
            <v>ХЗ2</v>
          </cell>
        </row>
        <row r="58">
          <cell r="A58" t="str">
            <v>ОАО "ВНИИГ им. Б.Е.Веденеева</v>
          </cell>
        </row>
        <row r="59">
          <cell r="A59" t="str">
            <v>ООО СП "Строймеханизация"</v>
          </cell>
        </row>
        <row r="60">
          <cell r="A60" t="str">
            <v>ЗАО "ПЕНТАКОН"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1"/>
      <sheetName val="2"/>
      <sheetName val="3"/>
      <sheetName val="4"/>
      <sheetName val="4.1"/>
      <sheetName val="6"/>
      <sheetName val="6.1"/>
      <sheetName val="6.2"/>
      <sheetName val="8"/>
      <sheetName val="8.1"/>
      <sheetName val="9"/>
      <sheetName val="9.1"/>
      <sheetName val="9.2"/>
      <sheetName val="10"/>
      <sheetName val="11"/>
      <sheetName val="12"/>
      <sheetName val="13"/>
      <sheetName val="14"/>
      <sheetName val="14.1"/>
      <sheetName val="14.2"/>
      <sheetName val="14.3"/>
      <sheetName val="14.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Этапы"/>
      <sheetName val="Лист6"/>
      <sheetName val="Лист7"/>
      <sheetName val="Лист4"/>
    </sheetNames>
    <sheetDataSet>
      <sheetData sheetId="0" refreshError="1">
        <row r="1">
          <cell r="A1" t="str">
            <v>список</v>
          </cell>
        </row>
        <row r="2">
          <cell r="A2" t="str">
            <v>ВСЕ СУБЧИКИ</v>
          </cell>
        </row>
        <row r="3">
          <cell r="A3" t="str">
            <v>ГУП "Трест ГРИИ"</v>
          </cell>
        </row>
        <row r="4">
          <cell r="A4" t="str">
            <v>ЗАО "ИК ЭНИКО-МИФИ"</v>
          </cell>
        </row>
        <row r="5">
          <cell r="A5" t="str">
            <v>ЗАО "Институт автоматизации энергетических систем"</v>
          </cell>
        </row>
        <row r="6">
          <cell r="A6" t="str">
            <v>ЗАО "Институт энергетических сетей" г. Каунас</v>
          </cell>
        </row>
        <row r="7">
          <cell r="A7" t="str">
            <v>ЗАО "СПЕЦЭЛЕКТРОМОНТАЖ"</v>
          </cell>
        </row>
        <row r="8">
          <cell r="A8" t="str">
            <v>ЗАО "Стройинвестпроект ЛТД"</v>
          </cell>
        </row>
        <row r="9">
          <cell r="A9" t="str">
            <v>ЗАО "Электросетьпроект"</v>
          </cell>
        </row>
        <row r="10">
          <cell r="A10" t="str">
            <v>ЗАО НПП "Инмажпроект"</v>
          </cell>
        </row>
        <row r="11">
          <cell r="A11" t="str">
            <v>Измайлова Л.И.</v>
          </cell>
        </row>
        <row r="12">
          <cell r="A12" t="str">
            <v>Инновационный геологический центр ФГУГП "Волгагеология"</v>
          </cell>
        </row>
        <row r="13">
          <cell r="A13" t="str">
            <v>МЧС</v>
          </cell>
        </row>
        <row r="14">
          <cell r="A14" t="str">
            <v>СибНИИЭ</v>
          </cell>
        </row>
        <row r="15">
          <cell r="A15" t="str">
            <v>ОАО "Гипросвязь-4"</v>
          </cell>
        </row>
        <row r="16">
          <cell r="A16" t="str">
            <v>ОАО "Ивэлектроналадка"</v>
          </cell>
        </row>
        <row r="17">
          <cell r="A17" t="str">
            <v>ОАО "Институт Энергосетьпроект"</v>
          </cell>
        </row>
        <row r="18">
          <cell r="A18" t="str">
            <v>ОАО "Калининградская ТЭЦ-2"</v>
          </cell>
        </row>
        <row r="19">
          <cell r="A19" t="str">
            <v>ОАО "Отделение Дальних Передач"</v>
          </cell>
        </row>
        <row r="20">
          <cell r="A20" t="str">
            <v>ОАО "Отделение Дальних Передач"</v>
          </cell>
        </row>
        <row r="21">
          <cell r="A21" t="str">
            <v>ОАО "Сангтудинская ГЭС-1"</v>
          </cell>
        </row>
        <row r="22">
          <cell r="A22" t="str">
            <v>ПЦ Энерго</v>
          </cell>
        </row>
        <row r="23">
          <cell r="A23" t="str">
            <v>ОАО "Отделение Дальних Передач"</v>
          </cell>
        </row>
        <row r="24">
          <cell r="A24" t="str">
            <v>ОАО "Сангтудинская ГЭС-1"</v>
          </cell>
        </row>
        <row r="25">
          <cell r="A25" t="str">
            <v>ОАО "СевЗап НТЦ"</v>
          </cell>
        </row>
        <row r="26">
          <cell r="A26" t="str">
            <v>ОАО "Севзапэлектросетьстрой"</v>
          </cell>
        </row>
        <row r="27">
          <cell r="A27" t="str">
            <v>ОАО "СОЮЗТЕХЭНЕРГО"</v>
          </cell>
        </row>
        <row r="28">
          <cell r="A28" t="str">
            <v>ОАО "Спецсетьстрой"</v>
          </cell>
        </row>
        <row r="29">
          <cell r="A29" t="str">
            <v>ОАО "ФСК ЕЭС" МЭС Волги</v>
          </cell>
        </row>
        <row r="30">
          <cell r="A30" t="str">
            <v>ОАО "ФСК ЕЭС" МЭС Северо-Запада</v>
          </cell>
        </row>
        <row r="31">
          <cell r="A31" t="str">
            <v>ОАО "ФСК ЕЭС" МЭС Сибири</v>
          </cell>
        </row>
        <row r="32">
          <cell r="A32" t="str">
            <v>ОАО "ФСК ЕЭС" МЭС Урала</v>
          </cell>
        </row>
        <row r="33">
          <cell r="A33" t="str">
            <v>ОАО "ФСК ЕЭС" МЭС Центра</v>
          </cell>
        </row>
        <row r="34">
          <cell r="A34" t="str">
            <v>ОАО "ФСК ЕЭС" МЭС Юга</v>
          </cell>
        </row>
        <row r="35">
          <cell r="A35" t="str">
            <v>ОАО "ФСК ЕЭС" филиал Валдайское ПМЭС</v>
          </cell>
        </row>
        <row r="36">
          <cell r="A36" t="str">
            <v>ОАО "ФСК ЕЭС" филиал Волго-Окское ПМЭС</v>
          </cell>
        </row>
        <row r="37">
          <cell r="A37" t="str">
            <v>ОАО "Южное ИЦЭ"</v>
          </cell>
        </row>
        <row r="38">
          <cell r="A38" t="str">
            <v>ОАО "Янтарьэнерго"</v>
          </cell>
        </row>
        <row r="39">
          <cell r="A39" t="str">
            <v>ООО  "ЭЛКО Технологии СПб"</v>
          </cell>
        </row>
        <row r="40">
          <cell r="A40" t="str">
            <v>ООО "АрхиГАП"</v>
          </cell>
        </row>
        <row r="41">
          <cell r="A41" t="str">
            <v xml:space="preserve">ООО "Витасвязь" </v>
          </cell>
        </row>
        <row r="42">
          <cell r="A42" t="str">
            <v>ООО "ИКЦ "Экспертриск"</v>
          </cell>
        </row>
        <row r="43">
          <cell r="A43" t="str">
            <v>ООО "Инжиниринговый центр Энерго"</v>
          </cell>
        </row>
        <row r="44">
          <cell r="A44" t="str">
            <v>ООО "ИнтерЭСП"</v>
          </cell>
        </row>
        <row r="45">
          <cell r="A45" t="str">
            <v>ООО "ОМК-Сталь"</v>
          </cell>
        </row>
        <row r="46">
          <cell r="A46" t="str">
            <v>ООО "ПРОЕКТИНВЕСТ"</v>
          </cell>
        </row>
        <row r="47">
          <cell r="A47" t="str">
            <v>ООО "Сибэнергосетьпроект"</v>
          </cell>
        </row>
        <row r="48">
          <cell r="A48" t="str">
            <v>ООО "СМУ в г. Калининграде. ДО ОАО "Союзтелефонстрой"</v>
          </cell>
        </row>
        <row r="49">
          <cell r="A49" t="str">
            <v>ООО "Спецмонтажсервис"</v>
          </cell>
        </row>
        <row r="50">
          <cell r="A50" t="str">
            <v>ООО "СУНЭТО"</v>
          </cell>
        </row>
        <row r="51">
          <cell r="A51" t="str">
            <v>ООО "Энергоинжиниринг"</v>
          </cell>
        </row>
        <row r="52">
          <cell r="A52" t="str">
            <v>ООО "Энергокомплект-Сервис"</v>
          </cell>
        </row>
        <row r="53">
          <cell r="A53" t="str">
            <v>ООО "Энергосетьпроект-НН"</v>
          </cell>
        </row>
        <row r="54">
          <cell r="A54" t="str">
            <v>ООО "Энерго-Юг"</v>
          </cell>
        </row>
        <row r="55">
          <cell r="A55" t="str">
            <v>ООО НПФ "ЭЛНАП"</v>
          </cell>
        </row>
        <row r="56">
          <cell r="A56" t="str">
            <v>ООО НПЦ "ЭСиС"</v>
          </cell>
        </row>
        <row r="57">
          <cell r="A57" t="str">
            <v>ОРЗАУМ</v>
          </cell>
        </row>
        <row r="58">
          <cell r="A58" t="str">
            <v>ООО СП Строймеханизация</v>
          </cell>
        </row>
        <row r="59">
          <cell r="A59" t="str">
            <v>Субподрядчик</v>
          </cell>
        </row>
        <row r="60">
          <cell r="A60" t="str">
            <v>транспорт</v>
          </cell>
        </row>
        <row r="61">
          <cell r="A61" t="str">
            <v>Филиал "Институт Тулаэнергосетьпроект" ОАО "СевЗап НТЦ"</v>
          </cell>
        </row>
        <row r="62">
          <cell r="A62" t="str">
            <v>Филиал ОАО "Инженерный центр ЕЭС" - "Фирма ОРГРЭС"</v>
          </cell>
        </row>
        <row r="63">
          <cell r="A63" t="str">
            <v>ХЗ</v>
          </cell>
        </row>
        <row r="64">
          <cell r="A64" t="str">
            <v>ХЗ1</v>
          </cell>
        </row>
        <row r="65">
          <cell r="A65" t="str">
            <v>ХЗ2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Прайс_на_9114"/>
      <sheetName val="Коэфф1_1"/>
      <sheetName val="Прайс_лист"/>
      <sheetName val="см8"/>
      <sheetName val="топография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Пример расчета"/>
      <sheetName val="СметаСводная"/>
      <sheetName val="Итог"/>
      <sheetName val="СметаСводная снег"/>
      <sheetName val="sapactivexlhiddensheet"/>
      <sheetName val="Сервис_x0000__x0000__x0000__x0000__x0000__x0000__x0000__x0000__x0000__x0009__x0000_✈ʷ_x0000__x0004__x0000__x0000__x0000__x0000__x0000__x0000_ᩀʷ_x0000__x0000_"/>
      <sheetName val="Сервис?????????_x0009_?✈ʷ?_x0004_??????ᩀʷ??"/>
      <sheetName val="ПДР"/>
      <sheetName val="таблица руководству"/>
      <sheetName val="Суточная добыча за неделю"/>
      <sheetName val="Лист1"/>
      <sheetName val="Обновление"/>
      <sheetName val="Цена"/>
      <sheetName val="Product"/>
      <sheetName val="янв."/>
      <sheetName val="Сервис_x0000__x0000__x0000__x0000__x0000__x0000__x0000__x0000__x0000_ _x0000_✈ʷ_x0000__x0004__x0000__x0000__x0000__x0000__x0000__x0000_ᩀʷ_x0000__x0000_"/>
      <sheetName val="Спр_общий"/>
      <sheetName val="Ярково"/>
      <sheetName val="Таблица 4 АСУТП"/>
      <sheetName val="шаблон"/>
      <sheetName val="list"/>
      <sheetName val="часы"/>
      <sheetName val="ИГ1"/>
      <sheetName val="Объемы работ по ПВ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28">
          <cell r="E28">
            <v>26.88</v>
          </cell>
        </row>
      </sheetData>
      <sheetData sheetId="2"/>
      <sheetData sheetId="3"/>
      <sheetData sheetId="4"/>
      <sheetData sheetId="5"/>
      <sheetData sheetId="6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ировка"/>
      <sheetName val="Авансовый отчет"/>
      <sheetName val="Платежное поручение"/>
      <sheetName val="Счет-Фактура"/>
      <sheetName val="Накладная"/>
      <sheetName val="Доверенность"/>
      <sheetName val="Расходный ордер"/>
      <sheetName val="Приходный ордер"/>
      <sheetName val="Платежка за телефон"/>
      <sheetName val="Платежка за электроэнергию"/>
      <sheetName val="Счет_Фактура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D11" sqref="A2:D11"/>
    </sheetView>
  </sheetViews>
  <sheetFormatPr defaultRowHeight="15" x14ac:dyDescent="0.25"/>
  <cols>
    <col min="1" max="1" width="8" style="184" customWidth="1"/>
    <col min="2" max="2" width="81.140625" style="184" customWidth="1"/>
    <col min="3" max="3" width="21.85546875" style="184" customWidth="1"/>
    <col min="4" max="4" width="22.5703125" style="184" customWidth="1"/>
    <col min="5" max="16384" width="9.140625" style="184"/>
  </cols>
  <sheetData>
    <row r="1" spans="1:4" ht="15.75" x14ac:dyDescent="0.25">
      <c r="A1" s="197"/>
      <c r="B1" s="197"/>
      <c r="C1" s="197"/>
      <c r="D1" s="197"/>
    </row>
    <row r="2" spans="1:4" ht="112.5" customHeight="1" x14ac:dyDescent="0.25">
      <c r="A2" s="198" t="s">
        <v>386</v>
      </c>
      <c r="B2" s="198"/>
      <c r="C2" s="198"/>
      <c r="D2" s="198"/>
    </row>
    <row r="3" spans="1:4" ht="24.75" customHeight="1" x14ac:dyDescent="0.25">
      <c r="A3" s="199" t="s">
        <v>4</v>
      </c>
      <c r="B3" s="199" t="s">
        <v>387</v>
      </c>
      <c r="C3" s="199" t="s">
        <v>388</v>
      </c>
      <c r="D3" s="199"/>
    </row>
    <row r="4" spans="1:4" ht="28.5" customHeight="1" x14ac:dyDescent="0.25">
      <c r="A4" s="199"/>
      <c r="B4" s="199"/>
      <c r="C4" s="185" t="s">
        <v>389</v>
      </c>
      <c r="D4" s="185" t="s">
        <v>390</v>
      </c>
    </row>
    <row r="5" spans="1:4" ht="16.5" customHeight="1" x14ac:dyDescent="0.25">
      <c r="A5" s="186">
        <v>1</v>
      </c>
      <c r="B5" s="186">
        <v>2</v>
      </c>
      <c r="C5" s="186">
        <v>3</v>
      </c>
      <c r="D5" s="186">
        <v>4</v>
      </c>
    </row>
    <row r="6" spans="1:4" ht="16.5" customHeight="1" x14ac:dyDescent="0.25">
      <c r="A6" s="194" t="s">
        <v>321</v>
      </c>
      <c r="B6" s="195"/>
      <c r="C6" s="195"/>
      <c r="D6" s="196"/>
    </row>
    <row r="7" spans="1:4" ht="60" customHeight="1" x14ac:dyDescent="0.25">
      <c r="A7" s="186">
        <v>1</v>
      </c>
      <c r="B7" s="187" t="s">
        <v>403</v>
      </c>
      <c r="C7" s="188" t="s">
        <v>391</v>
      </c>
      <c r="D7" s="188" t="s">
        <v>392</v>
      </c>
    </row>
    <row r="8" spans="1:4" ht="54.75" customHeight="1" x14ac:dyDescent="0.25">
      <c r="A8" s="194" t="s">
        <v>393</v>
      </c>
      <c r="B8" s="195"/>
      <c r="C8" s="195"/>
      <c r="D8" s="196"/>
    </row>
    <row r="9" spans="1:4" ht="55.5" customHeight="1" x14ac:dyDescent="0.25">
      <c r="A9" s="186">
        <v>2</v>
      </c>
      <c r="B9" s="187" t="s">
        <v>394</v>
      </c>
      <c r="C9" s="188" t="s">
        <v>395</v>
      </c>
      <c r="D9" s="188">
        <v>44905</v>
      </c>
    </row>
    <row r="10" spans="1:4" x14ac:dyDescent="0.25">
      <c r="A10" s="189"/>
      <c r="B10" s="189"/>
      <c r="C10" s="189"/>
      <c r="D10" s="189"/>
    </row>
    <row r="11" spans="1:4" ht="15.75" x14ac:dyDescent="0.25">
      <c r="B11" s="190" t="s">
        <v>396</v>
      </c>
    </row>
  </sheetData>
  <mergeCells count="7">
    <mergeCell ref="A8:D8"/>
    <mergeCell ref="A1:D1"/>
    <mergeCell ref="A2:D2"/>
    <mergeCell ref="A3:A4"/>
    <mergeCell ref="B3:B4"/>
    <mergeCell ref="C3:D3"/>
    <mergeCell ref="A6:D6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 tint="-0.499984740745262"/>
  </sheetPr>
  <dimension ref="A1:H25"/>
  <sheetViews>
    <sheetView tabSelected="1" zoomScaleNormal="100" workbookViewId="0">
      <selection activeCell="F24" sqref="F24"/>
    </sheetView>
  </sheetViews>
  <sheetFormatPr defaultRowHeight="12.75" x14ac:dyDescent="0.2"/>
  <cols>
    <col min="1" max="1" width="25.7109375" customWidth="1"/>
    <col min="3" max="3" width="14.140625" customWidth="1"/>
    <col min="4" max="4" width="13" customWidth="1"/>
    <col min="5" max="5" width="15.7109375" customWidth="1"/>
    <col min="6" max="6" width="11.5703125" bestFit="1" customWidth="1"/>
    <col min="7" max="8" width="10.140625" bestFit="1" customWidth="1"/>
  </cols>
  <sheetData>
    <row r="1" spans="1:8" x14ac:dyDescent="0.2">
      <c r="A1" s="262" t="s">
        <v>399</v>
      </c>
      <c r="B1" s="262"/>
      <c r="C1" s="262"/>
      <c r="D1" s="262"/>
      <c r="E1" s="262"/>
      <c r="F1" s="262"/>
    </row>
    <row r="2" spans="1:8" x14ac:dyDescent="0.2">
      <c r="A2" s="178"/>
      <c r="B2" s="178"/>
      <c r="C2" s="178"/>
      <c r="D2" s="178"/>
      <c r="E2" s="178"/>
      <c r="F2" s="178"/>
    </row>
    <row r="3" spans="1:8" x14ac:dyDescent="0.2">
      <c r="A3" s="244" t="s">
        <v>385</v>
      </c>
      <c r="B3" s="244"/>
      <c r="C3" s="244"/>
      <c r="D3" s="244"/>
      <c r="E3" s="244"/>
      <c r="F3" s="121">
        <v>44409</v>
      </c>
    </row>
    <row r="4" spans="1:8" ht="15.75" x14ac:dyDescent="0.25">
      <c r="A4" s="236" t="s">
        <v>327</v>
      </c>
      <c r="B4" s="237"/>
      <c r="C4" s="237"/>
      <c r="D4" s="237"/>
      <c r="E4" s="238"/>
      <c r="F4" s="120">
        <f>(F6-F5)/30.5</f>
        <v>3</v>
      </c>
    </row>
    <row r="5" spans="1:8" ht="15.75" x14ac:dyDescent="0.25">
      <c r="A5" s="236" t="s">
        <v>223</v>
      </c>
      <c r="B5" s="237"/>
      <c r="C5" s="237"/>
      <c r="D5" s="237"/>
      <c r="E5" s="238"/>
      <c r="F5" s="121">
        <v>44440</v>
      </c>
      <c r="G5" s="119">
        <v>44561</v>
      </c>
      <c r="H5" t="s">
        <v>401</v>
      </c>
    </row>
    <row r="6" spans="1:8" ht="15.75" x14ac:dyDescent="0.25">
      <c r="A6" s="236" t="s">
        <v>224</v>
      </c>
      <c r="B6" s="237"/>
      <c r="C6" s="237"/>
      <c r="D6" s="237"/>
      <c r="E6" s="238"/>
      <c r="F6" s="121">
        <v>44531</v>
      </c>
      <c r="G6" s="122"/>
    </row>
    <row r="7" spans="1:8" ht="35.25" customHeight="1" x14ac:dyDescent="0.25">
      <c r="A7" s="232" t="s">
        <v>328</v>
      </c>
      <c r="B7" s="233"/>
      <c r="C7" s="233"/>
      <c r="D7" s="233"/>
      <c r="E7" s="234"/>
      <c r="F7" s="123">
        <v>1.0509999999999999</v>
      </c>
    </row>
    <row r="8" spans="1:8" ht="15.75" x14ac:dyDescent="0.2">
      <c r="A8" s="235" t="s">
        <v>329</v>
      </c>
      <c r="B8" s="235"/>
      <c r="C8" s="235"/>
      <c r="D8" s="126">
        <f>F7</f>
        <v>1.0509999999999999</v>
      </c>
      <c r="E8" s="127" t="s">
        <v>332</v>
      </c>
      <c r="F8" s="45">
        <f>F7^(1/12)</f>
        <v>1.0041538000000001</v>
      </c>
    </row>
    <row r="9" spans="1:8" ht="34.5" customHeight="1" x14ac:dyDescent="0.2">
      <c r="A9" s="227" t="s">
        <v>229</v>
      </c>
      <c r="B9" s="228"/>
      <c r="C9" s="259" t="str">
        <f>CONCATENATE("(",F8,"^",ROUND((F5-F3)/30.5,1),"+",F8,"^",ROUND((F6-F3)/30.5,1),")","/2")</f>
        <v>(1,0041538^1+1,0041538^4)/2</v>
      </c>
      <c r="D9" s="260"/>
      <c r="E9" s="261"/>
      <c r="F9" s="129">
        <f>(F8^ROUND((F5-F3)/30.5,1)+F8^ROUND((F6-F3)/30.5,1))/2</f>
        <v>1.0104363999999999</v>
      </c>
    </row>
    <row r="10" spans="1:8" ht="34.5" customHeight="1" x14ac:dyDescent="0.2">
      <c r="A10" s="175"/>
      <c r="B10" s="175"/>
      <c r="C10" s="176"/>
      <c r="D10" s="176"/>
      <c r="E10" s="176"/>
      <c r="F10" s="177"/>
    </row>
    <row r="11" spans="1:8" x14ac:dyDescent="0.2">
      <c r="A11" s="262" t="s">
        <v>400</v>
      </c>
      <c r="B11" s="262"/>
      <c r="C11" s="262"/>
      <c r="D11" s="262"/>
      <c r="E11" s="262"/>
      <c r="F11" s="262"/>
    </row>
    <row r="13" spans="1:8" x14ac:dyDescent="0.2">
      <c r="A13" s="244" t="s">
        <v>385</v>
      </c>
      <c r="B13" s="244"/>
      <c r="C13" s="244"/>
      <c r="D13" s="244"/>
      <c r="E13" s="244"/>
      <c r="F13" s="121">
        <v>44409</v>
      </c>
    </row>
    <row r="14" spans="1:8" ht="15.75" x14ac:dyDescent="0.25">
      <c r="A14" s="236" t="s">
        <v>327</v>
      </c>
      <c r="B14" s="237"/>
      <c r="C14" s="237"/>
      <c r="D14" s="237"/>
      <c r="E14" s="238"/>
      <c r="F14" s="120">
        <f>(F16-F15)/30.5</f>
        <v>12</v>
      </c>
    </row>
    <row r="15" spans="1:8" ht="15.75" x14ac:dyDescent="0.25">
      <c r="A15" s="236" t="s">
        <v>223</v>
      </c>
      <c r="B15" s="237"/>
      <c r="C15" s="237"/>
      <c r="D15" s="237"/>
      <c r="E15" s="238"/>
      <c r="F15" s="121">
        <v>44440</v>
      </c>
      <c r="G15" s="121">
        <v>44561</v>
      </c>
      <c r="H15" t="s">
        <v>397</v>
      </c>
    </row>
    <row r="16" spans="1:8" ht="15.75" x14ac:dyDescent="0.25">
      <c r="A16" s="236" t="s">
        <v>224</v>
      </c>
      <c r="B16" s="237"/>
      <c r="C16" s="237"/>
      <c r="D16" s="237"/>
      <c r="E16" s="238"/>
      <c r="F16" s="121">
        <v>44805</v>
      </c>
      <c r="G16" s="121">
        <v>44562</v>
      </c>
      <c r="H16" t="s">
        <v>398</v>
      </c>
    </row>
    <row r="17" spans="1:6" ht="15.75" x14ac:dyDescent="0.2">
      <c r="A17" s="263" t="s">
        <v>227</v>
      </c>
      <c r="B17" s="263"/>
      <c r="C17" s="263"/>
      <c r="D17" s="263"/>
      <c r="E17" s="263"/>
      <c r="F17" s="42">
        <f>(G15-F15)/30.5/F14</f>
        <v>0.33</v>
      </c>
    </row>
    <row r="18" spans="1:6" ht="15.75" x14ac:dyDescent="0.2">
      <c r="A18" s="264" t="s">
        <v>228</v>
      </c>
      <c r="B18" s="264"/>
      <c r="C18" s="264"/>
      <c r="D18" s="264"/>
      <c r="E18" s="264"/>
      <c r="F18" s="42">
        <f>1-F17</f>
        <v>0.67</v>
      </c>
    </row>
    <row r="19" spans="1:6" ht="35.25" customHeight="1" x14ac:dyDescent="0.25">
      <c r="A19" s="232" t="s">
        <v>328</v>
      </c>
      <c r="B19" s="233"/>
      <c r="C19" s="233"/>
      <c r="D19" s="233"/>
      <c r="E19" s="234"/>
      <c r="F19" s="123">
        <v>1.0509999999999999</v>
      </c>
    </row>
    <row r="20" spans="1:6" ht="15.75" x14ac:dyDescent="0.2">
      <c r="A20" s="235" t="s">
        <v>329</v>
      </c>
      <c r="B20" s="235"/>
      <c r="C20" s="235"/>
      <c r="D20" s="126">
        <f>F19</f>
        <v>1.0509999999999999</v>
      </c>
      <c r="E20" s="127" t="s">
        <v>332</v>
      </c>
      <c r="F20" s="45">
        <f>F19^(1/12)</f>
        <v>1.0041538000000001</v>
      </c>
    </row>
    <row r="21" spans="1:6" ht="33" customHeight="1" x14ac:dyDescent="0.25">
      <c r="A21" s="239" t="s">
        <v>330</v>
      </c>
      <c r="B21" s="239"/>
      <c r="C21" s="239"/>
      <c r="D21" s="239"/>
      <c r="E21" s="239"/>
      <c r="F21" s="124">
        <v>1.048</v>
      </c>
    </row>
    <row r="22" spans="1:6" ht="15.75" x14ac:dyDescent="0.2">
      <c r="A22" s="235" t="s">
        <v>331</v>
      </c>
      <c r="B22" s="235"/>
      <c r="C22" s="235"/>
      <c r="D22" s="126">
        <f>F21</f>
        <v>1.048</v>
      </c>
      <c r="E22" s="127" t="s">
        <v>332</v>
      </c>
      <c r="F22" s="45">
        <f>F21^(1/12)</f>
        <v>1.0039146000000001</v>
      </c>
    </row>
    <row r="23" spans="1:6" ht="15.75" x14ac:dyDescent="0.2">
      <c r="A23" s="125" t="s">
        <v>225</v>
      </c>
      <c r="B23" s="125"/>
      <c r="C23" s="259" t="str">
        <f>CONCATENATE("(",F20,"^",ROUND((F15-F13)/30.5,1),"+",F20,"^",ROUND((G15-F13)/30.5,1),")","/2")</f>
        <v>(1,0041538^1+1,0041538^5)/2</v>
      </c>
      <c r="D23" s="260"/>
      <c r="E23" s="261"/>
      <c r="F23" s="174">
        <f>(F20^ROUND((F15-F13)/30.5,1)+F20^ROUND((G15-F13)/30.5,1))/2</f>
        <v>1.012548</v>
      </c>
    </row>
    <row r="24" spans="1:6" ht="40.5" customHeight="1" x14ac:dyDescent="0.2">
      <c r="A24" s="125" t="s">
        <v>226</v>
      </c>
      <c r="B24" s="125"/>
      <c r="C24" s="265" t="str">
        <f>CONCATENATE(F20,"^",ROUND((G16-F13)/30.5,1),"*","(",F22,"^1","+",F22,"^",ROUND((F16-G16)/30.5,1),")","/2")</f>
        <v>1,0041538^5*(1,0039146^1+1,0039146^8)/2</v>
      </c>
      <c r="D24" s="266"/>
      <c r="E24" s="267"/>
      <c r="F24" s="174">
        <f>F20^ROUND((G16-F13)/30.5,1)*(F22^1+F22^ROUND((F16-G16)/30.5,1))/"2"</f>
        <v>1.0391475999999999</v>
      </c>
    </row>
    <row r="25" spans="1:6" ht="34.5" customHeight="1" x14ac:dyDescent="0.2">
      <c r="A25" s="227" t="s">
        <v>229</v>
      </c>
      <c r="B25" s="228"/>
      <c r="C25" s="259" t="str">
        <f>CONCATENATE(F17,"*",F23,"+",F18,"*",F24)</f>
        <v>0,33*1,012548+0,67*1,0391476</v>
      </c>
      <c r="D25" s="260"/>
      <c r="E25" s="261"/>
      <c r="F25" s="129">
        <f>F17*F23+F18*F24</f>
        <v>1.0303697000000001</v>
      </c>
    </row>
  </sheetData>
  <mergeCells count="24">
    <mergeCell ref="A25:B25"/>
    <mergeCell ref="C25:E25"/>
    <mergeCell ref="A14:E14"/>
    <mergeCell ref="A15:E15"/>
    <mergeCell ref="A16:E16"/>
    <mergeCell ref="A17:E17"/>
    <mergeCell ref="A18:E18"/>
    <mergeCell ref="A19:E19"/>
    <mergeCell ref="A20:C20"/>
    <mergeCell ref="A21:E21"/>
    <mergeCell ref="A22:C22"/>
    <mergeCell ref="C23:E23"/>
    <mergeCell ref="C24:E24"/>
    <mergeCell ref="C9:E9"/>
    <mergeCell ref="A1:F1"/>
    <mergeCell ref="A3:E3"/>
    <mergeCell ref="A11:F11"/>
    <mergeCell ref="A13:E13"/>
    <mergeCell ref="A4:E4"/>
    <mergeCell ref="A5:E5"/>
    <mergeCell ref="A6:E6"/>
    <mergeCell ref="A7:E7"/>
    <mergeCell ref="A8:C8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19"/>
  <sheetViews>
    <sheetView view="pageBreakPreview" zoomScale="60" zoomScaleNormal="100" workbookViewId="0">
      <selection activeCell="A7" sqref="A7:C7"/>
    </sheetView>
  </sheetViews>
  <sheetFormatPr defaultRowHeight="15" x14ac:dyDescent="0.25"/>
  <cols>
    <col min="1" max="1" width="22" style="92" customWidth="1"/>
    <col min="2" max="2" width="21.28515625" style="92" customWidth="1"/>
    <col min="3" max="3" width="62.28515625" style="92" customWidth="1"/>
    <col min="4" max="16384" width="9.140625" style="92"/>
  </cols>
  <sheetData>
    <row r="1" spans="1:3" x14ac:dyDescent="0.25">
      <c r="A1" s="201" t="s">
        <v>369</v>
      </c>
      <c r="B1" s="201"/>
      <c r="C1" s="201"/>
    </row>
    <row r="2" spans="1:3" x14ac:dyDescent="0.25">
      <c r="A2" s="201" t="s">
        <v>370</v>
      </c>
      <c r="B2" s="201"/>
      <c r="C2" s="201"/>
    </row>
    <row r="3" spans="1:3" x14ac:dyDescent="0.25">
      <c r="A3" s="202" t="s">
        <v>311</v>
      </c>
      <c r="B3" s="203"/>
      <c r="C3" s="203"/>
    </row>
    <row r="4" spans="1:3" x14ac:dyDescent="0.25">
      <c r="A4" s="204" t="str">
        <f>НМЦК!C3</f>
        <v>Парковка автомобильного транспорта ВТРК "Архыз"</v>
      </c>
      <c r="B4" s="204"/>
      <c r="C4" s="204"/>
    </row>
    <row r="5" spans="1:3" ht="54.6" customHeight="1" x14ac:dyDescent="0.25">
      <c r="A5" s="205" t="s">
        <v>371</v>
      </c>
      <c r="B5" s="205"/>
      <c r="C5" s="205"/>
    </row>
    <row r="6" spans="1:3" ht="18" customHeight="1" x14ac:dyDescent="0.25">
      <c r="A6" s="200" t="s">
        <v>372</v>
      </c>
      <c r="B6" s="200"/>
      <c r="C6" s="200"/>
    </row>
    <row r="7" spans="1:3" ht="45" customHeight="1" x14ac:dyDescent="0.25">
      <c r="A7" s="207" t="s">
        <v>373</v>
      </c>
      <c r="B7" s="207"/>
      <c r="C7" s="207"/>
    </row>
    <row r="8" spans="1:3" x14ac:dyDescent="0.25">
      <c r="A8" s="208" t="s">
        <v>374</v>
      </c>
      <c r="B8" s="208"/>
      <c r="C8" s="208"/>
    </row>
    <row r="9" spans="1:3" ht="42.75" customHeight="1" x14ac:dyDescent="0.25">
      <c r="A9" s="200" t="s">
        <v>384</v>
      </c>
      <c r="B9" s="200"/>
      <c r="C9" s="200"/>
    </row>
    <row r="10" spans="1:3" ht="29.25" customHeight="1" x14ac:dyDescent="0.25">
      <c r="A10" s="207" t="s">
        <v>379</v>
      </c>
      <c r="B10" s="207"/>
      <c r="C10" s="207"/>
    </row>
    <row r="11" spans="1:3" x14ac:dyDescent="0.25">
      <c r="A11" s="206" t="s">
        <v>375</v>
      </c>
      <c r="B11" s="206"/>
      <c r="C11" s="206"/>
    </row>
    <row r="12" spans="1:3" ht="33.75" customHeight="1" x14ac:dyDescent="0.25">
      <c r="A12" s="209" t="s">
        <v>380</v>
      </c>
      <c r="B12" s="209"/>
      <c r="C12" s="209"/>
    </row>
    <row r="13" spans="1:3" ht="28.15" customHeight="1" x14ac:dyDescent="0.25">
      <c r="A13" s="205" t="s">
        <v>376</v>
      </c>
      <c r="B13" s="205"/>
      <c r="C13" s="205"/>
    </row>
    <row r="14" spans="1:3" x14ac:dyDescent="0.25">
      <c r="A14" s="169" t="s">
        <v>381</v>
      </c>
      <c r="B14" s="168"/>
      <c r="C14" s="168"/>
    </row>
    <row r="15" spans="1:3" x14ac:dyDescent="0.25">
      <c r="A15" s="205" t="s">
        <v>129</v>
      </c>
      <c r="B15" s="205"/>
      <c r="C15" s="205"/>
    </row>
    <row r="16" spans="1:3" x14ac:dyDescent="0.25">
      <c r="A16" s="165"/>
      <c r="B16" s="165"/>
      <c r="C16" s="165"/>
    </row>
    <row r="17" spans="1:3" x14ac:dyDescent="0.25">
      <c r="A17" s="166" t="s">
        <v>377</v>
      </c>
      <c r="B17" s="167"/>
      <c r="C17" s="166"/>
    </row>
    <row r="18" spans="1:3" x14ac:dyDescent="0.25">
      <c r="A18" s="206"/>
      <c r="B18" s="206"/>
      <c r="C18" s="206"/>
    </row>
    <row r="19" spans="1:3" x14ac:dyDescent="0.25">
      <c r="A19" s="166"/>
      <c r="B19" s="167">
        <f>НМЦ!E21</f>
        <v>378901687.32999998</v>
      </c>
      <c r="C19" s="166" t="s">
        <v>378</v>
      </c>
    </row>
  </sheetData>
  <mergeCells count="15">
    <mergeCell ref="A13:C13"/>
    <mergeCell ref="A15:C15"/>
    <mergeCell ref="A18:C18"/>
    <mergeCell ref="A7:C7"/>
    <mergeCell ref="A8:C8"/>
    <mergeCell ref="A9:C9"/>
    <mergeCell ref="A10:C10"/>
    <mergeCell ref="A11:C11"/>
    <mergeCell ref="A12:C12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P38"/>
  <sheetViews>
    <sheetView view="pageBreakPreview" topLeftCell="A22" zoomScaleNormal="100" zoomScaleSheetLayoutView="100" workbookViewId="0">
      <selection activeCell="K38" sqref="A1:K38"/>
    </sheetView>
  </sheetViews>
  <sheetFormatPr defaultRowHeight="15" x14ac:dyDescent="0.25"/>
  <cols>
    <col min="1" max="6" width="9.140625" style="139"/>
    <col min="7" max="7" width="15.42578125" style="139" customWidth="1"/>
    <col min="8" max="16384" width="9.140625" style="139"/>
  </cols>
  <sheetData>
    <row r="1" spans="1:16" ht="15.75" x14ac:dyDescent="0.25">
      <c r="A1" s="212" t="s">
        <v>337</v>
      </c>
      <c r="B1" s="212"/>
      <c r="C1" s="212"/>
      <c r="D1" s="212"/>
      <c r="E1" s="212"/>
      <c r="F1" s="212"/>
      <c r="G1" s="212"/>
      <c r="H1" s="212"/>
      <c r="I1" s="212"/>
      <c r="J1" s="212"/>
      <c r="K1" s="137"/>
      <c r="L1" s="137"/>
      <c r="M1" s="137"/>
      <c r="N1" s="137"/>
      <c r="O1" s="137"/>
      <c r="P1" s="138"/>
    </row>
    <row r="2" spans="1:16" ht="15.75" x14ac:dyDescent="0.25">
      <c r="A2" s="212" t="s">
        <v>338</v>
      </c>
      <c r="B2" s="212"/>
      <c r="C2" s="212"/>
      <c r="D2" s="212"/>
      <c r="E2" s="212"/>
      <c r="F2" s="212"/>
      <c r="G2" s="212"/>
      <c r="H2" s="212"/>
      <c r="I2" s="212"/>
      <c r="J2" s="212"/>
      <c r="K2" s="137"/>
      <c r="L2" s="137"/>
      <c r="M2" s="137"/>
      <c r="N2" s="137"/>
      <c r="O2" s="137"/>
      <c r="P2" s="138"/>
    </row>
    <row r="3" spans="1:16" ht="15.75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38"/>
    </row>
    <row r="4" spans="1:16" ht="47.25" customHeight="1" x14ac:dyDescent="0.25">
      <c r="A4" s="160" t="s">
        <v>358</v>
      </c>
      <c r="B4" s="140"/>
      <c r="C4" s="213" t="str">
        <f>НМЦК!C3</f>
        <v>Парковка автомобильного транспорта ВТРК "Архыз"</v>
      </c>
      <c r="D4" s="213"/>
      <c r="E4" s="213"/>
      <c r="F4" s="213"/>
      <c r="G4" s="213"/>
      <c r="H4" s="213"/>
      <c r="I4" s="213"/>
      <c r="J4" s="213"/>
      <c r="K4" s="213"/>
      <c r="L4" s="140"/>
      <c r="M4" s="140"/>
      <c r="N4" s="140"/>
      <c r="O4" s="140"/>
      <c r="P4" s="138"/>
    </row>
    <row r="5" spans="1:16" ht="15.75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38"/>
    </row>
    <row r="6" spans="1:16" ht="15.75" x14ac:dyDescent="0.25">
      <c r="A6" s="213" t="s">
        <v>339</v>
      </c>
      <c r="B6" s="213"/>
      <c r="C6" s="213"/>
      <c r="D6" s="213"/>
      <c r="E6" s="213"/>
      <c r="F6" s="213"/>
      <c r="G6" s="191">
        <f>НМЦ!E21</f>
        <v>378901687.32999998</v>
      </c>
      <c r="H6" s="192"/>
      <c r="I6" s="192"/>
      <c r="J6" s="192"/>
      <c r="K6" s="192"/>
      <c r="L6" s="141"/>
      <c r="M6" s="141"/>
      <c r="N6" s="141"/>
      <c r="O6" s="141"/>
      <c r="P6" s="138"/>
    </row>
    <row r="7" spans="1:16" ht="38.25" customHeight="1" x14ac:dyDescent="0.25">
      <c r="A7" s="214" t="s">
        <v>408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142"/>
      <c r="M7" s="142"/>
      <c r="N7" s="142"/>
      <c r="O7" s="142"/>
      <c r="P7" s="138"/>
    </row>
    <row r="8" spans="1:16" ht="15.75" x14ac:dyDescent="0.25">
      <c r="A8" s="140" t="s">
        <v>340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38"/>
    </row>
    <row r="9" spans="1:16" ht="15.75" x14ac:dyDescent="0.25">
      <c r="A9" s="143" t="s">
        <v>341</v>
      </c>
      <c r="B9" s="143"/>
      <c r="C9" s="143"/>
      <c r="D9" s="143"/>
      <c r="E9" s="143"/>
      <c r="F9" s="143"/>
      <c r="G9" s="143"/>
      <c r="H9" s="140"/>
      <c r="I9" s="140"/>
      <c r="J9" s="140"/>
      <c r="K9" s="140"/>
      <c r="L9" s="140"/>
      <c r="M9" s="140"/>
      <c r="N9" s="140"/>
      <c r="O9" s="140"/>
      <c r="P9" s="138"/>
    </row>
    <row r="10" spans="1:16" ht="15.75" x14ac:dyDescent="0.25">
      <c r="A10" s="163" t="s">
        <v>365</v>
      </c>
      <c r="B10" s="143"/>
      <c r="C10" s="143"/>
      <c r="D10" s="143"/>
      <c r="E10" s="143"/>
      <c r="F10" s="143"/>
      <c r="G10" s="143"/>
      <c r="H10" s="140"/>
      <c r="I10" s="140"/>
      <c r="J10" s="140"/>
      <c r="K10" s="140"/>
      <c r="L10" s="140"/>
      <c r="M10" s="140"/>
      <c r="N10" s="140"/>
      <c r="O10" s="140"/>
      <c r="P10" s="138"/>
    </row>
    <row r="11" spans="1:16" ht="15.75" x14ac:dyDescent="0.25">
      <c r="A11" s="144" t="s">
        <v>364</v>
      </c>
      <c r="C11" s="143"/>
      <c r="D11" s="143"/>
      <c r="E11" s="143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38"/>
    </row>
    <row r="12" spans="1:16" s="147" customFormat="1" ht="15.75" x14ac:dyDescent="0.25">
      <c r="A12" s="145" t="s">
        <v>342</v>
      </c>
      <c r="B12" s="146"/>
      <c r="C12" s="146"/>
      <c r="D12" s="146"/>
      <c r="E12" s="146"/>
      <c r="F12" s="146"/>
      <c r="G12" s="146"/>
      <c r="H12" s="146"/>
      <c r="I12" s="146"/>
    </row>
    <row r="13" spans="1:16" s="147" customFormat="1" ht="15.75" x14ac:dyDescent="0.25">
      <c r="A13" s="145" t="s">
        <v>343</v>
      </c>
      <c r="B13" s="146"/>
      <c r="C13" s="146"/>
      <c r="D13" s="146"/>
      <c r="E13" s="146"/>
      <c r="F13" s="146"/>
      <c r="G13" s="146"/>
      <c r="H13" s="146"/>
      <c r="I13" s="146"/>
    </row>
    <row r="14" spans="1:16" s="147" customFormat="1" ht="15.75" x14ac:dyDescent="0.25">
      <c r="A14" s="145" t="s">
        <v>344</v>
      </c>
      <c r="B14" s="146"/>
      <c r="C14" s="146"/>
      <c r="D14" s="146"/>
      <c r="E14" s="146"/>
      <c r="F14" s="146"/>
      <c r="G14" s="146"/>
      <c r="H14" s="146"/>
      <c r="I14" s="146"/>
    </row>
    <row r="15" spans="1:16" s="147" customFormat="1" ht="15.75" x14ac:dyDescent="0.25">
      <c r="A15" s="145" t="s">
        <v>345</v>
      </c>
      <c r="B15" s="146"/>
      <c r="C15" s="146"/>
      <c r="D15" s="146"/>
      <c r="E15" s="146"/>
      <c r="F15" s="146"/>
      <c r="G15" s="146"/>
      <c r="H15" s="146"/>
      <c r="I15" s="146"/>
    </row>
    <row r="16" spans="1:16" s="147" customFormat="1" ht="15.75" x14ac:dyDescent="0.25">
      <c r="A16" s="145" t="s">
        <v>346</v>
      </c>
      <c r="B16" s="146"/>
      <c r="C16" s="146"/>
      <c r="D16" s="146"/>
      <c r="E16" s="146"/>
      <c r="F16" s="146"/>
      <c r="G16" s="146"/>
      <c r="H16" s="146"/>
      <c r="I16" s="146"/>
    </row>
    <row r="17" spans="1:16" s="147" customFormat="1" ht="15.75" x14ac:dyDescent="0.25">
      <c r="A17" s="145" t="s">
        <v>347</v>
      </c>
      <c r="B17" s="146"/>
      <c r="C17" s="146"/>
      <c r="D17" s="146"/>
      <c r="E17" s="146"/>
      <c r="F17" s="146"/>
      <c r="G17" s="146"/>
      <c r="H17" s="146"/>
      <c r="I17" s="146"/>
    </row>
    <row r="18" spans="1:16" s="148" customFormat="1" x14ac:dyDescent="0.25">
      <c r="A18" s="145" t="s">
        <v>348</v>
      </c>
      <c r="B18" s="145"/>
      <c r="C18" s="145"/>
      <c r="D18" s="145"/>
      <c r="E18" s="145"/>
      <c r="F18" s="145"/>
      <c r="G18" s="145"/>
      <c r="H18" s="145"/>
      <c r="I18" s="145"/>
    </row>
    <row r="19" spans="1:16" s="148" customFormat="1" x14ac:dyDescent="0.25">
      <c r="A19" s="145" t="s">
        <v>349</v>
      </c>
      <c r="B19" s="145"/>
      <c r="C19" s="145"/>
      <c r="D19" s="145"/>
      <c r="E19" s="145"/>
      <c r="F19" s="145"/>
      <c r="G19" s="145"/>
      <c r="H19" s="145"/>
      <c r="I19" s="145"/>
    </row>
    <row r="20" spans="1:16" s="148" customFormat="1" x14ac:dyDescent="0.25">
      <c r="A20" s="162" t="s">
        <v>366</v>
      </c>
      <c r="B20" s="145"/>
      <c r="C20" s="145"/>
      <c r="D20" s="145"/>
      <c r="E20" s="145"/>
      <c r="F20" s="145"/>
      <c r="G20" s="145"/>
      <c r="H20" s="145"/>
      <c r="I20" s="145"/>
    </row>
    <row r="21" spans="1:16" s="148" customFormat="1" x14ac:dyDescent="0.25">
      <c r="A21" s="145" t="s">
        <v>367</v>
      </c>
      <c r="B21" s="145"/>
      <c r="C21" s="145"/>
      <c r="D21" s="145"/>
      <c r="E21" s="145"/>
      <c r="F21" s="145"/>
      <c r="G21" s="145"/>
      <c r="H21" s="145"/>
      <c r="I21" s="145"/>
    </row>
    <row r="22" spans="1:16" s="148" customFormat="1" x14ac:dyDescent="0.25">
      <c r="A22" s="162" t="s">
        <v>359</v>
      </c>
      <c r="B22" s="145"/>
      <c r="C22" s="145"/>
      <c r="D22" s="145"/>
      <c r="E22" s="145"/>
      <c r="F22" s="145"/>
      <c r="G22" s="145"/>
      <c r="H22" s="145"/>
      <c r="I22" s="145"/>
    </row>
    <row r="23" spans="1:16" s="148" customFormat="1" x14ac:dyDescent="0.25">
      <c r="A23" s="162" t="s">
        <v>360</v>
      </c>
      <c r="B23" s="145"/>
      <c r="C23" s="145"/>
      <c r="D23" s="145"/>
      <c r="E23" s="145"/>
      <c r="F23" s="145"/>
      <c r="G23" s="145"/>
      <c r="H23" s="145"/>
      <c r="I23" s="145"/>
    </row>
    <row r="24" spans="1:16" s="150" customFormat="1" x14ac:dyDescent="0.25">
      <c r="A24" s="145" t="s">
        <v>361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6" s="150" customFormat="1" x14ac:dyDescent="0.25">
      <c r="A25" s="162" t="s">
        <v>362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</row>
    <row r="26" spans="1:16" s="148" customFormat="1" x14ac:dyDescent="0.25">
      <c r="A26" s="145" t="s">
        <v>363</v>
      </c>
      <c r="B26" s="145"/>
      <c r="C26" s="145"/>
      <c r="D26" s="145"/>
      <c r="E26" s="145"/>
      <c r="F26" s="145"/>
      <c r="G26" s="145"/>
      <c r="H26" s="145"/>
      <c r="I26" s="145"/>
    </row>
    <row r="27" spans="1:16" s="148" customFormat="1" x14ac:dyDescent="0.25">
      <c r="A27" s="145" t="s">
        <v>350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</row>
    <row r="28" spans="1:16" s="150" customFormat="1" ht="30" customHeight="1" x14ac:dyDescent="0.25">
      <c r="A28" s="210" t="s">
        <v>351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151"/>
      <c r="M28" s="151"/>
      <c r="N28" s="151"/>
      <c r="O28" s="151"/>
    </row>
    <row r="29" spans="1:16" s="150" customFormat="1" ht="33" customHeight="1" x14ac:dyDescent="0.25">
      <c r="A29" s="210" t="s">
        <v>352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</row>
    <row r="30" spans="1:16" s="150" customFormat="1" x14ac:dyDescent="0.25">
      <c r="A30" s="164" t="s">
        <v>368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</row>
    <row r="31" spans="1:16" s="150" customFormat="1" x14ac:dyDescent="0.25">
      <c r="A31" s="145" t="s">
        <v>353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</row>
    <row r="32" spans="1:16" ht="15.75" x14ac:dyDescent="0.25">
      <c r="A32" s="152"/>
      <c r="B32" s="153"/>
      <c r="C32" s="143"/>
      <c r="D32" s="143"/>
      <c r="E32" s="143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38"/>
    </row>
    <row r="33" spans="1:16" ht="15.75" x14ac:dyDescent="0.25">
      <c r="A33" s="143" t="s">
        <v>354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0"/>
      <c r="M33" s="140"/>
      <c r="N33" s="140"/>
      <c r="O33" s="140"/>
      <c r="P33" s="138"/>
    </row>
    <row r="34" spans="1:16" ht="15.75" x14ac:dyDescent="0.25">
      <c r="A34" s="143" t="s">
        <v>355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0"/>
      <c r="M34" s="140"/>
      <c r="N34" s="140"/>
      <c r="O34" s="140"/>
      <c r="P34" s="138"/>
    </row>
    <row r="35" spans="1:16" ht="15.75" x14ac:dyDescent="0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0"/>
      <c r="M35" s="140"/>
      <c r="N35" s="140"/>
      <c r="O35" s="140"/>
      <c r="P35" s="138"/>
    </row>
    <row r="36" spans="1:16" ht="15.75" x14ac:dyDescent="0.25">
      <c r="A36" s="140" t="s">
        <v>356</v>
      </c>
      <c r="B36" s="140"/>
      <c r="C36" s="140"/>
      <c r="D36" s="140"/>
      <c r="E36" s="140"/>
      <c r="G36" s="154"/>
      <c r="H36" s="155"/>
      <c r="I36" s="154"/>
      <c r="J36" s="156"/>
      <c r="K36" s="157"/>
      <c r="L36" s="157"/>
      <c r="M36" s="158"/>
      <c r="N36" s="158"/>
      <c r="O36" s="158"/>
      <c r="P36" s="138"/>
    </row>
    <row r="37" spans="1:16" ht="15.75" x14ac:dyDescent="0.25">
      <c r="A37" s="140"/>
      <c r="B37" s="140"/>
      <c r="C37" s="140"/>
      <c r="D37" s="140"/>
      <c r="E37" s="140"/>
      <c r="G37" s="211" t="s">
        <v>357</v>
      </c>
      <c r="H37" s="211"/>
      <c r="I37" s="211"/>
      <c r="J37" s="211"/>
      <c r="K37" s="159"/>
      <c r="L37" s="140"/>
      <c r="M37" s="158"/>
      <c r="N37" s="158"/>
      <c r="O37" s="158"/>
      <c r="P37" s="138"/>
    </row>
    <row r="38" spans="1:16" ht="15.75" x14ac:dyDescent="0.2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</row>
  </sheetData>
  <mergeCells count="8">
    <mergeCell ref="A28:K28"/>
    <mergeCell ref="A29:K29"/>
    <mergeCell ref="G37:J37"/>
    <mergeCell ref="A1:J1"/>
    <mergeCell ref="A2:J2"/>
    <mergeCell ref="C4:K4"/>
    <mergeCell ref="A6:F6"/>
    <mergeCell ref="A7:K7"/>
  </mergeCells>
  <pageMargins left="0.7" right="0.7" top="0.75" bottom="0.75" header="0.3" footer="0.3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25"/>
  <sheetViews>
    <sheetView workbookViewId="0">
      <selection activeCell="E25" sqref="A1:E25"/>
    </sheetView>
  </sheetViews>
  <sheetFormatPr defaultRowHeight="15" x14ac:dyDescent="0.25"/>
  <cols>
    <col min="1" max="1" width="9.140625" style="92"/>
    <col min="2" max="2" width="39.140625" style="92" customWidth="1"/>
    <col min="3" max="3" width="17.5703125" style="92" customWidth="1"/>
    <col min="4" max="4" width="17.42578125" style="92" customWidth="1"/>
    <col min="5" max="5" width="22.28515625" style="92" customWidth="1"/>
    <col min="6" max="6" width="9.140625" style="92"/>
    <col min="7" max="7" width="18.7109375" style="92" bestFit="1" customWidth="1"/>
    <col min="8" max="16384" width="9.140625" style="92"/>
  </cols>
  <sheetData>
    <row r="1" spans="1:7" ht="15.75" x14ac:dyDescent="0.25">
      <c r="A1" s="215" t="s">
        <v>310</v>
      </c>
      <c r="B1" s="215"/>
      <c r="C1" s="215"/>
      <c r="D1" s="215"/>
      <c r="E1" s="215"/>
      <c r="F1" s="91"/>
      <c r="G1" s="91"/>
    </row>
    <row r="2" spans="1:7" ht="15.75" x14ac:dyDescent="0.25">
      <c r="A2" s="216" t="s">
        <v>311</v>
      </c>
      <c r="B2" s="216"/>
      <c r="C2" s="216"/>
      <c r="D2" s="216"/>
      <c r="E2" s="216"/>
      <c r="F2" s="91"/>
      <c r="G2" s="91"/>
    </row>
    <row r="3" spans="1:7" ht="15.75" x14ac:dyDescent="0.25">
      <c r="A3" s="216" t="str">
        <f>НМЦК!C3</f>
        <v>Парковка автомобильного транспорта ВТРК "Архыз"</v>
      </c>
      <c r="B3" s="216"/>
      <c r="C3" s="216"/>
      <c r="D3" s="216"/>
      <c r="E3" s="216"/>
      <c r="F3" s="91"/>
      <c r="G3" s="91"/>
    </row>
    <row r="4" spans="1:7" ht="15.75" x14ac:dyDescent="0.25">
      <c r="A4" s="93"/>
      <c r="B4" s="93"/>
      <c r="C4" s="93"/>
      <c r="D4" s="93"/>
      <c r="E4" s="93"/>
      <c r="F4" s="91"/>
      <c r="G4" s="91"/>
    </row>
    <row r="5" spans="1:7" ht="15.75" x14ac:dyDescent="0.25">
      <c r="A5" s="94" t="s">
        <v>312</v>
      </c>
      <c r="B5" s="94"/>
      <c r="C5" s="131">
        <f>(C7-C6)/30.5</f>
        <v>13</v>
      </c>
      <c r="D5" s="95" t="s">
        <v>222</v>
      </c>
      <c r="E5" s="91"/>
      <c r="F5" s="91"/>
      <c r="G5" s="91"/>
    </row>
    <row r="6" spans="1:7" ht="15.75" x14ac:dyDescent="0.25">
      <c r="A6" s="94" t="s">
        <v>313</v>
      </c>
      <c r="B6" s="94"/>
      <c r="C6" s="96">
        <v>44510</v>
      </c>
      <c r="D6" s="95"/>
      <c r="E6" s="91"/>
      <c r="F6" s="91"/>
      <c r="G6" s="91"/>
    </row>
    <row r="7" spans="1:7" ht="15.75" x14ac:dyDescent="0.25">
      <c r="A7" s="94" t="s">
        <v>314</v>
      </c>
      <c r="B7" s="94"/>
      <c r="C7" s="96">
        <v>44905</v>
      </c>
      <c r="D7" s="95"/>
      <c r="E7" s="91"/>
      <c r="F7" s="91"/>
      <c r="G7" s="91"/>
    </row>
    <row r="8" spans="1:7" ht="15.75" x14ac:dyDescent="0.25">
      <c r="A8" s="94"/>
      <c r="B8" s="97"/>
      <c r="C8" s="97"/>
      <c r="D8" s="91"/>
      <c r="E8" s="91"/>
      <c r="F8" s="91"/>
      <c r="G8" s="91"/>
    </row>
    <row r="9" spans="1:7" ht="15.75" x14ac:dyDescent="0.25">
      <c r="A9" s="217" t="s">
        <v>315</v>
      </c>
      <c r="B9" s="218" t="s">
        <v>316</v>
      </c>
      <c r="C9" s="217" t="s">
        <v>317</v>
      </c>
      <c r="D9" s="217"/>
      <c r="E9" s="217"/>
      <c r="F9" s="91"/>
      <c r="G9" s="91"/>
    </row>
    <row r="10" spans="1:7" ht="15.75" x14ac:dyDescent="0.25">
      <c r="A10" s="217"/>
      <c r="B10" s="219"/>
      <c r="C10" s="98" t="s">
        <v>318</v>
      </c>
      <c r="D10" s="98" t="s">
        <v>319</v>
      </c>
      <c r="E10" s="98" t="s">
        <v>320</v>
      </c>
      <c r="F10" s="91"/>
      <c r="G10" s="91"/>
    </row>
    <row r="11" spans="1:7" ht="15.75" x14ac:dyDescent="0.25">
      <c r="A11" s="98">
        <v>1</v>
      </c>
      <c r="B11" s="98">
        <v>2</v>
      </c>
      <c r="C11" s="98">
        <v>3</v>
      </c>
      <c r="D11" s="99">
        <v>4</v>
      </c>
      <c r="E11" s="99">
        <v>5</v>
      </c>
      <c r="F11" s="91"/>
      <c r="G11" s="91"/>
    </row>
    <row r="12" spans="1:7" s="135" customFormat="1" ht="15.75" x14ac:dyDescent="0.25">
      <c r="A12" s="132" t="s">
        <v>334</v>
      </c>
      <c r="B12" s="133" t="s">
        <v>321</v>
      </c>
      <c r="C12" s="101">
        <f>НМЦК!N15</f>
        <v>7876901.1399999997</v>
      </c>
      <c r="D12" s="102">
        <f>C12*0.2</f>
        <v>1575380.23</v>
      </c>
      <c r="E12" s="102">
        <f>C12+D12</f>
        <v>9452281.3699999992</v>
      </c>
      <c r="F12" s="134"/>
      <c r="G12" s="134"/>
    </row>
    <row r="13" spans="1:7" ht="15.75" x14ac:dyDescent="0.25">
      <c r="A13" s="103"/>
      <c r="B13" s="104" t="s">
        <v>322</v>
      </c>
      <c r="C13" s="105"/>
      <c r="D13" s="106"/>
      <c r="E13" s="106"/>
      <c r="F13" s="91"/>
      <c r="G13" s="91"/>
    </row>
    <row r="14" spans="1:7" ht="15.75" x14ac:dyDescent="0.25">
      <c r="A14" s="103"/>
      <c r="B14" s="107" t="s">
        <v>123</v>
      </c>
      <c r="C14" s="105">
        <f>НМЦК!N17</f>
        <v>154449.04</v>
      </c>
      <c r="D14" s="106">
        <f>C14*0.2</f>
        <v>30889.81</v>
      </c>
      <c r="E14" s="106">
        <f>C14+D14</f>
        <v>185338.85</v>
      </c>
      <c r="F14" s="91"/>
      <c r="G14" s="91"/>
    </row>
    <row r="15" spans="1:7" ht="31.5" x14ac:dyDescent="0.25">
      <c r="A15" s="103"/>
      <c r="B15" s="107" t="s">
        <v>335</v>
      </c>
      <c r="C15" s="105">
        <f>НМЦК!N15-НМЦК!K15</f>
        <v>68006.960000000006</v>
      </c>
      <c r="D15" s="106">
        <f>C15*0.2</f>
        <v>13601.39</v>
      </c>
      <c r="E15" s="106">
        <f>C15+D15</f>
        <v>81608.350000000006</v>
      </c>
      <c r="F15" s="91"/>
      <c r="G15" s="91"/>
    </row>
    <row r="16" spans="1:7" s="135" customFormat="1" ht="47.25" x14ac:dyDescent="0.25">
      <c r="A16" s="136" t="s">
        <v>336</v>
      </c>
      <c r="B16" s="100" t="s">
        <v>237</v>
      </c>
      <c r="C16" s="101">
        <f>НМЦК!N22</f>
        <v>307874504.97000003</v>
      </c>
      <c r="D16" s="102">
        <f>C16*0.2</f>
        <v>61574900.990000002</v>
      </c>
      <c r="E16" s="102">
        <f>C16+D16</f>
        <v>369449405.95999998</v>
      </c>
      <c r="F16" s="134"/>
      <c r="G16" s="134"/>
    </row>
    <row r="17" spans="1:7" ht="15.75" x14ac:dyDescent="0.25">
      <c r="A17" s="108"/>
      <c r="B17" s="104" t="s">
        <v>322</v>
      </c>
      <c r="C17" s="105"/>
      <c r="D17" s="106"/>
      <c r="E17" s="106"/>
      <c r="F17" s="91"/>
      <c r="G17" s="91"/>
    </row>
    <row r="18" spans="1:7" ht="15.75" x14ac:dyDescent="0.25">
      <c r="A18" s="108"/>
      <c r="B18" s="107" t="s">
        <v>211</v>
      </c>
      <c r="C18" s="105">
        <f>НМЦК!O22</f>
        <v>43675051.840000004</v>
      </c>
      <c r="D18" s="106">
        <f>C18*0.2</f>
        <v>8735010.3699999992</v>
      </c>
      <c r="E18" s="106">
        <f>C18+D18</f>
        <v>52410062.210000001</v>
      </c>
      <c r="F18" s="91"/>
      <c r="G18" s="91"/>
    </row>
    <row r="19" spans="1:7" ht="15.75" x14ac:dyDescent="0.25">
      <c r="A19" s="108"/>
      <c r="B19" s="107" t="s">
        <v>123</v>
      </c>
      <c r="C19" s="105">
        <f>НМЦК!N72</f>
        <v>6057312.7599999998</v>
      </c>
      <c r="D19" s="106">
        <f>C19*0.2</f>
        <v>1211462.55</v>
      </c>
      <c r="E19" s="106">
        <f>C19+D19</f>
        <v>7268775.3099999996</v>
      </c>
      <c r="F19" s="91"/>
      <c r="G19" s="91"/>
    </row>
    <row r="20" spans="1:7" ht="31.5" x14ac:dyDescent="0.25">
      <c r="A20" s="108"/>
      <c r="B20" s="107" t="s">
        <v>335</v>
      </c>
      <c r="C20" s="105">
        <f>НМЦК!N22-НМЦК!K22</f>
        <v>8214348.8700000001</v>
      </c>
      <c r="D20" s="106">
        <f>C20*0.2</f>
        <v>1642869.77</v>
      </c>
      <c r="E20" s="106">
        <f>C20+D20</f>
        <v>9857218.6400000006</v>
      </c>
      <c r="F20" s="91"/>
      <c r="G20" s="91"/>
    </row>
    <row r="21" spans="1:7" ht="32.25" customHeight="1" x14ac:dyDescent="0.25">
      <c r="A21" s="109"/>
      <c r="B21" s="109" t="s">
        <v>323</v>
      </c>
      <c r="C21" s="110">
        <f>C12+C16</f>
        <v>315751406.11000001</v>
      </c>
      <c r="D21" s="110">
        <f>D12+D16</f>
        <v>63150281.219999999</v>
      </c>
      <c r="E21" s="110">
        <f>E12+E16</f>
        <v>378901687.32999998</v>
      </c>
      <c r="F21" s="91"/>
      <c r="G21" s="91"/>
    </row>
    <row r="22" spans="1:7" s="114" customFormat="1" ht="15.75" x14ac:dyDescent="0.25">
      <c r="A22" s="104"/>
      <c r="B22" s="104" t="s">
        <v>322</v>
      </c>
      <c r="C22" s="111"/>
      <c r="D22" s="112"/>
      <c r="E22" s="112"/>
      <c r="F22" s="113"/>
      <c r="G22" s="113"/>
    </row>
    <row r="23" spans="1:7" ht="15.75" x14ac:dyDescent="0.25">
      <c r="A23" s="115"/>
      <c r="B23" s="107" t="s">
        <v>324</v>
      </c>
      <c r="C23" s="105">
        <f>C18</f>
        <v>43675051.840000004</v>
      </c>
      <c r="D23" s="116">
        <f>C23*20%</f>
        <v>8735010.3699999992</v>
      </c>
      <c r="E23" s="116">
        <f t="shared" ref="E23:E24" si="0">C23+D23</f>
        <v>52410062.210000001</v>
      </c>
      <c r="F23" s="91"/>
      <c r="G23" s="91"/>
    </row>
    <row r="24" spans="1:7" ht="15.75" x14ac:dyDescent="0.25">
      <c r="A24" s="117"/>
      <c r="B24" s="117" t="s">
        <v>325</v>
      </c>
      <c r="C24" s="105">
        <f>C14+C19</f>
        <v>6211761.7999999998</v>
      </c>
      <c r="D24" s="116">
        <f>C24*0.2</f>
        <v>1242352.3600000001</v>
      </c>
      <c r="E24" s="116">
        <f t="shared" si="0"/>
        <v>7454114.1600000001</v>
      </c>
      <c r="F24" s="91"/>
      <c r="G24" s="91"/>
    </row>
    <row r="25" spans="1:7" ht="31.5" x14ac:dyDescent="0.25">
      <c r="A25" s="118"/>
      <c r="B25" s="107" t="s">
        <v>326</v>
      </c>
      <c r="C25" s="105">
        <f>C15+C20</f>
        <v>8282355.8300000001</v>
      </c>
      <c r="D25" s="116">
        <f>C25*0.2</f>
        <v>1656471.17</v>
      </c>
      <c r="E25" s="116">
        <f>C25+D25</f>
        <v>9938827</v>
      </c>
      <c r="F25" s="91"/>
      <c r="G25" s="91"/>
    </row>
  </sheetData>
  <mergeCells count="6">
    <mergeCell ref="A1:E1"/>
    <mergeCell ref="A2:E2"/>
    <mergeCell ref="A3:E3"/>
    <mergeCell ref="A9:A10"/>
    <mergeCell ref="B9:B10"/>
    <mergeCell ref="C9:E9"/>
  </mergeCells>
  <printOptions horizontalCentered="1"/>
  <pageMargins left="0" right="0" top="0.74803149606299213" bottom="0.74803149606299213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pageSetUpPr fitToPage="1"/>
  </sheetPr>
  <dimension ref="A1:K68"/>
  <sheetViews>
    <sheetView showGridLines="0" zoomScaleNormal="100" workbookViewId="0">
      <pane ySplit="7" topLeftCell="A8" activePane="bottomLeft" state="frozen"/>
      <selection pane="bottomLeft" activeCell="H68" sqref="A1:H68"/>
    </sheetView>
  </sheetViews>
  <sheetFormatPr defaultRowHeight="12.75" x14ac:dyDescent="0.2"/>
  <cols>
    <col min="1" max="1" width="6.7109375" customWidth="1"/>
    <col min="2" max="2" width="37.7109375" customWidth="1"/>
    <col min="3" max="3" width="10.7109375" customWidth="1"/>
    <col min="4" max="4" width="12" customWidth="1"/>
    <col min="5" max="6" width="16.5703125" customWidth="1"/>
    <col min="7" max="8" width="15.5703125" customWidth="1"/>
    <col min="10" max="10" width="11.7109375" bestFit="1" customWidth="1"/>
  </cols>
  <sheetData>
    <row r="1" spans="1:8" x14ac:dyDescent="0.2">
      <c r="A1" s="221" t="s">
        <v>304</v>
      </c>
      <c r="B1" s="221"/>
      <c r="C1" s="221"/>
      <c r="D1" s="221"/>
      <c r="E1" s="221"/>
      <c r="F1" s="221"/>
      <c r="G1" s="221"/>
      <c r="H1" s="221"/>
    </row>
    <row r="2" spans="1:8" x14ac:dyDescent="0.2">
      <c r="A2" s="1"/>
      <c r="B2" s="3"/>
      <c r="C2" s="3"/>
      <c r="D2" s="3"/>
    </row>
    <row r="3" spans="1:8" x14ac:dyDescent="0.2">
      <c r="A3" s="76" t="s">
        <v>238</v>
      </c>
      <c r="B3" s="83" t="s">
        <v>23</v>
      </c>
      <c r="C3" s="63"/>
      <c r="D3" s="63"/>
    </row>
    <row r="4" spans="1:8" x14ac:dyDescent="0.2">
      <c r="A4" s="1"/>
      <c r="B4" s="3"/>
      <c r="C4" s="3"/>
      <c r="D4" s="3"/>
    </row>
    <row r="5" spans="1:8" ht="12.75" customHeight="1" x14ac:dyDescent="0.2">
      <c r="A5" s="222" t="s">
        <v>4</v>
      </c>
      <c r="B5" s="222" t="s">
        <v>305</v>
      </c>
      <c r="C5" s="223" t="s">
        <v>301</v>
      </c>
      <c r="D5" s="223" t="s">
        <v>302</v>
      </c>
      <c r="E5" s="220" t="s">
        <v>306</v>
      </c>
      <c r="F5" s="220"/>
      <c r="G5" s="220" t="s">
        <v>219</v>
      </c>
      <c r="H5" s="220"/>
    </row>
    <row r="6" spans="1:8" ht="27.75" customHeight="1" x14ac:dyDescent="0.2">
      <c r="A6" s="222"/>
      <c r="B6" s="222"/>
      <c r="C6" s="224"/>
      <c r="D6" s="224"/>
      <c r="E6" s="44" t="s">
        <v>307</v>
      </c>
      <c r="F6" s="43" t="s">
        <v>308</v>
      </c>
      <c r="G6" s="44" t="s">
        <v>307</v>
      </c>
      <c r="H6" s="43" t="s">
        <v>308</v>
      </c>
    </row>
    <row r="7" spans="1:8" x14ac:dyDescent="0.2">
      <c r="A7" s="27">
        <v>1</v>
      </c>
      <c r="B7" s="27">
        <v>2</v>
      </c>
      <c r="C7" s="27">
        <v>3</v>
      </c>
      <c r="D7" s="27">
        <v>4</v>
      </c>
      <c r="E7" s="84">
        <v>5</v>
      </c>
      <c r="F7" s="84">
        <v>6</v>
      </c>
      <c r="G7" s="84">
        <v>7</v>
      </c>
      <c r="H7" s="84">
        <v>8</v>
      </c>
    </row>
    <row r="8" spans="1:8" ht="15" customHeight="1" x14ac:dyDescent="0.2">
      <c r="A8" s="50">
        <v>1</v>
      </c>
      <c r="B8" s="52" t="s">
        <v>232</v>
      </c>
      <c r="C8" s="81" t="s">
        <v>303</v>
      </c>
      <c r="D8" s="81">
        <v>1</v>
      </c>
      <c r="E8" s="56">
        <f>F8/D8</f>
        <v>7876901.1399999997</v>
      </c>
      <c r="F8" s="56">
        <f>НМЦК!N15</f>
        <v>7876901.1399999997</v>
      </c>
      <c r="G8" s="56">
        <f>H8/D8</f>
        <v>0</v>
      </c>
      <c r="H8" s="56">
        <f>НМЦК!O15</f>
        <v>0</v>
      </c>
    </row>
    <row r="9" spans="1:8" x14ac:dyDescent="0.2">
      <c r="A9" s="77" t="s">
        <v>245</v>
      </c>
      <c r="B9" s="30" t="s">
        <v>114</v>
      </c>
      <c r="C9" s="33" t="s">
        <v>303</v>
      </c>
      <c r="D9" s="33">
        <v>1</v>
      </c>
      <c r="E9" s="49">
        <f t="shared" ref="E9:E65" si="0">F9/D9</f>
        <v>7722452.0999999996</v>
      </c>
      <c r="F9" s="49">
        <f>НМЦК!N16</f>
        <v>7722452.0999999996</v>
      </c>
      <c r="G9" s="49">
        <f t="shared" ref="G9:G65" si="1">H9/D9</f>
        <v>0</v>
      </c>
      <c r="H9" s="49">
        <f>НМЦК!O16</f>
        <v>0</v>
      </c>
    </row>
    <row r="10" spans="1:8" x14ac:dyDescent="0.2">
      <c r="A10" s="66" t="s">
        <v>246</v>
      </c>
      <c r="B10" s="30" t="s">
        <v>234</v>
      </c>
      <c r="C10" s="33" t="s">
        <v>303</v>
      </c>
      <c r="D10" s="33">
        <v>1</v>
      </c>
      <c r="E10" s="49">
        <f t="shared" si="0"/>
        <v>154449.04</v>
      </c>
      <c r="F10" s="49">
        <f>НМЦК!N17</f>
        <v>154449.04</v>
      </c>
      <c r="G10" s="49">
        <f t="shared" si="1"/>
        <v>0</v>
      </c>
      <c r="H10" s="49">
        <f>НМЦК!O17</f>
        <v>0</v>
      </c>
    </row>
    <row r="11" spans="1:8" ht="15" hidden="1" customHeight="1" x14ac:dyDescent="0.2">
      <c r="A11" s="53"/>
      <c r="B11" s="52" t="s">
        <v>233</v>
      </c>
      <c r="C11" s="81" t="s">
        <v>303</v>
      </c>
      <c r="D11" s="81">
        <v>1</v>
      </c>
      <c r="E11" s="49">
        <f t="shared" si="0"/>
        <v>0</v>
      </c>
      <c r="F11" s="49">
        <f>НМЦК!N18</f>
        <v>0</v>
      </c>
      <c r="G11" s="49">
        <f t="shared" si="1"/>
        <v>0</v>
      </c>
      <c r="H11" s="49">
        <f>НМЦК!O18</f>
        <v>0</v>
      </c>
    </row>
    <row r="12" spans="1:8" hidden="1" x14ac:dyDescent="0.2">
      <c r="A12" s="28">
        <v>36</v>
      </c>
      <c r="B12" s="30" t="s">
        <v>118</v>
      </c>
      <c r="C12" s="33" t="s">
        <v>303</v>
      </c>
      <c r="D12" s="33">
        <v>1</v>
      </c>
      <c r="E12" s="49">
        <f t="shared" si="0"/>
        <v>0</v>
      </c>
      <c r="F12" s="49">
        <f>НМЦК!N19</f>
        <v>0</v>
      </c>
      <c r="G12" s="49">
        <f t="shared" si="1"/>
        <v>0</v>
      </c>
      <c r="H12" s="49">
        <f>НМЦК!O19</f>
        <v>0</v>
      </c>
    </row>
    <row r="13" spans="1:8" ht="25.5" hidden="1" x14ac:dyDescent="0.2">
      <c r="A13" s="28">
        <v>37</v>
      </c>
      <c r="B13" s="30" t="s">
        <v>120</v>
      </c>
      <c r="C13" s="33" t="s">
        <v>303</v>
      </c>
      <c r="D13" s="33">
        <v>1</v>
      </c>
      <c r="E13" s="49">
        <f t="shared" si="0"/>
        <v>0</v>
      </c>
      <c r="F13" s="49">
        <f>НМЦК!N20</f>
        <v>0</v>
      </c>
      <c r="G13" s="49">
        <f t="shared" si="1"/>
        <v>0</v>
      </c>
      <c r="H13" s="49">
        <f>НМЦК!O20</f>
        <v>0</v>
      </c>
    </row>
    <row r="14" spans="1:8" hidden="1" x14ac:dyDescent="0.2">
      <c r="A14" s="28"/>
      <c r="B14" s="30" t="s">
        <v>235</v>
      </c>
      <c r="C14" s="33" t="s">
        <v>303</v>
      </c>
      <c r="D14" s="33">
        <v>1</v>
      </c>
      <c r="E14" s="49">
        <f t="shared" si="0"/>
        <v>0</v>
      </c>
      <c r="F14" s="49">
        <f>НМЦК!N21</f>
        <v>0</v>
      </c>
      <c r="G14" s="49">
        <f t="shared" si="1"/>
        <v>0</v>
      </c>
      <c r="H14" s="49">
        <f>НМЦК!O21</f>
        <v>0</v>
      </c>
    </row>
    <row r="15" spans="1:8" ht="42.75" x14ac:dyDescent="0.2">
      <c r="A15" s="54">
        <v>2</v>
      </c>
      <c r="B15" s="52" t="s">
        <v>237</v>
      </c>
      <c r="C15" s="81" t="s">
        <v>303</v>
      </c>
      <c r="D15" s="81">
        <v>1</v>
      </c>
      <c r="E15" s="56">
        <f t="shared" si="0"/>
        <v>307874504.97000003</v>
      </c>
      <c r="F15" s="56">
        <f>НМЦК!N22</f>
        <v>307874504.97000003</v>
      </c>
      <c r="G15" s="56">
        <f t="shared" si="1"/>
        <v>43675051.840000004</v>
      </c>
      <c r="H15" s="56">
        <f>НМЦК!O22</f>
        <v>43675051.840000004</v>
      </c>
    </row>
    <row r="16" spans="1:8" ht="38.25" x14ac:dyDescent="0.2">
      <c r="A16" s="66" t="s">
        <v>247</v>
      </c>
      <c r="B16" s="30" t="s">
        <v>29</v>
      </c>
      <c r="C16" s="33" t="s">
        <v>303</v>
      </c>
      <c r="D16" s="33">
        <v>1</v>
      </c>
      <c r="E16" s="49">
        <f t="shared" si="0"/>
        <v>32673.119999999999</v>
      </c>
      <c r="F16" s="49">
        <f>НМЦК!N23</f>
        <v>32673.119999999999</v>
      </c>
      <c r="G16" s="49">
        <f t="shared" si="1"/>
        <v>0</v>
      </c>
      <c r="H16" s="49">
        <f>НМЦК!O23</f>
        <v>0</v>
      </c>
    </row>
    <row r="17" spans="1:8" ht="25.5" x14ac:dyDescent="0.2">
      <c r="A17" s="66" t="s">
        <v>248</v>
      </c>
      <c r="B17" s="30" t="s">
        <v>31</v>
      </c>
      <c r="C17" s="33" t="s">
        <v>303</v>
      </c>
      <c r="D17" s="33">
        <v>1</v>
      </c>
      <c r="E17" s="49">
        <f t="shared" si="0"/>
        <v>69709.55</v>
      </c>
      <c r="F17" s="49">
        <f>НМЦК!N24</f>
        <v>69709.55</v>
      </c>
      <c r="G17" s="49">
        <f t="shared" si="1"/>
        <v>0</v>
      </c>
      <c r="H17" s="49">
        <f>НМЦК!O24</f>
        <v>0</v>
      </c>
    </row>
    <row r="18" spans="1:8" x14ac:dyDescent="0.2">
      <c r="A18" s="66" t="s">
        <v>249</v>
      </c>
      <c r="B18" s="30" t="s">
        <v>33</v>
      </c>
      <c r="C18" s="33" t="s">
        <v>303</v>
      </c>
      <c r="D18" s="33">
        <v>1</v>
      </c>
      <c r="E18" s="49">
        <f t="shared" si="0"/>
        <v>101789.45</v>
      </c>
      <c r="F18" s="49">
        <f>НМЦК!N25</f>
        <v>101789.45</v>
      </c>
      <c r="G18" s="49">
        <f t="shared" si="1"/>
        <v>0</v>
      </c>
      <c r="H18" s="49">
        <f>НМЦК!O25</f>
        <v>0</v>
      </c>
    </row>
    <row r="19" spans="1:8" s="40" customFormat="1" x14ac:dyDescent="0.2">
      <c r="A19" s="36" t="s">
        <v>250</v>
      </c>
      <c r="B19" s="38" t="s">
        <v>140</v>
      </c>
      <c r="C19" s="82" t="s">
        <v>303</v>
      </c>
      <c r="D19" s="82">
        <v>1</v>
      </c>
      <c r="E19" s="75">
        <f t="shared" si="0"/>
        <v>15996.61</v>
      </c>
      <c r="F19" s="75">
        <f>НМЦК!N26</f>
        <v>15996.61</v>
      </c>
      <c r="G19" s="75">
        <f t="shared" si="1"/>
        <v>0</v>
      </c>
      <c r="H19" s="75">
        <f>НМЦК!O26</f>
        <v>0</v>
      </c>
    </row>
    <row r="20" spans="1:8" s="40" customFormat="1" x14ac:dyDescent="0.2">
      <c r="A20" s="36" t="s">
        <v>251</v>
      </c>
      <c r="B20" s="38" t="s">
        <v>141</v>
      </c>
      <c r="C20" s="82" t="s">
        <v>303</v>
      </c>
      <c r="D20" s="82">
        <v>1</v>
      </c>
      <c r="E20" s="75">
        <f t="shared" si="0"/>
        <v>85792.84</v>
      </c>
      <c r="F20" s="75">
        <f>НМЦК!N27</f>
        <v>85792.84</v>
      </c>
      <c r="G20" s="75">
        <f t="shared" si="1"/>
        <v>0</v>
      </c>
      <c r="H20" s="75">
        <f>НМЦК!O27</f>
        <v>0</v>
      </c>
    </row>
    <row r="21" spans="1:8" x14ac:dyDescent="0.2">
      <c r="A21" s="77" t="s">
        <v>252</v>
      </c>
      <c r="B21" s="30" t="s">
        <v>38</v>
      </c>
      <c r="C21" s="33" t="s">
        <v>303</v>
      </c>
      <c r="D21" s="33">
        <v>1</v>
      </c>
      <c r="E21" s="49">
        <f t="shared" si="0"/>
        <v>185740734.09</v>
      </c>
      <c r="F21" s="49">
        <f>НМЦК!N28</f>
        <v>185740734.09</v>
      </c>
      <c r="G21" s="49">
        <f t="shared" si="1"/>
        <v>38421971.390000001</v>
      </c>
      <c r="H21" s="49">
        <f>НМЦК!O28</f>
        <v>38421971.390000001</v>
      </c>
    </row>
    <row r="22" spans="1:8" s="40" customFormat="1" ht="25.5" x14ac:dyDescent="0.2">
      <c r="A22" s="36" t="s">
        <v>253</v>
      </c>
      <c r="B22" s="38" t="s">
        <v>145</v>
      </c>
      <c r="C22" s="82" t="s">
        <v>303</v>
      </c>
      <c r="D22" s="82">
        <v>1</v>
      </c>
      <c r="E22" s="75">
        <f t="shared" si="0"/>
        <v>59459568.039999999</v>
      </c>
      <c r="F22" s="75">
        <f>НМЦК!N29</f>
        <v>59459568.039999999</v>
      </c>
      <c r="G22" s="75">
        <f t="shared" si="1"/>
        <v>0</v>
      </c>
      <c r="H22" s="75">
        <f>НМЦК!O29</f>
        <v>0</v>
      </c>
    </row>
    <row r="23" spans="1:8" s="40" customFormat="1" ht="25.5" x14ac:dyDescent="0.2">
      <c r="A23" s="36" t="s">
        <v>254</v>
      </c>
      <c r="B23" s="38" t="s">
        <v>147</v>
      </c>
      <c r="C23" s="82" t="s">
        <v>303</v>
      </c>
      <c r="D23" s="82">
        <v>1</v>
      </c>
      <c r="E23" s="75">
        <f t="shared" si="0"/>
        <v>46853335.770000003</v>
      </c>
      <c r="F23" s="75">
        <f>НМЦК!N30</f>
        <v>46853335.770000003</v>
      </c>
      <c r="G23" s="75">
        <f t="shared" si="1"/>
        <v>0</v>
      </c>
      <c r="H23" s="75">
        <f>НМЦК!O30</f>
        <v>0</v>
      </c>
    </row>
    <row r="24" spans="1:8" s="40" customFormat="1" ht="25.5" x14ac:dyDescent="0.2">
      <c r="A24" s="36" t="s">
        <v>255</v>
      </c>
      <c r="B24" s="38" t="s">
        <v>149</v>
      </c>
      <c r="C24" s="82" t="s">
        <v>303</v>
      </c>
      <c r="D24" s="82">
        <v>1</v>
      </c>
      <c r="E24" s="75">
        <f t="shared" si="0"/>
        <v>34234881.119999997</v>
      </c>
      <c r="F24" s="75">
        <f>НМЦК!N31</f>
        <v>34234881.119999997</v>
      </c>
      <c r="G24" s="75">
        <f t="shared" si="1"/>
        <v>7950211.0499999998</v>
      </c>
      <c r="H24" s="75">
        <f>НМЦК!O31</f>
        <v>7950211.0499999998</v>
      </c>
    </row>
    <row r="25" spans="1:8" s="40" customFormat="1" ht="25.5" x14ac:dyDescent="0.2">
      <c r="A25" s="36" t="s">
        <v>256</v>
      </c>
      <c r="B25" s="38" t="s">
        <v>151</v>
      </c>
      <c r="C25" s="82" t="s">
        <v>303</v>
      </c>
      <c r="D25" s="82">
        <v>1</v>
      </c>
      <c r="E25" s="75">
        <f t="shared" si="0"/>
        <v>109452</v>
      </c>
      <c r="F25" s="75">
        <f>НМЦК!N32</f>
        <v>109452</v>
      </c>
      <c r="G25" s="75">
        <f t="shared" si="1"/>
        <v>82474.27</v>
      </c>
      <c r="H25" s="75">
        <f>НМЦК!O32</f>
        <v>82474.27</v>
      </c>
    </row>
    <row r="26" spans="1:8" s="40" customFormat="1" x14ac:dyDescent="0.2">
      <c r="A26" s="36" t="s">
        <v>257</v>
      </c>
      <c r="B26" s="38" t="s">
        <v>153</v>
      </c>
      <c r="C26" s="82" t="s">
        <v>303</v>
      </c>
      <c r="D26" s="82">
        <v>1</v>
      </c>
      <c r="E26" s="75">
        <f t="shared" si="0"/>
        <v>12870318.41</v>
      </c>
      <c r="F26" s="75">
        <f>НМЦК!N33</f>
        <v>12870318.41</v>
      </c>
      <c r="G26" s="75">
        <f t="shared" si="1"/>
        <v>5195588.12</v>
      </c>
      <c r="H26" s="75">
        <f>НМЦК!O33</f>
        <v>5195588.12</v>
      </c>
    </row>
    <row r="27" spans="1:8" s="40" customFormat="1" x14ac:dyDescent="0.2">
      <c r="A27" s="36" t="s">
        <v>258</v>
      </c>
      <c r="B27" s="38" t="s">
        <v>155</v>
      </c>
      <c r="C27" s="82" t="s">
        <v>303</v>
      </c>
      <c r="D27" s="82">
        <v>1</v>
      </c>
      <c r="E27" s="75">
        <f t="shared" si="0"/>
        <v>3477693.87</v>
      </c>
      <c r="F27" s="75">
        <f>НМЦК!N34</f>
        <v>3477693.87</v>
      </c>
      <c r="G27" s="75">
        <f t="shared" si="1"/>
        <v>1728205.06</v>
      </c>
      <c r="H27" s="75">
        <f>НМЦК!O34</f>
        <v>1728205.06</v>
      </c>
    </row>
    <row r="28" spans="1:8" s="40" customFormat="1" x14ac:dyDescent="0.2">
      <c r="A28" s="36" t="s">
        <v>259</v>
      </c>
      <c r="B28" s="38" t="s">
        <v>157</v>
      </c>
      <c r="C28" s="82" t="s">
        <v>303</v>
      </c>
      <c r="D28" s="82">
        <v>1</v>
      </c>
      <c r="E28" s="75">
        <f t="shared" si="0"/>
        <v>18103376.039999999</v>
      </c>
      <c r="F28" s="75">
        <f>НМЦК!N35</f>
        <v>18103376.039999999</v>
      </c>
      <c r="G28" s="75">
        <f t="shared" si="1"/>
        <v>17895449.940000001</v>
      </c>
      <c r="H28" s="75">
        <f>НМЦК!O35</f>
        <v>17895449.940000001</v>
      </c>
    </row>
    <row r="29" spans="1:8" s="40" customFormat="1" x14ac:dyDescent="0.2">
      <c r="A29" s="36" t="s">
        <v>260</v>
      </c>
      <c r="B29" s="38" t="s">
        <v>159</v>
      </c>
      <c r="C29" s="82" t="s">
        <v>303</v>
      </c>
      <c r="D29" s="82">
        <v>1</v>
      </c>
      <c r="E29" s="75">
        <f t="shared" si="0"/>
        <v>48799.03</v>
      </c>
      <c r="F29" s="75">
        <f>НМЦК!N36</f>
        <v>48799.03</v>
      </c>
      <c r="G29" s="75">
        <f t="shared" si="1"/>
        <v>25678.45</v>
      </c>
      <c r="H29" s="75">
        <f>НМЦК!O36</f>
        <v>25678.45</v>
      </c>
    </row>
    <row r="30" spans="1:8" s="40" customFormat="1" x14ac:dyDescent="0.2">
      <c r="A30" s="36" t="s">
        <v>261</v>
      </c>
      <c r="B30" s="38" t="s">
        <v>161</v>
      </c>
      <c r="C30" s="82" t="s">
        <v>303</v>
      </c>
      <c r="D30" s="82">
        <v>1</v>
      </c>
      <c r="E30" s="75">
        <f t="shared" si="0"/>
        <v>936127.24</v>
      </c>
      <c r="F30" s="75">
        <f>НМЦК!N37</f>
        <v>936127.24</v>
      </c>
      <c r="G30" s="75">
        <f t="shared" si="1"/>
        <v>455509.26</v>
      </c>
      <c r="H30" s="75">
        <f>НМЦК!O37</f>
        <v>455509.26</v>
      </c>
    </row>
    <row r="31" spans="1:8" s="40" customFormat="1" x14ac:dyDescent="0.2">
      <c r="A31" s="36" t="s">
        <v>262</v>
      </c>
      <c r="B31" s="38" t="s">
        <v>163</v>
      </c>
      <c r="C31" s="82" t="s">
        <v>303</v>
      </c>
      <c r="D31" s="82">
        <v>1</v>
      </c>
      <c r="E31" s="75">
        <f t="shared" si="0"/>
        <v>489542.79</v>
      </c>
      <c r="F31" s="75">
        <f>НМЦК!N38</f>
        <v>489542.79</v>
      </c>
      <c r="G31" s="75">
        <f t="shared" si="1"/>
        <v>275512.27</v>
      </c>
      <c r="H31" s="75">
        <f>НМЦК!O38</f>
        <v>275512.27</v>
      </c>
    </row>
    <row r="32" spans="1:8" s="40" customFormat="1" x14ac:dyDescent="0.2">
      <c r="A32" s="36" t="s">
        <v>263</v>
      </c>
      <c r="B32" s="38" t="s">
        <v>165</v>
      </c>
      <c r="C32" s="82" t="s">
        <v>303</v>
      </c>
      <c r="D32" s="82">
        <v>1</v>
      </c>
      <c r="E32" s="75">
        <f t="shared" si="0"/>
        <v>455098.14</v>
      </c>
      <c r="F32" s="75">
        <f>НМЦК!N39</f>
        <v>455098.14</v>
      </c>
      <c r="G32" s="75">
        <f t="shared" si="1"/>
        <v>429482.64</v>
      </c>
      <c r="H32" s="75">
        <f>НМЦК!O39</f>
        <v>429482.64</v>
      </c>
    </row>
    <row r="33" spans="1:8" s="40" customFormat="1" x14ac:dyDescent="0.2">
      <c r="A33" s="36" t="s">
        <v>264</v>
      </c>
      <c r="B33" s="38" t="s">
        <v>167</v>
      </c>
      <c r="C33" s="82" t="s">
        <v>303</v>
      </c>
      <c r="D33" s="82">
        <v>1</v>
      </c>
      <c r="E33" s="75">
        <f t="shared" si="0"/>
        <v>2651927.2400000002</v>
      </c>
      <c r="F33" s="75">
        <f>НМЦК!N40</f>
        <v>2651927.2400000002</v>
      </c>
      <c r="G33" s="75">
        <f t="shared" si="1"/>
        <v>34870.839999999997</v>
      </c>
      <c r="H33" s="75">
        <f>НМЦК!O40</f>
        <v>34870.839999999997</v>
      </c>
    </row>
    <row r="34" spans="1:8" s="40" customFormat="1" x14ac:dyDescent="0.2">
      <c r="A34" s="36" t="s">
        <v>265</v>
      </c>
      <c r="B34" s="38" t="s">
        <v>169</v>
      </c>
      <c r="C34" s="82" t="s">
        <v>303</v>
      </c>
      <c r="D34" s="82">
        <v>1</v>
      </c>
      <c r="E34" s="75">
        <f t="shared" si="0"/>
        <v>3746837.31</v>
      </c>
      <c r="F34" s="75">
        <f>НМЦК!N41</f>
        <v>3746837.31</v>
      </c>
      <c r="G34" s="75">
        <f t="shared" si="1"/>
        <v>3517708.02</v>
      </c>
      <c r="H34" s="75">
        <f>НМЦК!O41</f>
        <v>3517708.02</v>
      </c>
    </row>
    <row r="35" spans="1:8" s="40" customFormat="1" x14ac:dyDescent="0.2">
      <c r="A35" s="36" t="s">
        <v>266</v>
      </c>
      <c r="B35" s="38" t="s">
        <v>171</v>
      </c>
      <c r="C35" s="82" t="s">
        <v>303</v>
      </c>
      <c r="D35" s="82">
        <v>1</v>
      </c>
      <c r="E35" s="75">
        <f t="shared" si="0"/>
        <v>345569.03</v>
      </c>
      <c r="F35" s="75">
        <f>НМЦК!N42</f>
        <v>345569.03</v>
      </c>
      <c r="G35" s="75">
        <f t="shared" si="1"/>
        <v>101648.42</v>
      </c>
      <c r="H35" s="75">
        <f>НМЦК!O42</f>
        <v>101648.42</v>
      </c>
    </row>
    <row r="36" spans="1:8" s="40" customFormat="1" ht="25.5" x14ac:dyDescent="0.2">
      <c r="A36" s="36" t="s">
        <v>267</v>
      </c>
      <c r="B36" s="38" t="s">
        <v>173</v>
      </c>
      <c r="C36" s="82" t="s">
        <v>303</v>
      </c>
      <c r="D36" s="82">
        <v>1</v>
      </c>
      <c r="E36" s="75">
        <f t="shared" si="0"/>
        <v>545202.07999999996</v>
      </c>
      <c r="F36" s="75">
        <f>НМЦК!N43</f>
        <v>545202.07999999996</v>
      </c>
      <c r="G36" s="75">
        <f t="shared" si="1"/>
        <v>403086.94</v>
      </c>
      <c r="H36" s="75">
        <f>НМЦК!O43</f>
        <v>403086.94</v>
      </c>
    </row>
    <row r="37" spans="1:8" s="40" customFormat="1" ht="25.5" x14ac:dyDescent="0.2">
      <c r="A37" s="36" t="s">
        <v>268</v>
      </c>
      <c r="B37" s="38" t="s">
        <v>175</v>
      </c>
      <c r="C37" s="82" t="s">
        <v>303</v>
      </c>
      <c r="D37" s="82">
        <v>1</v>
      </c>
      <c r="E37" s="75">
        <f t="shared" si="0"/>
        <v>297057.34000000003</v>
      </c>
      <c r="F37" s="75">
        <f>НМЦК!N44</f>
        <v>297057.34000000003</v>
      </c>
      <c r="G37" s="75">
        <f t="shared" si="1"/>
        <v>282793.40999999997</v>
      </c>
      <c r="H37" s="75">
        <f>НМЦК!O44</f>
        <v>282793.40999999997</v>
      </c>
    </row>
    <row r="38" spans="1:8" s="40" customFormat="1" x14ac:dyDescent="0.2">
      <c r="A38" s="36" t="s">
        <v>269</v>
      </c>
      <c r="B38" s="38" t="s">
        <v>177</v>
      </c>
      <c r="C38" s="82" t="s">
        <v>303</v>
      </c>
      <c r="D38" s="82">
        <v>1</v>
      </c>
      <c r="E38" s="75">
        <f t="shared" si="0"/>
        <v>1115948.6399999999</v>
      </c>
      <c r="F38" s="75">
        <f>НМЦК!N45</f>
        <v>1115948.6399999999</v>
      </c>
      <c r="G38" s="75">
        <f t="shared" si="1"/>
        <v>43752.7</v>
      </c>
      <c r="H38" s="75">
        <f>НМЦК!O45</f>
        <v>43752.7</v>
      </c>
    </row>
    <row r="39" spans="1:8" x14ac:dyDescent="0.2">
      <c r="A39" s="77" t="s">
        <v>270</v>
      </c>
      <c r="B39" s="30" t="s">
        <v>40</v>
      </c>
      <c r="C39" s="33" t="s">
        <v>303</v>
      </c>
      <c r="D39" s="33">
        <v>1</v>
      </c>
      <c r="E39" s="49">
        <f t="shared" si="0"/>
        <v>810575.92</v>
      </c>
      <c r="F39" s="49">
        <f>НМЦК!N46</f>
        <v>810575.92</v>
      </c>
      <c r="G39" s="49">
        <f t="shared" si="1"/>
        <v>0</v>
      </c>
      <c r="H39" s="49">
        <f>НМЦК!O46</f>
        <v>0</v>
      </c>
    </row>
    <row r="40" spans="1:8" x14ac:dyDescent="0.2">
      <c r="A40" s="77" t="s">
        <v>271</v>
      </c>
      <c r="B40" s="30" t="s">
        <v>42</v>
      </c>
      <c r="C40" s="33" t="s">
        <v>303</v>
      </c>
      <c r="D40" s="33">
        <v>1</v>
      </c>
      <c r="E40" s="49">
        <f t="shared" si="0"/>
        <v>23911294.100000001</v>
      </c>
      <c r="F40" s="49">
        <f>НМЦК!N47</f>
        <v>23911294.100000001</v>
      </c>
      <c r="G40" s="49">
        <f t="shared" si="1"/>
        <v>0</v>
      </c>
      <c r="H40" s="49">
        <f>НМЦК!O47</f>
        <v>0</v>
      </c>
    </row>
    <row r="41" spans="1:8" ht="25.5" x14ac:dyDescent="0.2">
      <c r="A41" s="77" t="s">
        <v>272</v>
      </c>
      <c r="B41" s="30" t="s">
        <v>44</v>
      </c>
      <c r="C41" s="33" t="s">
        <v>303</v>
      </c>
      <c r="D41" s="33">
        <v>1</v>
      </c>
      <c r="E41" s="49">
        <f t="shared" si="0"/>
        <v>1888881.62</v>
      </c>
      <c r="F41" s="49">
        <f>НМЦК!N48</f>
        <v>1888881.62</v>
      </c>
      <c r="G41" s="49">
        <f t="shared" si="1"/>
        <v>0</v>
      </c>
      <c r="H41" s="49">
        <f>НМЦК!O48</f>
        <v>0</v>
      </c>
    </row>
    <row r="42" spans="1:8" x14ac:dyDescent="0.2">
      <c r="A42" s="77" t="s">
        <v>273</v>
      </c>
      <c r="B42" s="30" t="s">
        <v>231</v>
      </c>
      <c r="C42" s="33" t="s">
        <v>303</v>
      </c>
      <c r="D42" s="33">
        <v>1</v>
      </c>
      <c r="E42" s="49">
        <f t="shared" si="0"/>
        <v>29875236.41</v>
      </c>
      <c r="F42" s="49">
        <f>НМЦК!N49</f>
        <v>29875236.41</v>
      </c>
      <c r="G42" s="49">
        <f t="shared" si="1"/>
        <v>0</v>
      </c>
      <c r="H42" s="49">
        <f>НМЦК!O49</f>
        <v>0</v>
      </c>
    </row>
    <row r="43" spans="1:8" ht="25.5" x14ac:dyDescent="0.2">
      <c r="A43" s="77" t="s">
        <v>274</v>
      </c>
      <c r="B43" s="30" t="s">
        <v>50</v>
      </c>
      <c r="C43" s="33" t="s">
        <v>303</v>
      </c>
      <c r="D43" s="33">
        <v>1</v>
      </c>
      <c r="E43" s="49">
        <f t="shared" si="0"/>
        <v>6001393.0099999998</v>
      </c>
      <c r="F43" s="49">
        <f>НМЦК!N50</f>
        <v>6001393.0099999998</v>
      </c>
      <c r="G43" s="49">
        <f t="shared" si="1"/>
        <v>0</v>
      </c>
      <c r="H43" s="49">
        <f>НМЦК!O50</f>
        <v>0</v>
      </c>
    </row>
    <row r="44" spans="1:8" x14ac:dyDescent="0.2">
      <c r="A44" s="77" t="s">
        <v>275</v>
      </c>
      <c r="B44" s="30" t="s">
        <v>54</v>
      </c>
      <c r="C44" s="33" t="s">
        <v>303</v>
      </c>
      <c r="D44" s="33">
        <v>1</v>
      </c>
      <c r="E44" s="49">
        <f t="shared" si="0"/>
        <v>10894439.710000001</v>
      </c>
      <c r="F44" s="49">
        <f>НМЦК!N51</f>
        <v>10894439.710000001</v>
      </c>
      <c r="G44" s="49">
        <f t="shared" si="1"/>
        <v>0</v>
      </c>
      <c r="H44" s="49">
        <f>НМЦК!O51</f>
        <v>0</v>
      </c>
    </row>
    <row r="45" spans="1:8" ht="25.5" x14ac:dyDescent="0.2">
      <c r="A45" s="77" t="s">
        <v>276</v>
      </c>
      <c r="B45" s="30" t="s">
        <v>56</v>
      </c>
      <c r="C45" s="33" t="s">
        <v>303</v>
      </c>
      <c r="D45" s="33">
        <v>1</v>
      </c>
      <c r="E45" s="49">
        <f t="shared" si="0"/>
        <v>2348184.2999999998</v>
      </c>
      <c r="F45" s="49">
        <f>НМЦК!N52</f>
        <v>2348184.2999999998</v>
      </c>
      <c r="G45" s="49">
        <f t="shared" si="1"/>
        <v>0</v>
      </c>
      <c r="H45" s="49">
        <f>НМЦК!O52</f>
        <v>0</v>
      </c>
    </row>
    <row r="46" spans="1:8" x14ac:dyDescent="0.2">
      <c r="A46" s="77" t="s">
        <v>277</v>
      </c>
      <c r="B46" s="30" t="s">
        <v>58</v>
      </c>
      <c r="C46" s="33" t="s">
        <v>303</v>
      </c>
      <c r="D46" s="33">
        <v>1</v>
      </c>
      <c r="E46" s="49">
        <f t="shared" si="0"/>
        <v>206045.64</v>
      </c>
      <c r="F46" s="49">
        <f>НМЦК!N53</f>
        <v>206045.64</v>
      </c>
      <c r="G46" s="49">
        <f t="shared" si="1"/>
        <v>54413.03</v>
      </c>
      <c r="H46" s="49">
        <f>НМЦК!O53</f>
        <v>54413.03</v>
      </c>
    </row>
    <row r="47" spans="1:8" x14ac:dyDescent="0.2">
      <c r="A47" s="77" t="s">
        <v>278</v>
      </c>
      <c r="B47" s="30" t="s">
        <v>62</v>
      </c>
      <c r="C47" s="33" t="s">
        <v>303</v>
      </c>
      <c r="D47" s="33">
        <v>1</v>
      </c>
      <c r="E47" s="49">
        <f t="shared" si="0"/>
        <v>26439932.100000001</v>
      </c>
      <c r="F47" s="49">
        <f>НМЦК!N54</f>
        <v>26439932.100000001</v>
      </c>
      <c r="G47" s="49">
        <f t="shared" si="1"/>
        <v>4302242.3600000003</v>
      </c>
      <c r="H47" s="49">
        <f>НМЦК!O54</f>
        <v>4302242.3600000003</v>
      </c>
    </row>
    <row r="48" spans="1:8" s="40" customFormat="1" x14ac:dyDescent="0.2">
      <c r="A48" s="36" t="s">
        <v>279</v>
      </c>
      <c r="B48" s="38" t="s">
        <v>62</v>
      </c>
      <c r="C48" s="82" t="s">
        <v>303</v>
      </c>
      <c r="D48" s="82">
        <v>1</v>
      </c>
      <c r="E48" s="75">
        <f t="shared" si="0"/>
        <v>25484688.449999999</v>
      </c>
      <c r="F48" s="75">
        <f>НМЦК!N55</f>
        <v>25484688.449999999</v>
      </c>
      <c r="G48" s="75">
        <f t="shared" si="1"/>
        <v>4302242.3600000003</v>
      </c>
      <c r="H48" s="75">
        <f>НМЦК!O55</f>
        <v>4302242.3600000003</v>
      </c>
    </row>
    <row r="49" spans="1:8" s="40" customFormat="1" x14ac:dyDescent="0.2">
      <c r="A49" s="36" t="s">
        <v>280</v>
      </c>
      <c r="B49" s="38" t="s">
        <v>197</v>
      </c>
      <c r="C49" s="82" t="s">
        <v>303</v>
      </c>
      <c r="D49" s="82">
        <v>1</v>
      </c>
      <c r="E49" s="75">
        <f t="shared" si="0"/>
        <v>955243.65</v>
      </c>
      <c r="F49" s="75">
        <f>НМЦК!N56</f>
        <v>955243.65</v>
      </c>
      <c r="G49" s="75">
        <f t="shared" si="1"/>
        <v>0</v>
      </c>
      <c r="H49" s="75">
        <f>НМЦК!O56</f>
        <v>0</v>
      </c>
    </row>
    <row r="50" spans="1:8" x14ac:dyDescent="0.2">
      <c r="A50" s="66" t="s">
        <v>281</v>
      </c>
      <c r="B50" s="30" t="s">
        <v>64</v>
      </c>
      <c r="C50" s="33" t="s">
        <v>303</v>
      </c>
      <c r="D50" s="33">
        <v>1</v>
      </c>
      <c r="E50" s="49">
        <f t="shared" si="0"/>
        <v>884126.82</v>
      </c>
      <c r="F50" s="49">
        <f>НМЦК!N57</f>
        <v>884126.82</v>
      </c>
      <c r="G50" s="49">
        <f t="shared" si="1"/>
        <v>0</v>
      </c>
      <c r="H50" s="49">
        <f>НМЦК!O57</f>
        <v>0</v>
      </c>
    </row>
    <row r="51" spans="1:8" x14ac:dyDescent="0.2">
      <c r="A51" s="66" t="s">
        <v>282</v>
      </c>
      <c r="B51" s="30" t="s">
        <v>66</v>
      </c>
      <c r="C51" s="33" t="s">
        <v>303</v>
      </c>
      <c r="D51" s="33">
        <v>1</v>
      </c>
      <c r="E51" s="49">
        <f t="shared" si="0"/>
        <v>1107348.1299999999</v>
      </c>
      <c r="F51" s="49">
        <f>НМЦК!N58</f>
        <v>1107348.1299999999</v>
      </c>
      <c r="G51" s="49">
        <f t="shared" si="1"/>
        <v>0</v>
      </c>
      <c r="H51" s="49">
        <f>НМЦК!O58</f>
        <v>0</v>
      </c>
    </row>
    <row r="52" spans="1:8" x14ac:dyDescent="0.2">
      <c r="A52" s="66" t="s">
        <v>283</v>
      </c>
      <c r="B52" s="30" t="s">
        <v>68</v>
      </c>
      <c r="C52" s="33" t="s">
        <v>303</v>
      </c>
      <c r="D52" s="33">
        <v>1</v>
      </c>
      <c r="E52" s="49">
        <f t="shared" si="0"/>
        <v>2833728.12</v>
      </c>
      <c r="F52" s="49">
        <f>НМЦК!N59</f>
        <v>2833728.12</v>
      </c>
      <c r="G52" s="49">
        <f t="shared" si="1"/>
        <v>0</v>
      </c>
      <c r="H52" s="49">
        <f>НМЦК!O59</f>
        <v>0</v>
      </c>
    </row>
    <row r="53" spans="1:8" x14ac:dyDescent="0.2">
      <c r="A53" s="66" t="s">
        <v>284</v>
      </c>
      <c r="B53" s="30" t="s">
        <v>72</v>
      </c>
      <c r="C53" s="33" t="s">
        <v>303</v>
      </c>
      <c r="D53" s="33">
        <v>1</v>
      </c>
      <c r="E53" s="49">
        <f t="shared" si="0"/>
        <v>670410.17000000004</v>
      </c>
      <c r="F53" s="49">
        <f>НМЦК!N60</f>
        <v>670410.17000000004</v>
      </c>
      <c r="G53" s="49">
        <f t="shared" si="1"/>
        <v>0</v>
      </c>
      <c r="H53" s="49">
        <f>НМЦК!O60</f>
        <v>0</v>
      </c>
    </row>
    <row r="54" spans="1:8" x14ac:dyDescent="0.2">
      <c r="A54" s="66" t="s">
        <v>285</v>
      </c>
      <c r="B54" s="30" t="s">
        <v>74</v>
      </c>
      <c r="C54" s="33" t="s">
        <v>303</v>
      </c>
      <c r="D54" s="33">
        <v>1</v>
      </c>
      <c r="E54" s="49">
        <f t="shared" si="0"/>
        <v>2042889.78</v>
      </c>
      <c r="F54" s="49">
        <f>НМЦК!N61</f>
        <v>2042889.78</v>
      </c>
      <c r="G54" s="49">
        <f t="shared" si="1"/>
        <v>40051.49</v>
      </c>
      <c r="H54" s="49">
        <f>НМЦК!O61</f>
        <v>40051.49</v>
      </c>
    </row>
    <row r="55" spans="1:8" x14ac:dyDescent="0.2">
      <c r="A55" s="66" t="s">
        <v>286</v>
      </c>
      <c r="B55" s="30" t="s">
        <v>84</v>
      </c>
      <c r="C55" s="33" t="s">
        <v>303</v>
      </c>
      <c r="D55" s="33">
        <v>1</v>
      </c>
      <c r="E55" s="49">
        <f t="shared" si="0"/>
        <v>1685653.69</v>
      </c>
      <c r="F55" s="49">
        <f>НМЦК!N62</f>
        <v>1685653.69</v>
      </c>
      <c r="G55" s="49">
        <f t="shared" si="1"/>
        <v>0</v>
      </c>
      <c r="H55" s="49">
        <f>НМЦК!O62</f>
        <v>0</v>
      </c>
    </row>
    <row r="56" spans="1:8" s="40" customFormat="1" x14ac:dyDescent="0.2">
      <c r="A56" s="36" t="s">
        <v>287</v>
      </c>
      <c r="B56" s="38" t="s">
        <v>201</v>
      </c>
      <c r="C56" s="82" t="s">
        <v>303</v>
      </c>
      <c r="D56" s="82">
        <v>1</v>
      </c>
      <c r="E56" s="75">
        <f t="shared" si="0"/>
        <v>1247727.27</v>
      </c>
      <c r="F56" s="75">
        <f>НМЦК!N63</f>
        <v>1247727.27</v>
      </c>
      <c r="G56" s="75">
        <f t="shared" si="1"/>
        <v>0</v>
      </c>
      <c r="H56" s="75">
        <f>НМЦК!O63</f>
        <v>0</v>
      </c>
    </row>
    <row r="57" spans="1:8" s="40" customFormat="1" x14ac:dyDescent="0.2">
      <c r="A57" s="36" t="s">
        <v>288</v>
      </c>
      <c r="B57" s="38" t="s">
        <v>203</v>
      </c>
      <c r="C57" s="82" t="s">
        <v>303</v>
      </c>
      <c r="D57" s="82">
        <v>1</v>
      </c>
      <c r="E57" s="75">
        <f t="shared" si="0"/>
        <v>5186.93</v>
      </c>
      <c r="F57" s="75">
        <f>НМЦК!N64</f>
        <v>5186.93</v>
      </c>
      <c r="G57" s="75">
        <f t="shared" si="1"/>
        <v>0</v>
      </c>
      <c r="H57" s="75">
        <f>НМЦК!O64</f>
        <v>0</v>
      </c>
    </row>
    <row r="58" spans="1:8" s="40" customFormat="1" ht="25.5" x14ac:dyDescent="0.2">
      <c r="A58" s="36" t="s">
        <v>289</v>
      </c>
      <c r="B58" s="38" t="s">
        <v>205</v>
      </c>
      <c r="C58" s="82" t="s">
        <v>303</v>
      </c>
      <c r="D58" s="82">
        <v>1</v>
      </c>
      <c r="E58" s="75">
        <f t="shared" si="0"/>
        <v>432739.49</v>
      </c>
      <c r="F58" s="75">
        <f>НМЦК!N65</f>
        <v>432739.49</v>
      </c>
      <c r="G58" s="75">
        <f t="shared" si="1"/>
        <v>0</v>
      </c>
      <c r="H58" s="75">
        <f>НМЦК!O65</f>
        <v>0</v>
      </c>
    </row>
    <row r="59" spans="1:8" ht="25.5" x14ac:dyDescent="0.2">
      <c r="A59" s="66" t="s">
        <v>290</v>
      </c>
      <c r="B59" s="30" t="s">
        <v>86</v>
      </c>
      <c r="C59" s="33" t="s">
        <v>303</v>
      </c>
      <c r="D59" s="33">
        <v>1</v>
      </c>
      <c r="E59" s="49">
        <f t="shared" si="0"/>
        <v>2787456</v>
      </c>
      <c r="F59" s="49">
        <f>НМЦК!N66</f>
        <v>2787456</v>
      </c>
      <c r="G59" s="49">
        <f t="shared" si="1"/>
        <v>0</v>
      </c>
      <c r="H59" s="49">
        <f>НМЦК!O66</f>
        <v>0</v>
      </c>
    </row>
    <row r="60" spans="1:8" ht="25.5" x14ac:dyDescent="0.2">
      <c r="A60" s="66" t="s">
        <v>291</v>
      </c>
      <c r="B60" s="30" t="s">
        <v>88</v>
      </c>
      <c r="C60" s="33" t="s">
        <v>303</v>
      </c>
      <c r="D60" s="33">
        <v>1</v>
      </c>
      <c r="E60" s="49">
        <f t="shared" si="0"/>
        <v>54.83</v>
      </c>
      <c r="F60" s="49">
        <f>НМЦК!N67</f>
        <v>54.83</v>
      </c>
      <c r="G60" s="49">
        <f t="shared" si="1"/>
        <v>0</v>
      </c>
      <c r="H60" s="49">
        <f>НМЦК!O67</f>
        <v>0</v>
      </c>
    </row>
    <row r="61" spans="1:8" x14ac:dyDescent="0.2">
      <c r="A61" s="66" t="s">
        <v>292</v>
      </c>
      <c r="B61" s="30" t="s">
        <v>90</v>
      </c>
      <c r="C61" s="33" t="s">
        <v>303</v>
      </c>
      <c r="D61" s="33">
        <v>1</v>
      </c>
      <c r="E61" s="49">
        <f t="shared" si="0"/>
        <v>275940.15999999997</v>
      </c>
      <c r="F61" s="49">
        <f>НМЦК!N68</f>
        <v>275940.15999999997</v>
      </c>
      <c r="G61" s="49">
        <f t="shared" si="1"/>
        <v>0</v>
      </c>
      <c r="H61" s="49">
        <f>НМЦК!O68</f>
        <v>0</v>
      </c>
    </row>
    <row r="62" spans="1:8" ht="25.5" x14ac:dyDescent="0.2">
      <c r="A62" s="66" t="s">
        <v>293</v>
      </c>
      <c r="B62" s="30" t="s">
        <v>94</v>
      </c>
      <c r="C62" s="33" t="s">
        <v>303</v>
      </c>
      <c r="D62" s="33">
        <v>1</v>
      </c>
      <c r="E62" s="49">
        <f t="shared" si="0"/>
        <v>32965.1</v>
      </c>
      <c r="F62" s="49">
        <f>НМЦК!N69</f>
        <v>32965.1</v>
      </c>
      <c r="G62" s="49">
        <f t="shared" si="1"/>
        <v>0</v>
      </c>
      <c r="H62" s="49">
        <f>НМЦК!O69</f>
        <v>0</v>
      </c>
    </row>
    <row r="63" spans="1:8" ht="25.5" x14ac:dyDescent="0.2">
      <c r="A63" s="66" t="s">
        <v>294</v>
      </c>
      <c r="B63" s="30" t="s">
        <v>402</v>
      </c>
      <c r="C63" s="33" t="s">
        <v>303</v>
      </c>
      <c r="D63" s="33">
        <v>1</v>
      </c>
      <c r="E63" s="49">
        <f t="shared" si="0"/>
        <v>1058869.6399999999</v>
      </c>
      <c r="F63" s="49">
        <f>НМЦК!N70</f>
        <v>1058869.6399999999</v>
      </c>
      <c r="G63" s="49">
        <f t="shared" si="1"/>
        <v>0</v>
      </c>
      <c r="H63" s="49">
        <f>НМЦК!O70</f>
        <v>0</v>
      </c>
    </row>
    <row r="64" spans="1:8" x14ac:dyDescent="0.2">
      <c r="A64" s="66" t="s">
        <v>295</v>
      </c>
      <c r="B64" s="30" t="s">
        <v>99</v>
      </c>
      <c r="C64" s="33" t="s">
        <v>303</v>
      </c>
      <c r="D64" s="33">
        <v>1</v>
      </c>
      <c r="E64" s="49">
        <f t="shared" si="0"/>
        <v>116860.75</v>
      </c>
      <c r="F64" s="49">
        <f>НМЦК!N71</f>
        <v>116860.75</v>
      </c>
      <c r="G64" s="49">
        <f t="shared" si="1"/>
        <v>0</v>
      </c>
      <c r="H64" s="49">
        <f>НМЦК!O71</f>
        <v>0</v>
      </c>
    </row>
    <row r="65" spans="1:11" x14ac:dyDescent="0.2">
      <c r="A65" s="66" t="s">
        <v>296</v>
      </c>
      <c r="B65" s="30" t="s">
        <v>234</v>
      </c>
      <c r="C65" s="33" t="s">
        <v>303</v>
      </c>
      <c r="D65" s="33">
        <v>1</v>
      </c>
      <c r="E65" s="49">
        <f t="shared" si="0"/>
        <v>6057312.7599999998</v>
      </c>
      <c r="F65" s="49">
        <f>НМЦК!N72</f>
        <v>6057312.7599999998</v>
      </c>
      <c r="G65" s="49">
        <f t="shared" si="1"/>
        <v>856373.57</v>
      </c>
      <c r="H65" s="49">
        <f>НМЦК!O72</f>
        <v>856373.57</v>
      </c>
    </row>
    <row r="66" spans="1:11" ht="15.75" x14ac:dyDescent="0.25">
      <c r="A66" s="86"/>
      <c r="B66" s="85" t="s">
        <v>242</v>
      </c>
      <c r="C66" s="86"/>
      <c r="D66" s="86"/>
      <c r="E66" s="88">
        <f>E8+E11+E15</f>
        <v>315751406.11000001</v>
      </c>
      <c r="F66" s="88">
        <f>F8+F11+F15</f>
        <v>315751406.11000001</v>
      </c>
      <c r="G66" s="88">
        <f>G8+G11+G15</f>
        <v>43675051.840000004</v>
      </c>
      <c r="H66" s="88">
        <f>H8+H11+H15</f>
        <v>43675051.840000004</v>
      </c>
    </row>
    <row r="67" spans="1:11" ht="15.75" x14ac:dyDescent="0.25">
      <c r="A67" s="86"/>
      <c r="B67" s="85" t="s">
        <v>309</v>
      </c>
      <c r="C67" s="86"/>
      <c r="D67" s="86"/>
      <c r="E67" s="87">
        <f>E66*20%</f>
        <v>63150281.219999999</v>
      </c>
      <c r="F67" s="87">
        <f t="shared" ref="F67:H67" si="2">F66*20%</f>
        <v>63150281.219999999</v>
      </c>
      <c r="G67" s="87">
        <f t="shared" si="2"/>
        <v>8735010.3699999992</v>
      </c>
      <c r="H67" s="87">
        <f t="shared" si="2"/>
        <v>8735010.3699999992</v>
      </c>
    </row>
    <row r="68" spans="1:11" s="72" customFormat="1" ht="15.75" x14ac:dyDescent="0.25">
      <c r="A68" s="89"/>
      <c r="B68" s="85" t="s">
        <v>244</v>
      </c>
      <c r="C68" s="89"/>
      <c r="D68" s="89"/>
      <c r="E68" s="90">
        <f>E66+E67</f>
        <v>378901687.32999998</v>
      </c>
      <c r="F68" s="90">
        <f t="shared" ref="F68:H68" si="3">F66+F67</f>
        <v>378901687.32999998</v>
      </c>
      <c r="G68" s="90">
        <f t="shared" si="3"/>
        <v>52410062.210000001</v>
      </c>
      <c r="H68" s="90">
        <f t="shared" si="3"/>
        <v>52410062.210000001</v>
      </c>
      <c r="J68" s="193">
        <f>(F15-F55-F59-F60-F61-F62-F63-F64-F65)*1.02*0.0193*1.2/1000</f>
        <v>6989.15</v>
      </c>
      <c r="K68" s="72" t="s">
        <v>407</v>
      </c>
    </row>
  </sheetData>
  <mergeCells count="7">
    <mergeCell ref="E5:F5"/>
    <mergeCell ref="G5:H5"/>
    <mergeCell ref="A1:H1"/>
    <mergeCell ref="A5:A6"/>
    <mergeCell ref="B5:B6"/>
    <mergeCell ref="C5:C6"/>
    <mergeCell ref="D5:D6"/>
  </mergeCells>
  <printOptions horizontalCentered="1"/>
  <pageMargins left="0" right="0" top="0.74803149606299213" bottom="0.74803149606299213" header="0.31496062992125984" footer="0.31496062992125984"/>
  <pageSetup paperSize="9" fitToHeight="0" orientation="landscape" r:id="rId1"/>
  <headerFooter alignWithMargins="0">
    <oddHeader>&amp;LГРАНД-Смета 2021</oddHeader>
    <oddFooter>&amp;RСтраница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1:E67"/>
  <sheetViews>
    <sheetView showGridLines="0" zoomScaleNormal="100" workbookViewId="0">
      <pane ySplit="9" topLeftCell="A56" activePane="bottomLeft" state="frozen"/>
      <selection pane="bottomLeft" activeCell="C66" sqref="C66"/>
    </sheetView>
  </sheetViews>
  <sheetFormatPr defaultRowHeight="12.75" x14ac:dyDescent="0.2"/>
  <cols>
    <col min="1" max="1" width="6.7109375" customWidth="1"/>
    <col min="2" max="2" width="16.5703125" customWidth="1"/>
    <col min="3" max="3" width="37.7109375" customWidth="1"/>
    <col min="4" max="4" width="10.7109375" customWidth="1"/>
    <col min="5" max="5" width="13.7109375" customWidth="1"/>
  </cols>
  <sheetData>
    <row r="1" spans="1:5" x14ac:dyDescent="0.2">
      <c r="A1" s="221" t="s">
        <v>298</v>
      </c>
      <c r="B1" s="221"/>
      <c r="C1" s="221"/>
      <c r="D1" s="221"/>
      <c r="E1" s="221"/>
    </row>
    <row r="2" spans="1:5" x14ac:dyDescent="0.2">
      <c r="A2" s="1"/>
      <c r="B2" s="2"/>
      <c r="C2" s="3"/>
      <c r="D2" s="3"/>
      <c r="E2" s="3"/>
    </row>
    <row r="3" spans="1:5" x14ac:dyDescent="0.2">
      <c r="A3" s="76" t="s">
        <v>238</v>
      </c>
      <c r="B3" s="2"/>
      <c r="C3" s="63" t="s">
        <v>23</v>
      </c>
      <c r="D3" s="63"/>
      <c r="E3" s="63"/>
    </row>
    <row r="4" spans="1:5" x14ac:dyDescent="0.2">
      <c r="A4" s="1"/>
      <c r="B4" s="2"/>
      <c r="C4" s="3"/>
      <c r="D4" s="3"/>
      <c r="E4" s="3"/>
    </row>
    <row r="5" spans="1:5" ht="12.75" customHeight="1" x14ac:dyDescent="0.2">
      <c r="A5" s="222" t="s">
        <v>4</v>
      </c>
      <c r="B5" s="226" t="s">
        <v>299</v>
      </c>
      <c r="C5" s="222" t="s">
        <v>300</v>
      </c>
      <c r="D5" s="223" t="s">
        <v>301</v>
      </c>
      <c r="E5" s="223" t="s">
        <v>302</v>
      </c>
    </row>
    <row r="6" spans="1:5" ht="27.75" customHeight="1" x14ac:dyDescent="0.2">
      <c r="A6" s="222"/>
      <c r="B6" s="226"/>
      <c r="C6" s="222"/>
      <c r="D6" s="224"/>
      <c r="E6" s="224"/>
    </row>
    <row r="7" spans="1:5" ht="38.25" customHeight="1" x14ac:dyDescent="0.2">
      <c r="A7" s="222"/>
      <c r="B7" s="226"/>
      <c r="C7" s="222"/>
      <c r="D7" s="224"/>
      <c r="E7" s="224"/>
    </row>
    <row r="8" spans="1:5" ht="63.75" customHeight="1" x14ac:dyDescent="0.2">
      <c r="A8" s="222"/>
      <c r="B8" s="226"/>
      <c r="C8" s="222"/>
      <c r="D8" s="225"/>
      <c r="E8" s="225"/>
    </row>
    <row r="9" spans="1:5" x14ac:dyDescent="0.2">
      <c r="A9" s="27">
        <v>1</v>
      </c>
      <c r="B9" s="27">
        <v>2</v>
      </c>
      <c r="C9" s="27">
        <v>3</v>
      </c>
      <c r="D9" s="27">
        <v>4</v>
      </c>
      <c r="E9" s="27">
        <v>5</v>
      </c>
    </row>
    <row r="10" spans="1:5" ht="15" customHeight="1" x14ac:dyDescent="0.2">
      <c r="A10" s="50">
        <v>1</v>
      </c>
      <c r="B10" s="51"/>
      <c r="C10" s="52" t="s">
        <v>232</v>
      </c>
      <c r="D10" s="52" t="s">
        <v>303</v>
      </c>
      <c r="E10" s="81">
        <v>1</v>
      </c>
    </row>
    <row r="11" spans="1:5" x14ac:dyDescent="0.2">
      <c r="A11" s="77" t="s">
        <v>245</v>
      </c>
      <c r="B11" s="29" t="s">
        <v>113</v>
      </c>
      <c r="C11" s="30" t="s">
        <v>114</v>
      </c>
      <c r="D11" s="30" t="s">
        <v>303</v>
      </c>
      <c r="E11" s="33">
        <v>1</v>
      </c>
    </row>
    <row r="12" spans="1:5" ht="51" x14ac:dyDescent="0.2">
      <c r="A12" s="66" t="s">
        <v>246</v>
      </c>
      <c r="B12" s="29" t="s">
        <v>124</v>
      </c>
      <c r="C12" s="30" t="s">
        <v>234</v>
      </c>
      <c r="D12" s="30" t="s">
        <v>303</v>
      </c>
      <c r="E12" s="33">
        <v>1</v>
      </c>
    </row>
    <row r="13" spans="1:5" ht="15" hidden="1" customHeight="1" x14ac:dyDescent="0.2">
      <c r="A13" s="53"/>
      <c r="B13" s="51"/>
      <c r="C13" s="52" t="s">
        <v>233</v>
      </c>
      <c r="D13" s="52" t="s">
        <v>303</v>
      </c>
      <c r="E13" s="81">
        <v>1</v>
      </c>
    </row>
    <row r="14" spans="1:5" ht="51" hidden="1" x14ac:dyDescent="0.2">
      <c r="A14" s="28">
        <v>36</v>
      </c>
      <c r="B14" s="29" t="s">
        <v>117</v>
      </c>
      <c r="C14" s="30" t="s">
        <v>118</v>
      </c>
      <c r="D14" s="30" t="s">
        <v>303</v>
      </c>
      <c r="E14" s="33">
        <v>1</v>
      </c>
    </row>
    <row r="15" spans="1:5" ht="25.5" hidden="1" x14ac:dyDescent="0.2">
      <c r="A15" s="28">
        <v>37</v>
      </c>
      <c r="B15" s="29" t="s">
        <v>119</v>
      </c>
      <c r="C15" s="30" t="s">
        <v>120</v>
      </c>
      <c r="D15" s="30" t="s">
        <v>303</v>
      </c>
      <c r="E15" s="33">
        <v>1</v>
      </c>
    </row>
    <row r="16" spans="1:5" ht="51" hidden="1" x14ac:dyDescent="0.2">
      <c r="A16" s="28"/>
      <c r="B16" s="29" t="s">
        <v>124</v>
      </c>
      <c r="C16" s="30" t="s">
        <v>235</v>
      </c>
      <c r="D16" s="30" t="s">
        <v>303</v>
      </c>
      <c r="E16" s="33">
        <v>1</v>
      </c>
    </row>
    <row r="17" spans="1:5" ht="42.75" x14ac:dyDescent="0.2">
      <c r="A17" s="54">
        <v>2</v>
      </c>
      <c r="B17" s="55"/>
      <c r="C17" s="52" t="s">
        <v>237</v>
      </c>
      <c r="D17" s="52" t="s">
        <v>303</v>
      </c>
      <c r="E17" s="81">
        <v>1</v>
      </c>
    </row>
    <row r="18" spans="1:5" ht="38.25" x14ac:dyDescent="0.2">
      <c r="A18" s="66" t="s">
        <v>247</v>
      </c>
      <c r="B18" s="29" t="s">
        <v>28</v>
      </c>
      <c r="C18" s="30" t="s">
        <v>29</v>
      </c>
      <c r="D18" s="30" t="s">
        <v>303</v>
      </c>
      <c r="E18" s="33">
        <v>1</v>
      </c>
    </row>
    <row r="19" spans="1:5" ht="25.5" x14ac:dyDescent="0.2">
      <c r="A19" s="66" t="s">
        <v>248</v>
      </c>
      <c r="B19" s="29" t="s">
        <v>30</v>
      </c>
      <c r="C19" s="30" t="s">
        <v>31</v>
      </c>
      <c r="D19" s="30" t="s">
        <v>303</v>
      </c>
      <c r="E19" s="33">
        <v>1</v>
      </c>
    </row>
    <row r="20" spans="1:5" x14ac:dyDescent="0.2">
      <c r="A20" s="66" t="s">
        <v>249</v>
      </c>
      <c r="B20" s="29" t="s">
        <v>32</v>
      </c>
      <c r="C20" s="30" t="s">
        <v>33</v>
      </c>
      <c r="D20" s="30" t="s">
        <v>303</v>
      </c>
      <c r="E20" s="33">
        <v>1</v>
      </c>
    </row>
    <row r="21" spans="1:5" s="40" customFormat="1" x14ac:dyDescent="0.2">
      <c r="A21" s="36" t="s">
        <v>250</v>
      </c>
      <c r="B21" s="37" t="s">
        <v>139</v>
      </c>
      <c r="C21" s="38" t="s">
        <v>140</v>
      </c>
      <c r="D21" s="38" t="s">
        <v>303</v>
      </c>
      <c r="E21" s="82">
        <v>1</v>
      </c>
    </row>
    <row r="22" spans="1:5" s="40" customFormat="1" x14ac:dyDescent="0.2">
      <c r="A22" s="36" t="s">
        <v>251</v>
      </c>
      <c r="B22" s="37" t="s">
        <v>139</v>
      </c>
      <c r="C22" s="38" t="s">
        <v>141</v>
      </c>
      <c r="D22" s="38" t="s">
        <v>303</v>
      </c>
      <c r="E22" s="82">
        <v>1</v>
      </c>
    </row>
    <row r="23" spans="1:5" x14ac:dyDescent="0.2">
      <c r="A23" s="77" t="s">
        <v>252</v>
      </c>
      <c r="B23" s="29" t="s">
        <v>37</v>
      </c>
      <c r="C23" s="30" t="s">
        <v>38</v>
      </c>
      <c r="D23" s="30" t="s">
        <v>303</v>
      </c>
      <c r="E23" s="33">
        <v>1</v>
      </c>
    </row>
    <row r="24" spans="1:5" s="40" customFormat="1" ht="25.5" x14ac:dyDescent="0.2">
      <c r="A24" s="36" t="s">
        <v>253</v>
      </c>
      <c r="B24" s="37" t="s">
        <v>144</v>
      </c>
      <c r="C24" s="38" t="s">
        <v>145</v>
      </c>
      <c r="D24" s="38" t="s">
        <v>303</v>
      </c>
      <c r="E24" s="82">
        <v>1</v>
      </c>
    </row>
    <row r="25" spans="1:5" s="40" customFormat="1" ht="25.5" x14ac:dyDescent="0.2">
      <c r="A25" s="36" t="s">
        <v>254</v>
      </c>
      <c r="B25" s="37" t="s">
        <v>146</v>
      </c>
      <c r="C25" s="38" t="s">
        <v>147</v>
      </c>
      <c r="D25" s="38" t="s">
        <v>303</v>
      </c>
      <c r="E25" s="82">
        <v>1</v>
      </c>
    </row>
    <row r="26" spans="1:5" s="40" customFormat="1" ht="25.5" x14ac:dyDescent="0.2">
      <c r="A26" s="36" t="s">
        <v>255</v>
      </c>
      <c r="B26" s="37" t="s">
        <v>148</v>
      </c>
      <c r="C26" s="38" t="s">
        <v>149</v>
      </c>
      <c r="D26" s="38" t="s">
        <v>303</v>
      </c>
      <c r="E26" s="82">
        <v>1</v>
      </c>
    </row>
    <row r="27" spans="1:5" s="40" customFormat="1" ht="25.5" x14ac:dyDescent="0.2">
      <c r="A27" s="36" t="s">
        <v>256</v>
      </c>
      <c r="B27" s="37" t="s">
        <v>150</v>
      </c>
      <c r="C27" s="38" t="s">
        <v>151</v>
      </c>
      <c r="D27" s="38" t="s">
        <v>303</v>
      </c>
      <c r="E27" s="82">
        <v>1</v>
      </c>
    </row>
    <row r="28" spans="1:5" s="40" customFormat="1" x14ac:dyDescent="0.2">
      <c r="A28" s="36" t="s">
        <v>257</v>
      </c>
      <c r="B28" s="37" t="s">
        <v>152</v>
      </c>
      <c r="C28" s="38" t="s">
        <v>153</v>
      </c>
      <c r="D28" s="38" t="s">
        <v>303</v>
      </c>
      <c r="E28" s="82">
        <v>1</v>
      </c>
    </row>
    <row r="29" spans="1:5" s="40" customFormat="1" x14ac:dyDescent="0.2">
      <c r="A29" s="36" t="s">
        <v>258</v>
      </c>
      <c r="B29" s="37" t="s">
        <v>154</v>
      </c>
      <c r="C29" s="38" t="s">
        <v>155</v>
      </c>
      <c r="D29" s="38" t="s">
        <v>303</v>
      </c>
      <c r="E29" s="82">
        <v>1</v>
      </c>
    </row>
    <row r="30" spans="1:5" s="40" customFormat="1" x14ac:dyDescent="0.2">
      <c r="A30" s="36" t="s">
        <v>259</v>
      </c>
      <c r="B30" s="37" t="s">
        <v>156</v>
      </c>
      <c r="C30" s="38" t="s">
        <v>157</v>
      </c>
      <c r="D30" s="38" t="s">
        <v>303</v>
      </c>
      <c r="E30" s="82">
        <v>1</v>
      </c>
    </row>
    <row r="31" spans="1:5" s="40" customFormat="1" x14ac:dyDescent="0.2">
      <c r="A31" s="36" t="s">
        <v>260</v>
      </c>
      <c r="B31" s="37" t="s">
        <v>158</v>
      </c>
      <c r="C31" s="38" t="s">
        <v>159</v>
      </c>
      <c r="D31" s="38" t="s">
        <v>303</v>
      </c>
      <c r="E31" s="82">
        <v>1</v>
      </c>
    </row>
    <row r="32" spans="1:5" s="40" customFormat="1" x14ac:dyDescent="0.2">
      <c r="A32" s="36" t="s">
        <v>261</v>
      </c>
      <c r="B32" s="37" t="s">
        <v>160</v>
      </c>
      <c r="C32" s="38" t="s">
        <v>161</v>
      </c>
      <c r="D32" s="38" t="s">
        <v>303</v>
      </c>
      <c r="E32" s="82">
        <v>1</v>
      </c>
    </row>
    <row r="33" spans="1:5" s="40" customFormat="1" x14ac:dyDescent="0.2">
      <c r="A33" s="36" t="s">
        <v>262</v>
      </c>
      <c r="B33" s="37" t="s">
        <v>162</v>
      </c>
      <c r="C33" s="38" t="s">
        <v>163</v>
      </c>
      <c r="D33" s="38" t="s">
        <v>303</v>
      </c>
      <c r="E33" s="82">
        <v>1</v>
      </c>
    </row>
    <row r="34" spans="1:5" s="40" customFormat="1" x14ac:dyDescent="0.2">
      <c r="A34" s="36" t="s">
        <v>263</v>
      </c>
      <c r="B34" s="37" t="s">
        <v>164</v>
      </c>
      <c r="C34" s="38" t="s">
        <v>165</v>
      </c>
      <c r="D34" s="38" t="s">
        <v>303</v>
      </c>
      <c r="E34" s="82">
        <v>1</v>
      </c>
    </row>
    <row r="35" spans="1:5" s="40" customFormat="1" x14ac:dyDescent="0.2">
      <c r="A35" s="36" t="s">
        <v>264</v>
      </c>
      <c r="B35" s="37" t="s">
        <v>166</v>
      </c>
      <c r="C35" s="38" t="s">
        <v>167</v>
      </c>
      <c r="D35" s="38" t="s">
        <v>303</v>
      </c>
      <c r="E35" s="82">
        <v>1</v>
      </c>
    </row>
    <row r="36" spans="1:5" s="40" customFormat="1" x14ac:dyDescent="0.2">
      <c r="A36" s="36" t="s">
        <v>265</v>
      </c>
      <c r="B36" s="37" t="s">
        <v>168</v>
      </c>
      <c r="C36" s="38" t="s">
        <v>169</v>
      </c>
      <c r="D36" s="38" t="s">
        <v>303</v>
      </c>
      <c r="E36" s="82">
        <v>1</v>
      </c>
    </row>
    <row r="37" spans="1:5" s="40" customFormat="1" x14ac:dyDescent="0.2">
      <c r="A37" s="36" t="s">
        <v>266</v>
      </c>
      <c r="B37" s="37" t="s">
        <v>170</v>
      </c>
      <c r="C37" s="38" t="s">
        <v>171</v>
      </c>
      <c r="D37" s="38" t="s">
        <v>303</v>
      </c>
      <c r="E37" s="82">
        <v>1</v>
      </c>
    </row>
    <row r="38" spans="1:5" s="40" customFormat="1" ht="25.5" x14ac:dyDescent="0.2">
      <c r="A38" s="36" t="s">
        <v>267</v>
      </c>
      <c r="B38" s="37" t="s">
        <v>172</v>
      </c>
      <c r="C38" s="38" t="s">
        <v>173</v>
      </c>
      <c r="D38" s="38" t="s">
        <v>303</v>
      </c>
      <c r="E38" s="82">
        <v>1</v>
      </c>
    </row>
    <row r="39" spans="1:5" s="40" customFormat="1" ht="25.5" x14ac:dyDescent="0.2">
      <c r="A39" s="36" t="s">
        <v>268</v>
      </c>
      <c r="B39" s="37" t="s">
        <v>174</v>
      </c>
      <c r="C39" s="38" t="s">
        <v>175</v>
      </c>
      <c r="D39" s="38" t="s">
        <v>303</v>
      </c>
      <c r="E39" s="82">
        <v>1</v>
      </c>
    </row>
    <row r="40" spans="1:5" s="40" customFormat="1" x14ac:dyDescent="0.2">
      <c r="A40" s="36" t="s">
        <v>269</v>
      </c>
      <c r="B40" s="37" t="s">
        <v>176</v>
      </c>
      <c r="C40" s="38" t="s">
        <v>177</v>
      </c>
      <c r="D40" s="38" t="s">
        <v>303</v>
      </c>
      <c r="E40" s="82">
        <v>1</v>
      </c>
    </row>
    <row r="41" spans="1:5" x14ac:dyDescent="0.2">
      <c r="A41" s="77" t="s">
        <v>270</v>
      </c>
      <c r="B41" s="29" t="s">
        <v>39</v>
      </c>
      <c r="C41" s="30" t="s">
        <v>40</v>
      </c>
      <c r="D41" s="30" t="s">
        <v>303</v>
      </c>
      <c r="E41" s="33">
        <v>1</v>
      </c>
    </row>
    <row r="42" spans="1:5" x14ac:dyDescent="0.2">
      <c r="A42" s="77" t="s">
        <v>271</v>
      </c>
      <c r="B42" s="29" t="s">
        <v>41</v>
      </c>
      <c r="C42" s="30" t="s">
        <v>42</v>
      </c>
      <c r="D42" s="30" t="s">
        <v>303</v>
      </c>
      <c r="E42" s="33">
        <v>1</v>
      </c>
    </row>
    <row r="43" spans="1:5" ht="25.5" x14ac:dyDescent="0.2">
      <c r="A43" s="77" t="s">
        <v>272</v>
      </c>
      <c r="B43" s="29" t="s">
        <v>43</v>
      </c>
      <c r="C43" s="30" t="s">
        <v>44</v>
      </c>
      <c r="D43" s="30" t="s">
        <v>303</v>
      </c>
      <c r="E43" s="33">
        <v>1</v>
      </c>
    </row>
    <row r="44" spans="1:5" x14ac:dyDescent="0.2">
      <c r="A44" s="77" t="s">
        <v>273</v>
      </c>
      <c r="B44" s="29" t="s">
        <v>45</v>
      </c>
      <c r="C44" s="30" t="s">
        <v>231</v>
      </c>
      <c r="D44" s="30" t="s">
        <v>303</v>
      </c>
      <c r="E44" s="33">
        <v>1</v>
      </c>
    </row>
    <row r="45" spans="1:5" ht="25.5" x14ac:dyDescent="0.2">
      <c r="A45" s="77" t="s">
        <v>274</v>
      </c>
      <c r="B45" s="29" t="s">
        <v>49</v>
      </c>
      <c r="C45" s="30" t="s">
        <v>50</v>
      </c>
      <c r="D45" s="30" t="s">
        <v>303</v>
      </c>
      <c r="E45" s="33">
        <v>1</v>
      </c>
    </row>
    <row r="46" spans="1:5" x14ac:dyDescent="0.2">
      <c r="A46" s="77" t="s">
        <v>275</v>
      </c>
      <c r="B46" s="29" t="s">
        <v>53</v>
      </c>
      <c r="C46" s="30" t="s">
        <v>54</v>
      </c>
      <c r="D46" s="30" t="s">
        <v>303</v>
      </c>
      <c r="E46" s="33">
        <v>1</v>
      </c>
    </row>
    <row r="47" spans="1:5" ht="25.5" x14ac:dyDescent="0.2">
      <c r="A47" s="77" t="s">
        <v>276</v>
      </c>
      <c r="B47" s="29" t="s">
        <v>55</v>
      </c>
      <c r="C47" s="30" t="s">
        <v>56</v>
      </c>
      <c r="D47" s="30" t="s">
        <v>303</v>
      </c>
      <c r="E47" s="33">
        <v>1</v>
      </c>
    </row>
    <row r="48" spans="1:5" x14ac:dyDescent="0.2">
      <c r="A48" s="77" t="s">
        <v>277</v>
      </c>
      <c r="B48" s="29" t="s">
        <v>57</v>
      </c>
      <c r="C48" s="30" t="s">
        <v>58</v>
      </c>
      <c r="D48" s="30" t="s">
        <v>303</v>
      </c>
      <c r="E48" s="33">
        <v>1</v>
      </c>
    </row>
    <row r="49" spans="1:5" x14ac:dyDescent="0.2">
      <c r="A49" s="77" t="s">
        <v>278</v>
      </c>
      <c r="B49" s="29" t="s">
        <v>61</v>
      </c>
      <c r="C49" s="30" t="s">
        <v>62</v>
      </c>
      <c r="D49" s="30" t="s">
        <v>303</v>
      </c>
      <c r="E49" s="33">
        <v>1</v>
      </c>
    </row>
    <row r="50" spans="1:5" s="40" customFormat="1" x14ac:dyDescent="0.2">
      <c r="A50" s="36" t="s">
        <v>279</v>
      </c>
      <c r="B50" s="37" t="s">
        <v>195</v>
      </c>
      <c r="C50" s="38" t="s">
        <v>62</v>
      </c>
      <c r="D50" s="38" t="s">
        <v>303</v>
      </c>
      <c r="E50" s="82">
        <v>1</v>
      </c>
    </row>
    <row r="51" spans="1:5" s="40" customFormat="1" x14ac:dyDescent="0.2">
      <c r="A51" s="36" t="s">
        <v>280</v>
      </c>
      <c r="B51" s="37" t="s">
        <v>196</v>
      </c>
      <c r="C51" s="38" t="s">
        <v>197</v>
      </c>
      <c r="D51" s="38" t="s">
        <v>303</v>
      </c>
      <c r="E51" s="82">
        <v>1</v>
      </c>
    </row>
    <row r="52" spans="1:5" x14ac:dyDescent="0.2">
      <c r="A52" s="66" t="s">
        <v>281</v>
      </c>
      <c r="B52" s="29" t="s">
        <v>63</v>
      </c>
      <c r="C52" s="30" t="s">
        <v>64</v>
      </c>
      <c r="D52" s="30" t="s">
        <v>303</v>
      </c>
      <c r="E52" s="33">
        <v>1</v>
      </c>
    </row>
    <row r="53" spans="1:5" x14ac:dyDescent="0.2">
      <c r="A53" s="66" t="s">
        <v>282</v>
      </c>
      <c r="B53" s="29" t="s">
        <v>65</v>
      </c>
      <c r="C53" s="30" t="s">
        <v>66</v>
      </c>
      <c r="D53" s="30" t="s">
        <v>303</v>
      </c>
      <c r="E53" s="33">
        <v>1</v>
      </c>
    </row>
    <row r="54" spans="1:5" x14ac:dyDescent="0.2">
      <c r="A54" s="66" t="s">
        <v>283</v>
      </c>
      <c r="B54" s="29" t="s">
        <v>67</v>
      </c>
      <c r="C54" s="30" t="s">
        <v>68</v>
      </c>
      <c r="D54" s="30" t="s">
        <v>303</v>
      </c>
      <c r="E54" s="33">
        <v>1</v>
      </c>
    </row>
    <row r="55" spans="1:5" x14ac:dyDescent="0.2">
      <c r="A55" s="66" t="s">
        <v>284</v>
      </c>
      <c r="B55" s="29" t="s">
        <v>71</v>
      </c>
      <c r="C55" s="30" t="s">
        <v>72</v>
      </c>
      <c r="D55" s="30" t="s">
        <v>303</v>
      </c>
      <c r="E55" s="33">
        <v>1</v>
      </c>
    </row>
    <row r="56" spans="1:5" x14ac:dyDescent="0.2">
      <c r="A56" s="66" t="s">
        <v>285</v>
      </c>
      <c r="B56" s="29" t="s">
        <v>73</v>
      </c>
      <c r="C56" s="30" t="s">
        <v>74</v>
      </c>
      <c r="D56" s="30" t="s">
        <v>303</v>
      </c>
      <c r="E56" s="33">
        <v>1</v>
      </c>
    </row>
    <row r="57" spans="1:5" x14ac:dyDescent="0.2">
      <c r="A57" s="66" t="s">
        <v>286</v>
      </c>
      <c r="B57" s="29" t="s">
        <v>83</v>
      </c>
      <c r="C57" s="30" t="s">
        <v>84</v>
      </c>
      <c r="D57" s="30" t="s">
        <v>303</v>
      </c>
      <c r="E57" s="33">
        <v>1</v>
      </c>
    </row>
    <row r="58" spans="1:5" s="40" customFormat="1" x14ac:dyDescent="0.2">
      <c r="A58" s="36" t="s">
        <v>287</v>
      </c>
      <c r="B58" s="37" t="s">
        <v>200</v>
      </c>
      <c r="C58" s="38" t="s">
        <v>201</v>
      </c>
      <c r="D58" s="38" t="s">
        <v>303</v>
      </c>
      <c r="E58" s="82">
        <v>1</v>
      </c>
    </row>
    <row r="59" spans="1:5" s="40" customFormat="1" x14ac:dyDescent="0.2">
      <c r="A59" s="36" t="s">
        <v>288</v>
      </c>
      <c r="B59" s="37" t="s">
        <v>202</v>
      </c>
      <c r="C59" s="38" t="s">
        <v>203</v>
      </c>
      <c r="D59" s="38" t="s">
        <v>303</v>
      </c>
      <c r="E59" s="82">
        <v>1</v>
      </c>
    </row>
    <row r="60" spans="1:5" s="40" customFormat="1" ht="25.5" x14ac:dyDescent="0.2">
      <c r="A60" s="36" t="s">
        <v>289</v>
      </c>
      <c r="B60" s="37" t="s">
        <v>204</v>
      </c>
      <c r="C60" s="38" t="s">
        <v>205</v>
      </c>
      <c r="D60" s="38" t="s">
        <v>303</v>
      </c>
      <c r="E60" s="82">
        <v>1</v>
      </c>
    </row>
    <row r="61" spans="1:5" ht="25.5" x14ac:dyDescent="0.2">
      <c r="A61" s="66" t="s">
        <v>290</v>
      </c>
      <c r="B61" s="29" t="s">
        <v>85</v>
      </c>
      <c r="C61" s="30" t="s">
        <v>86</v>
      </c>
      <c r="D61" s="30" t="s">
        <v>303</v>
      </c>
      <c r="E61" s="33">
        <v>1</v>
      </c>
    </row>
    <row r="62" spans="1:5" ht="25.5" x14ac:dyDescent="0.2">
      <c r="A62" s="66" t="s">
        <v>291</v>
      </c>
      <c r="B62" s="29" t="s">
        <v>87</v>
      </c>
      <c r="C62" s="30" t="s">
        <v>88</v>
      </c>
      <c r="D62" s="30" t="s">
        <v>303</v>
      </c>
      <c r="E62" s="33">
        <v>1</v>
      </c>
    </row>
    <row r="63" spans="1:5" x14ac:dyDescent="0.2">
      <c r="A63" s="66" t="s">
        <v>292</v>
      </c>
      <c r="B63" s="29" t="s">
        <v>89</v>
      </c>
      <c r="C63" s="30" t="s">
        <v>90</v>
      </c>
      <c r="D63" s="30" t="s">
        <v>303</v>
      </c>
      <c r="E63" s="33">
        <v>1</v>
      </c>
    </row>
    <row r="64" spans="1:5" ht="25.5" x14ac:dyDescent="0.2">
      <c r="A64" s="66" t="s">
        <v>293</v>
      </c>
      <c r="B64" s="29" t="s">
        <v>93</v>
      </c>
      <c r="C64" s="30" t="s">
        <v>94</v>
      </c>
      <c r="D64" s="30" t="s">
        <v>303</v>
      </c>
      <c r="E64" s="33">
        <v>1</v>
      </c>
    </row>
    <row r="65" spans="1:5" ht="25.5" x14ac:dyDescent="0.2">
      <c r="A65" s="66" t="s">
        <v>294</v>
      </c>
      <c r="B65" s="29" t="s">
        <v>95</v>
      </c>
      <c r="C65" s="30" t="s">
        <v>402</v>
      </c>
      <c r="D65" s="30" t="s">
        <v>303</v>
      </c>
      <c r="E65" s="33">
        <v>1</v>
      </c>
    </row>
    <row r="66" spans="1:5" x14ac:dyDescent="0.2">
      <c r="A66" s="66" t="s">
        <v>295</v>
      </c>
      <c r="B66" s="29" t="s">
        <v>98</v>
      </c>
      <c r="C66" s="30" t="s">
        <v>99</v>
      </c>
      <c r="D66" s="30" t="s">
        <v>303</v>
      </c>
      <c r="E66" s="33">
        <v>1</v>
      </c>
    </row>
    <row r="67" spans="1:5" ht="51" x14ac:dyDescent="0.2">
      <c r="A67" s="66" t="s">
        <v>296</v>
      </c>
      <c r="B67" s="29" t="s">
        <v>124</v>
      </c>
      <c r="C67" s="30" t="s">
        <v>234</v>
      </c>
      <c r="D67" s="30" t="s">
        <v>303</v>
      </c>
      <c r="E67" s="33">
        <v>1</v>
      </c>
    </row>
  </sheetData>
  <mergeCells count="6">
    <mergeCell ref="D5:D8"/>
    <mergeCell ref="E5:E8"/>
    <mergeCell ref="A1:E1"/>
    <mergeCell ref="A5:A8"/>
    <mergeCell ref="B5:B8"/>
    <mergeCell ref="C5:C8"/>
  </mergeCells>
  <pageMargins left="0.34" right="0.25" top="0.75" bottom="0.75" header="0.3" footer="0.3"/>
  <pageSetup paperSize="9" fitToHeight="0" orientation="portrait" r:id="rId1"/>
  <headerFooter alignWithMargins="0">
    <oddHeader>&amp;LГРАНД-Смета 2021</oddHeader>
    <oddFooter>&amp;RСтраница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105"/>
  <sheetViews>
    <sheetView showGridLines="0" zoomScaleNormal="100" workbookViewId="0">
      <pane ySplit="14" topLeftCell="A67" activePane="bottomLeft" state="frozen"/>
      <selection pane="bottomLeft" activeCell="N75" sqref="N75"/>
    </sheetView>
  </sheetViews>
  <sheetFormatPr defaultRowHeight="12.75" x14ac:dyDescent="0.2"/>
  <cols>
    <col min="1" max="1" width="6.7109375" customWidth="1"/>
    <col min="2" max="2" width="16.5703125" customWidth="1"/>
    <col min="3" max="3" width="37.7109375" customWidth="1"/>
    <col min="4" max="4" width="15" customWidth="1"/>
    <col min="5" max="6" width="14" customWidth="1"/>
    <col min="7" max="8" width="12.85546875" customWidth="1"/>
    <col min="9" max="9" width="15" customWidth="1"/>
    <col min="10" max="10" width="12" customWidth="1"/>
    <col min="11" max="11" width="15" customWidth="1"/>
    <col min="12" max="12" width="11.28515625" customWidth="1"/>
    <col min="13" max="14" width="15" customWidth="1"/>
    <col min="15" max="15" width="14" customWidth="1"/>
  </cols>
  <sheetData>
    <row r="1" spans="1:15" x14ac:dyDescent="0.2">
      <c r="A1" s="221" t="s">
        <v>221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x14ac:dyDescent="0.2">
      <c r="A2" s="1"/>
      <c r="B2" s="2"/>
      <c r="C2" s="3"/>
    </row>
    <row r="3" spans="1:15" ht="27.75" customHeight="1" x14ac:dyDescent="0.2">
      <c r="A3" s="76" t="s">
        <v>238</v>
      </c>
      <c r="B3" s="2"/>
      <c r="C3" s="63" t="s">
        <v>23</v>
      </c>
    </row>
    <row r="4" spans="1:15" ht="27.75" customHeight="1" x14ac:dyDescent="0.2">
      <c r="A4" s="76" t="s">
        <v>239</v>
      </c>
      <c r="B4" s="2"/>
      <c r="C4" s="80" t="s">
        <v>297</v>
      </c>
    </row>
    <row r="5" spans="1:15" x14ac:dyDescent="0.2">
      <c r="A5" s="3" t="s">
        <v>240</v>
      </c>
      <c r="B5" s="2"/>
      <c r="C5" s="3"/>
    </row>
    <row r="6" spans="1:15" x14ac:dyDescent="0.2">
      <c r="A6" s="170" t="s">
        <v>382</v>
      </c>
      <c r="B6" s="171"/>
      <c r="C6" s="170"/>
      <c r="D6" s="173"/>
      <c r="E6" s="173"/>
      <c r="F6" s="173"/>
      <c r="G6" s="173"/>
      <c r="H6" s="173"/>
      <c r="I6" s="173"/>
      <c r="J6" s="173"/>
      <c r="K6" s="173"/>
      <c r="L6" s="173"/>
    </row>
    <row r="7" spans="1:15" x14ac:dyDescent="0.2">
      <c r="A7" s="170" t="s">
        <v>383</v>
      </c>
      <c r="B7" s="171"/>
      <c r="C7" s="170"/>
      <c r="D7" s="172"/>
      <c r="E7" s="172"/>
      <c r="F7" s="172"/>
      <c r="G7" s="172"/>
      <c r="H7" s="172"/>
      <c r="I7" s="172"/>
      <c r="J7" s="172"/>
      <c r="K7" s="172"/>
      <c r="L7" s="172"/>
    </row>
    <row r="8" spans="1:15" x14ac:dyDescent="0.2">
      <c r="A8" s="170" t="s">
        <v>241</v>
      </c>
      <c r="B8" s="171"/>
      <c r="C8" s="170"/>
      <c r="D8" s="172"/>
      <c r="E8" s="172"/>
      <c r="F8" s="172"/>
      <c r="G8" s="172"/>
      <c r="H8" s="172"/>
      <c r="I8" s="172"/>
      <c r="J8" s="172"/>
      <c r="K8" s="172"/>
      <c r="L8" s="172"/>
    </row>
    <row r="9" spans="1:15" x14ac:dyDescent="0.2">
      <c r="A9" s="1"/>
      <c r="B9" s="2"/>
      <c r="C9" s="3"/>
    </row>
    <row r="10" spans="1:15" ht="12.75" customHeight="1" x14ac:dyDescent="0.2">
      <c r="A10" s="222" t="s">
        <v>4</v>
      </c>
      <c r="B10" s="226" t="s">
        <v>15</v>
      </c>
      <c r="C10" s="222" t="s">
        <v>16</v>
      </c>
      <c r="D10" s="244" t="s">
        <v>212</v>
      </c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</row>
    <row r="11" spans="1:15" ht="50.25" customHeight="1" x14ac:dyDescent="0.2">
      <c r="A11" s="222"/>
      <c r="B11" s="226"/>
      <c r="C11" s="222"/>
      <c r="D11" s="220" t="s">
        <v>210</v>
      </c>
      <c r="E11" s="220" t="s">
        <v>211</v>
      </c>
      <c r="F11" s="220" t="s">
        <v>213</v>
      </c>
      <c r="G11" s="241" t="s">
        <v>214</v>
      </c>
      <c r="H11" s="241" t="s">
        <v>215</v>
      </c>
      <c r="I11" s="241" t="s">
        <v>236</v>
      </c>
      <c r="J11" s="241" t="s">
        <v>216</v>
      </c>
      <c r="K11" s="241" t="s">
        <v>404</v>
      </c>
      <c r="L11" s="241" t="s">
        <v>217</v>
      </c>
      <c r="M11" s="245" t="s">
        <v>218</v>
      </c>
      <c r="N11" s="246" t="s">
        <v>220</v>
      </c>
      <c r="O11" s="241" t="s">
        <v>219</v>
      </c>
    </row>
    <row r="12" spans="1:15" ht="51" customHeight="1" x14ac:dyDescent="0.2">
      <c r="A12" s="222"/>
      <c r="B12" s="226"/>
      <c r="C12" s="222"/>
      <c r="D12" s="220"/>
      <c r="E12" s="220"/>
      <c r="F12" s="220"/>
      <c r="G12" s="241"/>
      <c r="H12" s="241"/>
      <c r="I12" s="241"/>
      <c r="J12" s="241"/>
      <c r="K12" s="241"/>
      <c r="L12" s="241"/>
      <c r="M12" s="245"/>
      <c r="N12" s="247"/>
      <c r="O12" s="241"/>
    </row>
    <row r="13" spans="1:15" ht="54.75" customHeight="1" x14ac:dyDescent="0.2">
      <c r="A13" s="222"/>
      <c r="B13" s="226"/>
      <c r="C13" s="222"/>
      <c r="D13" s="220"/>
      <c r="E13" s="220"/>
      <c r="F13" s="220"/>
      <c r="G13" s="241"/>
      <c r="H13" s="241"/>
      <c r="I13" s="241"/>
      <c r="J13" s="241"/>
      <c r="K13" s="241"/>
      <c r="L13" s="241"/>
      <c r="M13" s="245"/>
      <c r="N13" s="248"/>
      <c r="O13" s="241"/>
    </row>
    <row r="14" spans="1:15" x14ac:dyDescent="0.2">
      <c r="A14" s="27">
        <v>1</v>
      </c>
      <c r="B14" s="27">
        <v>2</v>
      </c>
      <c r="C14" s="27">
        <v>3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 customHeight="1" x14ac:dyDescent="0.2">
      <c r="A15" s="50">
        <v>1</v>
      </c>
      <c r="B15" s="51"/>
      <c r="C15" s="52" t="s">
        <v>232</v>
      </c>
      <c r="D15" s="56"/>
      <c r="E15" s="56"/>
      <c r="F15" s="56">
        <f>F16+F17</f>
        <v>7675426.1900000004</v>
      </c>
      <c r="G15" s="56"/>
      <c r="H15" s="56"/>
      <c r="I15" s="56">
        <f>I16+I17</f>
        <v>7675426.1900000004</v>
      </c>
      <c r="J15" s="56"/>
      <c r="K15" s="56">
        <f>K16+K17</f>
        <v>7808894.1799999997</v>
      </c>
      <c r="L15" s="56"/>
      <c r="M15" s="56">
        <f>M16+M17</f>
        <v>7906046.9800000004</v>
      </c>
      <c r="N15" s="56">
        <f>N16+N17</f>
        <v>7876901.1399999997</v>
      </c>
      <c r="O15" s="56">
        <f>O16+O17</f>
        <v>0</v>
      </c>
    </row>
    <row r="16" spans="1:15" x14ac:dyDescent="0.2">
      <c r="A16" s="77" t="s">
        <v>245</v>
      </c>
      <c r="B16" s="29" t="s">
        <v>113</v>
      </c>
      <c r="C16" s="30" t="s">
        <v>114</v>
      </c>
      <c r="D16" s="49"/>
      <c r="E16" s="49"/>
      <c r="F16" s="49">
        <v>7524927.6399999997</v>
      </c>
      <c r="G16" s="49"/>
      <c r="H16" s="49"/>
      <c r="I16" s="49">
        <f>D16+E16+F16+G16+H16</f>
        <v>7524927.6399999997</v>
      </c>
      <c r="J16" s="57">
        <f>$F$78</f>
        <v>1.0173890000000001</v>
      </c>
      <c r="K16" s="49">
        <f>I16*J16</f>
        <v>7655778.6100000003</v>
      </c>
      <c r="L16" s="62">
        <f>$F$94</f>
        <v>1.0124413000000001</v>
      </c>
      <c r="M16" s="49">
        <f>K16*L16</f>
        <v>7751026.4500000002</v>
      </c>
      <c r="N16" s="49">
        <f>K16+(M16-K16)*(1-30/100)</f>
        <v>7722452.0999999996</v>
      </c>
      <c r="O16" s="49">
        <f>E16*J16*L16*N16/M16</f>
        <v>0</v>
      </c>
    </row>
    <row r="17" spans="1:15" ht="51" x14ac:dyDescent="0.2">
      <c r="A17" s="66" t="s">
        <v>246</v>
      </c>
      <c r="B17" s="29" t="s">
        <v>124</v>
      </c>
      <c r="C17" s="30" t="s">
        <v>235</v>
      </c>
      <c r="D17" s="49"/>
      <c r="E17" s="49"/>
      <c r="F17" s="49">
        <f>F16*2%</f>
        <v>150498.54999999999</v>
      </c>
      <c r="G17" s="49"/>
      <c r="H17" s="49"/>
      <c r="I17" s="49">
        <f>D17+E17+F17+G17+H17</f>
        <v>150498.54999999999</v>
      </c>
      <c r="J17" s="57">
        <f>$F$78</f>
        <v>1.0173890000000001</v>
      </c>
      <c r="K17" s="49">
        <f>I17*J17</f>
        <v>153115.57</v>
      </c>
      <c r="L17" s="62">
        <f>$F$94</f>
        <v>1.0124413000000001</v>
      </c>
      <c r="M17" s="49">
        <f>K17*L17</f>
        <v>155020.53</v>
      </c>
      <c r="N17" s="49">
        <f>K17+(M17-K17)*(1-30/100)</f>
        <v>154449.04</v>
      </c>
      <c r="O17" s="49">
        <f>E17*J17*L17*N17/M17</f>
        <v>0</v>
      </c>
    </row>
    <row r="18" spans="1:15" ht="15" hidden="1" customHeight="1" x14ac:dyDescent="0.2">
      <c r="A18" s="53"/>
      <c r="B18" s="51"/>
      <c r="C18" s="52" t="s">
        <v>233</v>
      </c>
      <c r="D18" s="56"/>
      <c r="E18" s="56"/>
      <c r="F18" s="56">
        <f>F19+F20+F21</f>
        <v>0</v>
      </c>
      <c r="G18" s="56"/>
      <c r="H18" s="56"/>
      <c r="I18" s="56">
        <f>I19+I20+I21</f>
        <v>0</v>
      </c>
      <c r="J18" s="67"/>
      <c r="K18" s="56">
        <f>K19+K20+K21</f>
        <v>0</v>
      </c>
      <c r="L18" s="67"/>
      <c r="M18" s="56">
        <f>M19+M20+M21</f>
        <v>0</v>
      </c>
      <c r="N18" s="56">
        <f>N19+N20+N21</f>
        <v>0</v>
      </c>
      <c r="O18" s="56">
        <f>O19+O20+O21</f>
        <v>0</v>
      </c>
    </row>
    <row r="19" spans="1:15" ht="51" hidden="1" x14ac:dyDescent="0.2">
      <c r="A19" s="28">
        <v>36</v>
      </c>
      <c r="B19" s="29" t="s">
        <v>117</v>
      </c>
      <c r="C19" s="30" t="s">
        <v>118</v>
      </c>
      <c r="D19" s="49"/>
      <c r="E19" s="49"/>
      <c r="F19" s="49">
        <f>'ССРСС ТУЦ'!G105*1000*0</f>
        <v>0</v>
      </c>
      <c r="G19" s="49"/>
      <c r="H19" s="49"/>
      <c r="I19" s="49">
        <f>D19+E19+F19+G19+H19</f>
        <v>0</v>
      </c>
      <c r="J19" s="57">
        <f>$F$78</f>
        <v>1.0173890000000001</v>
      </c>
      <c r="K19" s="49">
        <f>I19*J19</f>
        <v>0</v>
      </c>
      <c r="L19" s="61">
        <f>$F$105</f>
        <v>1.039528</v>
      </c>
      <c r="M19" s="49">
        <f>K19*L19</f>
        <v>0</v>
      </c>
      <c r="N19" s="49">
        <f>K19+(M19-K19)*(1-30/100)</f>
        <v>0</v>
      </c>
      <c r="O19" s="49"/>
    </row>
    <row r="20" spans="1:15" ht="25.5" hidden="1" x14ac:dyDescent="0.2">
      <c r="A20" s="28">
        <v>37</v>
      </c>
      <c r="B20" s="29" t="s">
        <v>119</v>
      </c>
      <c r="C20" s="30" t="s">
        <v>120</v>
      </c>
      <c r="D20" s="49"/>
      <c r="E20" s="49"/>
      <c r="F20" s="49">
        <f>1689968*0</f>
        <v>0</v>
      </c>
      <c r="G20" s="49"/>
      <c r="H20" s="49"/>
      <c r="I20" s="49">
        <f>D20+E20+F20+G20+H20</f>
        <v>0</v>
      </c>
      <c r="J20" s="57">
        <f>$F$78</f>
        <v>1.0173890000000001</v>
      </c>
      <c r="K20" s="49">
        <f>I20*J20</f>
        <v>0</v>
      </c>
      <c r="L20" s="61">
        <f>$F$105</f>
        <v>1.039528</v>
      </c>
      <c r="M20" s="49">
        <f>K20*L20</f>
        <v>0</v>
      </c>
      <c r="N20" s="49">
        <f>K20+(M20-K20)*(1-30/100)</f>
        <v>0</v>
      </c>
      <c r="O20" s="49"/>
    </row>
    <row r="21" spans="1:15" ht="51" hidden="1" x14ac:dyDescent="0.2">
      <c r="A21" s="28"/>
      <c r="B21" s="29" t="s">
        <v>124</v>
      </c>
      <c r="C21" s="30" t="s">
        <v>235</v>
      </c>
      <c r="D21" s="49"/>
      <c r="E21" s="49"/>
      <c r="F21" s="49">
        <f>(F19+F20)*2%</f>
        <v>0</v>
      </c>
      <c r="G21" s="49"/>
      <c r="H21" s="49"/>
      <c r="I21" s="49">
        <f>D21+E21+F21+G21+H21</f>
        <v>0</v>
      </c>
      <c r="J21" s="57">
        <f>$F$78</f>
        <v>1.0173890000000001</v>
      </c>
      <c r="K21" s="49">
        <f>I21*J21</f>
        <v>0</v>
      </c>
      <c r="L21" s="61">
        <f>$F$105</f>
        <v>1.039528</v>
      </c>
      <c r="M21" s="49">
        <f>K21*L21</f>
        <v>0</v>
      </c>
      <c r="N21" s="49">
        <f>K21+(M21-K21)*(1-30/100)</f>
        <v>0</v>
      </c>
      <c r="O21" s="49"/>
    </row>
    <row r="22" spans="1:15" ht="42.75" x14ac:dyDescent="0.2">
      <c r="A22" s="54">
        <v>2</v>
      </c>
      <c r="B22" s="55"/>
      <c r="C22" s="52" t="s">
        <v>237</v>
      </c>
      <c r="D22" s="56">
        <f t="shared" ref="D22:I22" si="0">D23+D24+D25+D28+D46+D47+D48+D49+D50+D51+D52+D53+D54+D57+D58+D59+D60+D61+D62+D66+D67+D68+D69+D70+D71+D72</f>
        <v>241665415.56</v>
      </c>
      <c r="E22" s="56">
        <f t="shared" si="0"/>
        <v>41772732.18</v>
      </c>
      <c r="F22" s="56">
        <f t="shared" si="0"/>
        <v>6035987.9699999997</v>
      </c>
      <c r="G22" s="56">
        <f t="shared" si="0"/>
        <v>5993302.29</v>
      </c>
      <c r="H22" s="56">
        <f t="shared" si="0"/>
        <v>-881368</v>
      </c>
      <c r="I22" s="56">
        <f t="shared" si="0"/>
        <v>294586070</v>
      </c>
      <c r="J22" s="67"/>
      <c r="K22" s="56">
        <f>K23+K24+K25+K28+K46+K47+K48+K49+K50+K51+K52+K53+K54+K57+K58+K59+K60+K61+K62+K66+K67+K68+K69+K70+K71+K72</f>
        <v>299660156.10000002</v>
      </c>
      <c r="L22" s="67"/>
      <c r="M22" s="56">
        <f>M23+M24+M25+M28+M46+M47+M48+M49+M50+M51+M52+M53+M54+M57+M58+M59+M60+M61+M62+M66+M67+M68+M69+M70+M71+M72</f>
        <v>311394940.19</v>
      </c>
      <c r="N22" s="56">
        <f>N23+N24+N25+N28+N46+N47+N48+N49+N50+N51+N52+N53+N54+N57+N58+N59+N60+N61+N62+N66+N67+N68+N69+N70+N71+N72</f>
        <v>307874504.97000003</v>
      </c>
      <c r="O22" s="56">
        <f>O23+O24+O25+O28+O46+O47+O48+O49+O50+O51+O52+O53+O54+O57+O58+O59+O60+O61+O62+O66+O67+O68+O69+O70+O71+O72</f>
        <v>43675051.840000004</v>
      </c>
    </row>
    <row r="23" spans="1:15" ht="38.25" x14ac:dyDescent="0.2">
      <c r="A23" s="66" t="s">
        <v>247</v>
      </c>
      <c r="B23" s="29" t="s">
        <v>28</v>
      </c>
      <c r="C23" s="30" t="s">
        <v>29</v>
      </c>
      <c r="D23" s="49"/>
      <c r="E23" s="49"/>
      <c r="F23" s="49">
        <v>31250</v>
      </c>
      <c r="G23" s="49"/>
      <c r="H23" s="49"/>
      <c r="I23" s="49">
        <f>D23+E23+F23+G23+H23</f>
        <v>31250</v>
      </c>
      <c r="J23" s="57">
        <f t="shared" ref="J23:J65" si="1">$F$78</f>
        <v>1.0173890000000001</v>
      </c>
      <c r="K23" s="49">
        <f>I23*J23</f>
        <v>31793.41</v>
      </c>
      <c r="L23" s="61">
        <f>$F$105</f>
        <v>1.039528</v>
      </c>
      <c r="M23" s="49">
        <f>K23*L23</f>
        <v>33050.14</v>
      </c>
      <c r="N23" s="49">
        <f>K23+(M23-K23)*(1-30/100)</f>
        <v>32673.119999999999</v>
      </c>
      <c r="O23" s="49">
        <f>E23*J23*L23*N23/M23</f>
        <v>0</v>
      </c>
    </row>
    <row r="24" spans="1:15" ht="25.5" x14ac:dyDescent="0.2">
      <c r="A24" s="66" t="s">
        <v>248</v>
      </c>
      <c r="B24" s="29" t="s">
        <v>30</v>
      </c>
      <c r="C24" s="30" t="s">
        <v>31</v>
      </c>
      <c r="D24" s="49"/>
      <c r="E24" s="49"/>
      <c r="F24" s="49">
        <v>66673.27</v>
      </c>
      <c r="G24" s="49"/>
      <c r="H24" s="49"/>
      <c r="I24" s="49">
        <f>D24+E24+F24+G24+H24</f>
        <v>66673.27</v>
      </c>
      <c r="J24" s="57">
        <f t="shared" si="1"/>
        <v>1.0173890000000001</v>
      </c>
      <c r="K24" s="49">
        <f>I24*J24</f>
        <v>67832.649999999994</v>
      </c>
      <c r="L24" s="61">
        <f t="shared" ref="L24:L72" si="2">$F$105</f>
        <v>1.039528</v>
      </c>
      <c r="M24" s="49">
        <f>K24*L24</f>
        <v>70513.94</v>
      </c>
      <c r="N24" s="49">
        <f>K24+(M24-K24)*(1-30/100)</f>
        <v>69709.55</v>
      </c>
      <c r="O24" s="49">
        <f>E24*J24*L24*N24/M24</f>
        <v>0</v>
      </c>
    </row>
    <row r="25" spans="1:15" x14ac:dyDescent="0.2">
      <c r="A25" s="66" t="s">
        <v>249</v>
      </c>
      <c r="B25" s="29" t="s">
        <v>32</v>
      </c>
      <c r="C25" s="30" t="s">
        <v>33</v>
      </c>
      <c r="D25" s="49">
        <f>D26+D27</f>
        <v>95346</v>
      </c>
      <c r="E25" s="49"/>
      <c r="F25" s="49"/>
      <c r="G25" s="49">
        <f>D25*2.48%</f>
        <v>2364.58</v>
      </c>
      <c r="H25" s="49">
        <f>-G25*15%</f>
        <v>-354.69</v>
      </c>
      <c r="I25" s="49">
        <f>D25+E25+F25+G25+H25</f>
        <v>97355.89</v>
      </c>
      <c r="J25" s="57">
        <f t="shared" si="1"/>
        <v>1.0173890000000001</v>
      </c>
      <c r="K25" s="49">
        <f>I25*J25</f>
        <v>99048.81</v>
      </c>
      <c r="L25" s="61">
        <f t="shared" si="2"/>
        <v>1.039528</v>
      </c>
      <c r="M25" s="49">
        <f>K25*L25</f>
        <v>102964.01</v>
      </c>
      <c r="N25" s="49">
        <f>K25+(M25-K25)*(1-30/100)</f>
        <v>101789.45</v>
      </c>
      <c r="O25" s="49">
        <f>E25*J25*L25*N25/M25</f>
        <v>0</v>
      </c>
    </row>
    <row r="26" spans="1:15" s="40" customFormat="1" x14ac:dyDescent="0.2">
      <c r="A26" s="36" t="s">
        <v>250</v>
      </c>
      <c r="B26" s="37" t="s">
        <v>139</v>
      </c>
      <c r="C26" s="38" t="s">
        <v>140</v>
      </c>
      <c r="D26" s="75">
        <v>14984</v>
      </c>
      <c r="E26" s="75"/>
      <c r="F26" s="75"/>
      <c r="G26" s="75">
        <f>D26*2.48%</f>
        <v>371.6</v>
      </c>
      <c r="H26" s="75">
        <f>-G26*15%</f>
        <v>-55.74</v>
      </c>
      <c r="I26" s="75">
        <f>D26+E26+F26+G26+H26</f>
        <v>15299.86</v>
      </c>
      <c r="J26" s="78">
        <f t="shared" si="1"/>
        <v>1.0173890000000001</v>
      </c>
      <c r="K26" s="75">
        <f>I26*J26</f>
        <v>15565.91</v>
      </c>
      <c r="L26" s="73">
        <f t="shared" si="2"/>
        <v>1.039528</v>
      </c>
      <c r="M26" s="75">
        <f>K26*L26</f>
        <v>16181.2</v>
      </c>
      <c r="N26" s="75">
        <f>K26+(M26-K26)*(1-30/100)</f>
        <v>15996.61</v>
      </c>
      <c r="O26" s="75">
        <f>E26*J26*L26*N26/M26</f>
        <v>0</v>
      </c>
    </row>
    <row r="27" spans="1:15" s="40" customFormat="1" x14ac:dyDescent="0.2">
      <c r="A27" s="36" t="s">
        <v>251</v>
      </c>
      <c r="B27" s="37" t="s">
        <v>139</v>
      </c>
      <c r="C27" s="38" t="s">
        <v>141</v>
      </c>
      <c r="D27" s="75">
        <v>80362</v>
      </c>
      <c r="E27" s="75"/>
      <c r="F27" s="75"/>
      <c r="G27" s="75">
        <f>D27*2.48%</f>
        <v>1992.98</v>
      </c>
      <c r="H27" s="75">
        <f>-G27*15%</f>
        <v>-298.95</v>
      </c>
      <c r="I27" s="75">
        <f>D27+E27+F27+G27+H27</f>
        <v>82056.03</v>
      </c>
      <c r="J27" s="78">
        <f t="shared" si="1"/>
        <v>1.0173890000000001</v>
      </c>
      <c r="K27" s="75">
        <f>I27*J27</f>
        <v>83482.899999999994</v>
      </c>
      <c r="L27" s="73">
        <f t="shared" si="2"/>
        <v>1.039528</v>
      </c>
      <c r="M27" s="75">
        <f>K27*L27</f>
        <v>86782.81</v>
      </c>
      <c r="N27" s="75">
        <f>K27+(M27-K27)*(1-30/100)</f>
        <v>85792.84</v>
      </c>
      <c r="O27" s="75">
        <f>E27*J27*L27*N27/M27</f>
        <v>0</v>
      </c>
    </row>
    <row r="28" spans="1:15" x14ac:dyDescent="0.2">
      <c r="A28" s="77" t="s">
        <v>252</v>
      </c>
      <c r="B28" s="29" t="s">
        <v>37</v>
      </c>
      <c r="C28" s="30" t="s">
        <v>38</v>
      </c>
      <c r="D28" s="49">
        <f t="shared" ref="D28:I28" si="3">SUM(D29:D45)</f>
        <v>137993219</v>
      </c>
      <c r="E28" s="49">
        <f t="shared" si="3"/>
        <v>36748456</v>
      </c>
      <c r="F28" s="49">
        <f t="shared" si="3"/>
        <v>0</v>
      </c>
      <c r="G28" s="49">
        <f t="shared" si="3"/>
        <v>3422231.83</v>
      </c>
      <c r="H28" s="49">
        <f t="shared" si="3"/>
        <v>-513334.78</v>
      </c>
      <c r="I28" s="49">
        <f t="shared" si="3"/>
        <v>177650572.05000001</v>
      </c>
      <c r="J28" s="57">
        <f t="shared" si="1"/>
        <v>1.0173890000000001</v>
      </c>
      <c r="K28" s="49">
        <f>SUM(K29:K45)</f>
        <v>180739737.84999999</v>
      </c>
      <c r="L28" s="61">
        <f t="shared" si="2"/>
        <v>1.039528</v>
      </c>
      <c r="M28" s="49">
        <f>SUM(M29:M45)</f>
        <v>187884018.19999999</v>
      </c>
      <c r="N28" s="49">
        <f>SUM(N29:N45)</f>
        <v>185740734.09</v>
      </c>
      <c r="O28" s="49">
        <f>SUM(O29:O45)</f>
        <v>38421971.390000001</v>
      </c>
    </row>
    <row r="29" spans="1:15" s="40" customFormat="1" ht="25.5" x14ac:dyDescent="0.2">
      <c r="A29" s="36" t="s">
        <v>253</v>
      </c>
      <c r="B29" s="37" t="s">
        <v>144</v>
      </c>
      <c r="C29" s="38" t="s">
        <v>145</v>
      </c>
      <c r="D29" s="75">
        <v>55695670</v>
      </c>
      <c r="E29" s="75"/>
      <c r="F29" s="75"/>
      <c r="G29" s="75">
        <f t="shared" ref="G29:G53" si="4">D29*2.48%</f>
        <v>1381252.62</v>
      </c>
      <c r="H29" s="75">
        <f t="shared" ref="H29:H53" si="5">-G29*15%</f>
        <v>-207187.89</v>
      </c>
      <c r="I29" s="75">
        <f t="shared" ref="I29:I53" si="6">D29+E29+F29+G29+H29</f>
        <v>56869734.729999997</v>
      </c>
      <c r="J29" s="78">
        <f t="shared" si="1"/>
        <v>1.0173890000000001</v>
      </c>
      <c r="K29" s="75">
        <f t="shared" ref="K29:K53" si="7">I29*J29</f>
        <v>57858642.549999997</v>
      </c>
      <c r="L29" s="73">
        <f t="shared" si="2"/>
        <v>1.039528</v>
      </c>
      <c r="M29" s="75">
        <f t="shared" ref="M29:M53" si="8">K29*L29</f>
        <v>60145678.969999999</v>
      </c>
      <c r="N29" s="75">
        <f t="shared" ref="N29:N53" si="9">K29+(M29-K29)*(1-30/100)</f>
        <v>59459568.039999999</v>
      </c>
      <c r="O29" s="75">
        <f t="shared" ref="O29:O53" si="10">E29*J29*L29*N29/M29</f>
        <v>0</v>
      </c>
    </row>
    <row r="30" spans="1:15" s="40" customFormat="1" ht="25.5" x14ac:dyDescent="0.2">
      <c r="A30" s="36" t="s">
        <v>254</v>
      </c>
      <c r="B30" s="37" t="s">
        <v>146</v>
      </c>
      <c r="C30" s="38" t="s">
        <v>147</v>
      </c>
      <c r="D30" s="75">
        <v>43887435</v>
      </c>
      <c r="E30" s="75"/>
      <c r="F30" s="75"/>
      <c r="G30" s="75">
        <f t="shared" si="4"/>
        <v>1088408.3899999999</v>
      </c>
      <c r="H30" s="75">
        <f t="shared" si="5"/>
        <v>-163261.26</v>
      </c>
      <c r="I30" s="75">
        <f t="shared" si="6"/>
        <v>44812582.130000003</v>
      </c>
      <c r="J30" s="78">
        <f t="shared" si="1"/>
        <v>1.0173890000000001</v>
      </c>
      <c r="K30" s="75">
        <f t="shared" si="7"/>
        <v>45591828.119999997</v>
      </c>
      <c r="L30" s="73">
        <f t="shared" si="2"/>
        <v>1.039528</v>
      </c>
      <c r="M30" s="75">
        <f t="shared" si="8"/>
        <v>47393981.899999999</v>
      </c>
      <c r="N30" s="75">
        <f t="shared" si="9"/>
        <v>46853335.770000003</v>
      </c>
      <c r="O30" s="75">
        <f t="shared" si="10"/>
        <v>0</v>
      </c>
    </row>
    <row r="31" spans="1:15" s="40" customFormat="1" ht="25.5" x14ac:dyDescent="0.2">
      <c r="A31" s="36" t="s">
        <v>255</v>
      </c>
      <c r="B31" s="37" t="s">
        <v>148</v>
      </c>
      <c r="C31" s="38" t="s">
        <v>149</v>
      </c>
      <c r="D31" s="75">
        <v>24620803</v>
      </c>
      <c r="E31" s="75">
        <v>7603930</v>
      </c>
      <c r="F31" s="75"/>
      <c r="G31" s="75">
        <f t="shared" si="4"/>
        <v>610595.91</v>
      </c>
      <c r="H31" s="75">
        <f t="shared" si="5"/>
        <v>-91589.39</v>
      </c>
      <c r="I31" s="75">
        <f t="shared" si="6"/>
        <v>32743739.52</v>
      </c>
      <c r="J31" s="78">
        <f t="shared" si="1"/>
        <v>1.0173890000000001</v>
      </c>
      <c r="K31" s="75">
        <f t="shared" si="7"/>
        <v>33313120.41</v>
      </c>
      <c r="L31" s="73">
        <f t="shared" si="2"/>
        <v>1.039528</v>
      </c>
      <c r="M31" s="75">
        <f t="shared" si="8"/>
        <v>34629921.43</v>
      </c>
      <c r="N31" s="75">
        <f t="shared" si="9"/>
        <v>34234881.119999997</v>
      </c>
      <c r="O31" s="75">
        <f t="shared" si="10"/>
        <v>7950211.0499999998</v>
      </c>
    </row>
    <row r="32" spans="1:15" s="40" customFormat="1" ht="25.5" x14ac:dyDescent="0.2">
      <c r="A32" s="36" t="s">
        <v>256</v>
      </c>
      <c r="B32" s="37" t="s">
        <v>150</v>
      </c>
      <c r="C32" s="38" t="s">
        <v>151</v>
      </c>
      <c r="D32" s="75">
        <v>25270</v>
      </c>
      <c r="E32" s="75">
        <v>78882</v>
      </c>
      <c r="F32" s="75"/>
      <c r="G32" s="75">
        <f t="shared" si="4"/>
        <v>626.70000000000005</v>
      </c>
      <c r="H32" s="75">
        <f t="shared" si="5"/>
        <v>-94.01</v>
      </c>
      <c r="I32" s="75">
        <f t="shared" si="6"/>
        <v>104684.69</v>
      </c>
      <c r="J32" s="78">
        <f t="shared" si="1"/>
        <v>1.0173890000000001</v>
      </c>
      <c r="K32" s="75">
        <f t="shared" si="7"/>
        <v>106505.05</v>
      </c>
      <c r="L32" s="73">
        <f t="shared" si="2"/>
        <v>1.039528</v>
      </c>
      <c r="M32" s="75">
        <f t="shared" si="8"/>
        <v>110714.98</v>
      </c>
      <c r="N32" s="75">
        <f t="shared" si="9"/>
        <v>109452</v>
      </c>
      <c r="O32" s="75">
        <f t="shared" si="10"/>
        <v>82474.27</v>
      </c>
    </row>
    <row r="33" spans="1:15" s="40" customFormat="1" x14ac:dyDescent="0.2">
      <c r="A33" s="36" t="s">
        <v>257</v>
      </c>
      <c r="B33" s="37" t="s">
        <v>152</v>
      </c>
      <c r="C33" s="38" t="s">
        <v>153</v>
      </c>
      <c r="D33" s="75">
        <v>7188906</v>
      </c>
      <c r="E33" s="75">
        <v>4969288</v>
      </c>
      <c r="F33" s="75"/>
      <c r="G33" s="75">
        <f t="shared" si="4"/>
        <v>178284.87</v>
      </c>
      <c r="H33" s="75">
        <f t="shared" si="5"/>
        <v>-26742.73</v>
      </c>
      <c r="I33" s="75">
        <f t="shared" si="6"/>
        <v>12309736.140000001</v>
      </c>
      <c r="J33" s="78">
        <f t="shared" si="1"/>
        <v>1.0173890000000001</v>
      </c>
      <c r="K33" s="75">
        <f t="shared" si="7"/>
        <v>12523790.140000001</v>
      </c>
      <c r="L33" s="73">
        <f t="shared" si="2"/>
        <v>1.039528</v>
      </c>
      <c r="M33" s="75">
        <f t="shared" si="8"/>
        <v>13018830.52</v>
      </c>
      <c r="N33" s="75">
        <f t="shared" si="9"/>
        <v>12870318.41</v>
      </c>
      <c r="O33" s="75">
        <f t="shared" si="10"/>
        <v>5195588.12</v>
      </c>
    </row>
    <row r="34" spans="1:15" s="40" customFormat="1" x14ac:dyDescent="0.2">
      <c r="A34" s="36" t="s">
        <v>258</v>
      </c>
      <c r="B34" s="37" t="s">
        <v>154</v>
      </c>
      <c r="C34" s="38" t="s">
        <v>155</v>
      </c>
      <c r="D34" s="75">
        <v>1638743</v>
      </c>
      <c r="E34" s="75">
        <v>1652931</v>
      </c>
      <c r="F34" s="75"/>
      <c r="G34" s="75">
        <f t="shared" si="4"/>
        <v>40640.83</v>
      </c>
      <c r="H34" s="75">
        <f t="shared" si="5"/>
        <v>-6096.12</v>
      </c>
      <c r="I34" s="75">
        <f t="shared" si="6"/>
        <v>3326218.71</v>
      </c>
      <c r="J34" s="78">
        <f t="shared" si="1"/>
        <v>1.0173890000000001</v>
      </c>
      <c r="K34" s="75">
        <f t="shared" si="7"/>
        <v>3384058.33</v>
      </c>
      <c r="L34" s="73">
        <f t="shared" si="2"/>
        <v>1.039528</v>
      </c>
      <c r="M34" s="75">
        <f t="shared" si="8"/>
        <v>3517823.39</v>
      </c>
      <c r="N34" s="75">
        <f t="shared" si="9"/>
        <v>3477693.87</v>
      </c>
      <c r="O34" s="75">
        <f t="shared" si="10"/>
        <v>1728205.06</v>
      </c>
    </row>
    <row r="35" spans="1:15" s="40" customFormat="1" x14ac:dyDescent="0.2">
      <c r="A35" s="36" t="s">
        <v>259</v>
      </c>
      <c r="B35" s="37" t="s">
        <v>156</v>
      </c>
      <c r="C35" s="38" t="s">
        <v>157</v>
      </c>
      <c r="D35" s="75">
        <v>194764</v>
      </c>
      <c r="E35" s="75">
        <v>17115992</v>
      </c>
      <c r="F35" s="75"/>
      <c r="G35" s="75">
        <f t="shared" si="4"/>
        <v>4830.1499999999996</v>
      </c>
      <c r="H35" s="75">
        <f t="shared" si="5"/>
        <v>-724.52</v>
      </c>
      <c r="I35" s="75">
        <f t="shared" si="6"/>
        <v>17314861.629999999</v>
      </c>
      <c r="J35" s="78">
        <f t="shared" si="1"/>
        <v>1.0173890000000001</v>
      </c>
      <c r="K35" s="75">
        <f t="shared" si="7"/>
        <v>17615949.760000002</v>
      </c>
      <c r="L35" s="73">
        <f t="shared" si="2"/>
        <v>1.039528</v>
      </c>
      <c r="M35" s="75">
        <f t="shared" si="8"/>
        <v>18312273.02</v>
      </c>
      <c r="N35" s="75">
        <f t="shared" si="9"/>
        <v>18103376.039999999</v>
      </c>
      <c r="O35" s="75">
        <f t="shared" si="10"/>
        <v>17895449.940000001</v>
      </c>
    </row>
    <row r="36" spans="1:15" s="40" customFormat="1" x14ac:dyDescent="0.2">
      <c r="A36" s="36" t="s">
        <v>260</v>
      </c>
      <c r="B36" s="37" t="s">
        <v>158</v>
      </c>
      <c r="C36" s="38" t="s">
        <v>159</v>
      </c>
      <c r="D36" s="75">
        <v>21657</v>
      </c>
      <c r="E36" s="75">
        <v>24560</v>
      </c>
      <c r="F36" s="75"/>
      <c r="G36" s="75">
        <f t="shared" si="4"/>
        <v>537.09</v>
      </c>
      <c r="H36" s="75">
        <f t="shared" si="5"/>
        <v>-80.56</v>
      </c>
      <c r="I36" s="75">
        <f t="shared" si="6"/>
        <v>46673.53</v>
      </c>
      <c r="J36" s="78">
        <f t="shared" si="1"/>
        <v>1.0173890000000001</v>
      </c>
      <c r="K36" s="75">
        <f t="shared" si="7"/>
        <v>47485.14</v>
      </c>
      <c r="L36" s="73">
        <f t="shared" si="2"/>
        <v>1.039528</v>
      </c>
      <c r="M36" s="75">
        <f t="shared" si="8"/>
        <v>49362.13</v>
      </c>
      <c r="N36" s="75">
        <f t="shared" si="9"/>
        <v>48799.03</v>
      </c>
      <c r="O36" s="75">
        <f t="shared" si="10"/>
        <v>25678.45</v>
      </c>
    </row>
    <row r="37" spans="1:15" s="40" customFormat="1" x14ac:dyDescent="0.2">
      <c r="A37" s="36" t="s">
        <v>261</v>
      </c>
      <c r="B37" s="37" t="s">
        <v>160</v>
      </c>
      <c r="C37" s="38" t="s">
        <v>161</v>
      </c>
      <c r="D37" s="75">
        <v>450194</v>
      </c>
      <c r="E37" s="75">
        <v>435669</v>
      </c>
      <c r="F37" s="75"/>
      <c r="G37" s="75">
        <f t="shared" si="4"/>
        <v>11164.81</v>
      </c>
      <c r="H37" s="75">
        <f t="shared" si="5"/>
        <v>-1674.72</v>
      </c>
      <c r="I37" s="75">
        <f t="shared" si="6"/>
        <v>895353.09</v>
      </c>
      <c r="J37" s="78">
        <f t="shared" si="1"/>
        <v>1.0173890000000001</v>
      </c>
      <c r="K37" s="75">
        <f t="shared" si="7"/>
        <v>910922.38</v>
      </c>
      <c r="L37" s="73">
        <f t="shared" si="2"/>
        <v>1.039528</v>
      </c>
      <c r="M37" s="75">
        <f t="shared" si="8"/>
        <v>946929.32</v>
      </c>
      <c r="N37" s="75">
        <f t="shared" si="9"/>
        <v>936127.24</v>
      </c>
      <c r="O37" s="75">
        <f t="shared" si="10"/>
        <v>455509.26</v>
      </c>
    </row>
    <row r="38" spans="1:15" s="40" customFormat="1" x14ac:dyDescent="0.2">
      <c r="A38" s="36" t="s">
        <v>262</v>
      </c>
      <c r="B38" s="37" t="s">
        <v>162</v>
      </c>
      <c r="C38" s="38" t="s">
        <v>163</v>
      </c>
      <c r="D38" s="75">
        <v>200482</v>
      </c>
      <c r="E38" s="75">
        <v>263512</v>
      </c>
      <c r="F38" s="75"/>
      <c r="G38" s="75">
        <f t="shared" si="4"/>
        <v>4971.95</v>
      </c>
      <c r="H38" s="75">
        <f t="shared" si="5"/>
        <v>-745.79</v>
      </c>
      <c r="I38" s="75">
        <f t="shared" si="6"/>
        <v>468220.15999999997</v>
      </c>
      <c r="J38" s="78">
        <f t="shared" si="1"/>
        <v>1.0173890000000001</v>
      </c>
      <c r="K38" s="75">
        <f t="shared" si="7"/>
        <v>476362.04</v>
      </c>
      <c r="L38" s="73">
        <f t="shared" si="2"/>
        <v>1.039528</v>
      </c>
      <c r="M38" s="75">
        <f t="shared" si="8"/>
        <v>495191.68</v>
      </c>
      <c r="N38" s="75">
        <f t="shared" si="9"/>
        <v>489542.79</v>
      </c>
      <c r="O38" s="75">
        <f t="shared" si="10"/>
        <v>275512.27</v>
      </c>
    </row>
    <row r="39" spans="1:15" s="40" customFormat="1" x14ac:dyDescent="0.2">
      <c r="A39" s="36" t="s">
        <v>263</v>
      </c>
      <c r="B39" s="37" t="s">
        <v>164</v>
      </c>
      <c r="C39" s="38" t="s">
        <v>165</v>
      </c>
      <c r="D39" s="75">
        <v>23994</v>
      </c>
      <c r="E39" s="75">
        <v>410776</v>
      </c>
      <c r="F39" s="75"/>
      <c r="G39" s="75">
        <f t="shared" si="4"/>
        <v>595.04999999999995</v>
      </c>
      <c r="H39" s="75">
        <f t="shared" si="5"/>
        <v>-89.26</v>
      </c>
      <c r="I39" s="75">
        <f t="shared" si="6"/>
        <v>435275.79</v>
      </c>
      <c r="J39" s="78">
        <f t="shared" si="1"/>
        <v>1.0173890000000001</v>
      </c>
      <c r="K39" s="75">
        <f t="shared" si="7"/>
        <v>442844.8</v>
      </c>
      <c r="L39" s="73">
        <f t="shared" si="2"/>
        <v>1.039528</v>
      </c>
      <c r="M39" s="75">
        <f t="shared" si="8"/>
        <v>460349.57</v>
      </c>
      <c r="N39" s="75">
        <f t="shared" si="9"/>
        <v>455098.14</v>
      </c>
      <c r="O39" s="75">
        <f t="shared" si="10"/>
        <v>429482.64</v>
      </c>
    </row>
    <row r="40" spans="1:15" s="40" customFormat="1" x14ac:dyDescent="0.2">
      <c r="A40" s="36" t="s">
        <v>264</v>
      </c>
      <c r="B40" s="37" t="s">
        <v>166</v>
      </c>
      <c r="C40" s="38" t="s">
        <v>167</v>
      </c>
      <c r="D40" s="75">
        <v>2451392</v>
      </c>
      <c r="E40" s="75">
        <v>33352</v>
      </c>
      <c r="F40" s="75"/>
      <c r="G40" s="75">
        <f t="shared" si="4"/>
        <v>60794.52</v>
      </c>
      <c r="H40" s="75">
        <f t="shared" si="5"/>
        <v>-9119.18</v>
      </c>
      <c r="I40" s="75">
        <f t="shared" si="6"/>
        <v>2536419.34</v>
      </c>
      <c r="J40" s="78">
        <f t="shared" si="1"/>
        <v>1.0173890000000001</v>
      </c>
      <c r="K40" s="75">
        <f t="shared" si="7"/>
        <v>2580525.14</v>
      </c>
      <c r="L40" s="73">
        <f t="shared" si="2"/>
        <v>1.039528</v>
      </c>
      <c r="M40" s="75">
        <f t="shared" si="8"/>
        <v>2682528.14</v>
      </c>
      <c r="N40" s="75">
        <f t="shared" si="9"/>
        <v>2651927.2400000002</v>
      </c>
      <c r="O40" s="75">
        <f t="shared" si="10"/>
        <v>34870.839999999997</v>
      </c>
    </row>
    <row r="41" spans="1:15" s="40" customFormat="1" x14ac:dyDescent="0.2">
      <c r="A41" s="36" t="s">
        <v>265</v>
      </c>
      <c r="B41" s="37" t="s">
        <v>168</v>
      </c>
      <c r="C41" s="38" t="s">
        <v>169</v>
      </c>
      <c r="D41" s="75">
        <v>214625</v>
      </c>
      <c r="E41" s="75">
        <v>3364490</v>
      </c>
      <c r="F41" s="75"/>
      <c r="G41" s="75">
        <f t="shared" si="4"/>
        <v>5322.7</v>
      </c>
      <c r="H41" s="75">
        <f t="shared" si="5"/>
        <v>-798.41</v>
      </c>
      <c r="I41" s="75">
        <f t="shared" si="6"/>
        <v>3583639.29</v>
      </c>
      <c r="J41" s="78">
        <f t="shared" si="1"/>
        <v>1.0173890000000001</v>
      </c>
      <c r="K41" s="75">
        <f t="shared" si="7"/>
        <v>3645955.19</v>
      </c>
      <c r="L41" s="73">
        <f t="shared" si="2"/>
        <v>1.039528</v>
      </c>
      <c r="M41" s="75">
        <f t="shared" si="8"/>
        <v>3790072.51</v>
      </c>
      <c r="N41" s="75">
        <f t="shared" si="9"/>
        <v>3746837.31</v>
      </c>
      <c r="O41" s="75">
        <f t="shared" si="10"/>
        <v>3517708.02</v>
      </c>
    </row>
    <row r="42" spans="1:15" s="40" customFormat="1" x14ac:dyDescent="0.2">
      <c r="A42" s="36" t="s">
        <v>266</v>
      </c>
      <c r="B42" s="37" t="s">
        <v>170</v>
      </c>
      <c r="C42" s="38" t="s">
        <v>171</v>
      </c>
      <c r="D42" s="75">
        <v>228480</v>
      </c>
      <c r="E42" s="75">
        <v>97221</v>
      </c>
      <c r="F42" s="75"/>
      <c r="G42" s="75">
        <f t="shared" si="4"/>
        <v>5666.3</v>
      </c>
      <c r="H42" s="75">
        <f t="shared" si="5"/>
        <v>-849.95</v>
      </c>
      <c r="I42" s="75">
        <f t="shared" si="6"/>
        <v>330517.34999999998</v>
      </c>
      <c r="J42" s="78">
        <f t="shared" si="1"/>
        <v>1.0173890000000001</v>
      </c>
      <c r="K42" s="75">
        <f t="shared" si="7"/>
        <v>336264.72</v>
      </c>
      <c r="L42" s="73">
        <f t="shared" si="2"/>
        <v>1.039528</v>
      </c>
      <c r="M42" s="75">
        <f t="shared" si="8"/>
        <v>349556.59</v>
      </c>
      <c r="N42" s="75">
        <f t="shared" si="9"/>
        <v>345569.03</v>
      </c>
      <c r="O42" s="75">
        <f t="shared" si="10"/>
        <v>101648.42</v>
      </c>
    </row>
    <row r="43" spans="1:15" s="40" customFormat="1" ht="25.5" x14ac:dyDescent="0.2">
      <c r="A43" s="36" t="s">
        <v>267</v>
      </c>
      <c r="B43" s="37" t="s">
        <v>172</v>
      </c>
      <c r="C43" s="38" t="s">
        <v>173</v>
      </c>
      <c r="D43" s="75">
        <v>133119</v>
      </c>
      <c r="E43" s="75">
        <v>385530</v>
      </c>
      <c r="F43" s="75"/>
      <c r="G43" s="75">
        <f t="shared" si="4"/>
        <v>3301.35</v>
      </c>
      <c r="H43" s="75">
        <f t="shared" si="5"/>
        <v>-495.2</v>
      </c>
      <c r="I43" s="75">
        <f t="shared" si="6"/>
        <v>521455.15</v>
      </c>
      <c r="J43" s="78">
        <f t="shared" si="1"/>
        <v>1.0173890000000001</v>
      </c>
      <c r="K43" s="75">
        <f t="shared" si="7"/>
        <v>530522.73</v>
      </c>
      <c r="L43" s="73">
        <f t="shared" si="2"/>
        <v>1.039528</v>
      </c>
      <c r="M43" s="75">
        <f t="shared" si="8"/>
        <v>551493.23</v>
      </c>
      <c r="N43" s="75">
        <f t="shared" si="9"/>
        <v>545202.07999999996</v>
      </c>
      <c r="O43" s="75">
        <f t="shared" si="10"/>
        <v>403086.94</v>
      </c>
    </row>
    <row r="44" spans="1:15" s="40" customFormat="1" ht="25.5" x14ac:dyDescent="0.2">
      <c r="A44" s="36" t="s">
        <v>268</v>
      </c>
      <c r="B44" s="37" t="s">
        <v>174</v>
      </c>
      <c r="C44" s="38" t="s">
        <v>175</v>
      </c>
      <c r="D44" s="75">
        <v>13361</v>
      </c>
      <c r="E44" s="75">
        <v>270476</v>
      </c>
      <c r="F44" s="75"/>
      <c r="G44" s="75">
        <f t="shared" si="4"/>
        <v>331.35</v>
      </c>
      <c r="H44" s="75">
        <f t="shared" si="5"/>
        <v>-49.7</v>
      </c>
      <c r="I44" s="75">
        <f t="shared" si="6"/>
        <v>284118.65000000002</v>
      </c>
      <c r="J44" s="78">
        <f t="shared" si="1"/>
        <v>1.0173890000000001</v>
      </c>
      <c r="K44" s="75">
        <f t="shared" si="7"/>
        <v>289059.19</v>
      </c>
      <c r="L44" s="73">
        <f t="shared" si="2"/>
        <v>1.039528</v>
      </c>
      <c r="M44" s="75">
        <f t="shared" si="8"/>
        <v>300485.12</v>
      </c>
      <c r="N44" s="75">
        <f t="shared" si="9"/>
        <v>297057.34000000003</v>
      </c>
      <c r="O44" s="75">
        <f t="shared" si="10"/>
        <v>282793.40999999997</v>
      </c>
    </row>
    <row r="45" spans="1:15" s="40" customFormat="1" x14ac:dyDescent="0.2">
      <c r="A45" s="36" t="s">
        <v>269</v>
      </c>
      <c r="B45" s="37" t="s">
        <v>176</v>
      </c>
      <c r="C45" s="38" t="s">
        <v>177</v>
      </c>
      <c r="D45" s="75">
        <v>1004324</v>
      </c>
      <c r="E45" s="75">
        <v>41847</v>
      </c>
      <c r="F45" s="75"/>
      <c r="G45" s="75">
        <f t="shared" si="4"/>
        <v>24907.24</v>
      </c>
      <c r="H45" s="75">
        <f t="shared" si="5"/>
        <v>-3736.09</v>
      </c>
      <c r="I45" s="75">
        <f t="shared" si="6"/>
        <v>1067342.1499999999</v>
      </c>
      <c r="J45" s="78">
        <f t="shared" si="1"/>
        <v>1.0173890000000001</v>
      </c>
      <c r="K45" s="75">
        <f t="shared" si="7"/>
        <v>1085902.1599999999</v>
      </c>
      <c r="L45" s="73">
        <f t="shared" si="2"/>
        <v>1.039528</v>
      </c>
      <c r="M45" s="75">
        <f t="shared" si="8"/>
        <v>1128825.7</v>
      </c>
      <c r="N45" s="75">
        <f t="shared" si="9"/>
        <v>1115948.6399999999</v>
      </c>
      <c r="O45" s="75">
        <f t="shared" si="10"/>
        <v>43752.7</v>
      </c>
    </row>
    <row r="46" spans="1:15" x14ac:dyDescent="0.2">
      <c r="A46" s="77" t="s">
        <v>270</v>
      </c>
      <c r="B46" s="29" t="s">
        <v>39</v>
      </c>
      <c r="C46" s="30" t="s">
        <v>40</v>
      </c>
      <c r="D46" s="49">
        <v>759265</v>
      </c>
      <c r="E46" s="49"/>
      <c r="F46" s="49"/>
      <c r="G46" s="49">
        <f t="shared" si="4"/>
        <v>18829.77</v>
      </c>
      <c r="H46" s="49">
        <f t="shared" si="5"/>
        <v>-2824.47</v>
      </c>
      <c r="I46" s="49">
        <f t="shared" si="6"/>
        <v>775270.3</v>
      </c>
      <c r="J46" s="57">
        <f t="shared" si="1"/>
        <v>1.0173890000000001</v>
      </c>
      <c r="K46" s="49">
        <f t="shared" si="7"/>
        <v>788751.48</v>
      </c>
      <c r="L46" s="61">
        <f t="shared" si="2"/>
        <v>1.039528</v>
      </c>
      <c r="M46" s="49">
        <f t="shared" si="8"/>
        <v>819929.25</v>
      </c>
      <c r="N46" s="49">
        <f t="shared" si="9"/>
        <v>810575.92</v>
      </c>
      <c r="O46" s="49">
        <f t="shared" si="10"/>
        <v>0</v>
      </c>
    </row>
    <row r="47" spans="1:15" x14ac:dyDescent="0.2">
      <c r="A47" s="77" t="s">
        <v>271</v>
      </c>
      <c r="B47" s="29" t="s">
        <v>41</v>
      </c>
      <c r="C47" s="30" t="s">
        <v>42</v>
      </c>
      <c r="D47" s="49">
        <v>22397666</v>
      </c>
      <c r="E47" s="49"/>
      <c r="F47" s="49"/>
      <c r="G47" s="49">
        <f t="shared" si="4"/>
        <v>555462.12</v>
      </c>
      <c r="H47" s="49">
        <f t="shared" si="5"/>
        <v>-83319.320000000007</v>
      </c>
      <c r="I47" s="49">
        <f t="shared" si="6"/>
        <v>22869808.800000001</v>
      </c>
      <c r="J47" s="57">
        <f t="shared" si="1"/>
        <v>1.0173890000000001</v>
      </c>
      <c r="K47" s="49">
        <f t="shared" si="7"/>
        <v>23267491.91</v>
      </c>
      <c r="L47" s="61">
        <f t="shared" si="2"/>
        <v>1.039528</v>
      </c>
      <c r="M47" s="49">
        <f t="shared" si="8"/>
        <v>24187209.329999998</v>
      </c>
      <c r="N47" s="49">
        <f t="shared" si="9"/>
        <v>23911294.100000001</v>
      </c>
      <c r="O47" s="49">
        <f t="shared" si="10"/>
        <v>0</v>
      </c>
    </row>
    <row r="48" spans="1:15" ht="25.5" x14ac:dyDescent="0.2">
      <c r="A48" s="77" t="s">
        <v>272</v>
      </c>
      <c r="B48" s="29" t="s">
        <v>43</v>
      </c>
      <c r="C48" s="30" t="s">
        <v>44</v>
      </c>
      <c r="D48" s="49">
        <v>1769312</v>
      </c>
      <c r="E48" s="49"/>
      <c r="F48" s="49"/>
      <c r="G48" s="49">
        <f t="shared" si="4"/>
        <v>43878.94</v>
      </c>
      <c r="H48" s="49">
        <f t="shared" si="5"/>
        <v>-6581.84</v>
      </c>
      <c r="I48" s="49">
        <f t="shared" si="6"/>
        <v>1806609.1</v>
      </c>
      <c r="J48" s="57">
        <f t="shared" si="1"/>
        <v>1.0173890000000001</v>
      </c>
      <c r="K48" s="49">
        <f t="shared" si="7"/>
        <v>1838024.23</v>
      </c>
      <c r="L48" s="61">
        <f t="shared" si="2"/>
        <v>1.039528</v>
      </c>
      <c r="M48" s="49">
        <f t="shared" si="8"/>
        <v>1910677.65</v>
      </c>
      <c r="N48" s="49">
        <f t="shared" si="9"/>
        <v>1888881.62</v>
      </c>
      <c r="O48" s="49">
        <f t="shared" si="10"/>
        <v>0</v>
      </c>
    </row>
    <row r="49" spans="1:15" x14ac:dyDescent="0.2">
      <c r="A49" s="77" t="s">
        <v>273</v>
      </c>
      <c r="B49" s="29" t="s">
        <v>45</v>
      </c>
      <c r="C49" s="30" t="s">
        <v>231</v>
      </c>
      <c r="D49" s="49">
        <v>27984080</v>
      </c>
      <c r="E49" s="49"/>
      <c r="F49" s="49"/>
      <c r="G49" s="49">
        <f t="shared" si="4"/>
        <v>694005.18</v>
      </c>
      <c r="H49" s="49">
        <f t="shared" si="5"/>
        <v>-104100.78</v>
      </c>
      <c r="I49" s="49">
        <f t="shared" si="6"/>
        <v>28573984.399999999</v>
      </c>
      <c r="J49" s="57">
        <f t="shared" si="1"/>
        <v>1.0173890000000001</v>
      </c>
      <c r="K49" s="49">
        <f t="shared" si="7"/>
        <v>29070857.41</v>
      </c>
      <c r="L49" s="61">
        <f t="shared" si="2"/>
        <v>1.039528</v>
      </c>
      <c r="M49" s="49">
        <f t="shared" si="8"/>
        <v>30219970.260000002</v>
      </c>
      <c r="N49" s="49">
        <f t="shared" si="9"/>
        <v>29875236.41</v>
      </c>
      <c r="O49" s="49">
        <f t="shared" si="10"/>
        <v>0</v>
      </c>
    </row>
    <row r="50" spans="1:15" ht="25.5" x14ac:dyDescent="0.2">
      <c r="A50" s="77" t="s">
        <v>274</v>
      </c>
      <c r="B50" s="29" t="s">
        <v>49</v>
      </c>
      <c r="C50" s="30" t="s">
        <v>50</v>
      </c>
      <c r="D50" s="49">
        <v>5621494</v>
      </c>
      <c r="E50" s="49"/>
      <c r="F50" s="49"/>
      <c r="G50" s="49">
        <f t="shared" si="4"/>
        <v>139413.04999999999</v>
      </c>
      <c r="H50" s="49">
        <f t="shared" si="5"/>
        <v>-20911.96</v>
      </c>
      <c r="I50" s="49">
        <f t="shared" si="6"/>
        <v>5739995.0899999999</v>
      </c>
      <c r="J50" s="57">
        <f t="shared" si="1"/>
        <v>1.0173890000000001</v>
      </c>
      <c r="K50" s="49">
        <f t="shared" si="7"/>
        <v>5839807.8600000003</v>
      </c>
      <c r="L50" s="61">
        <f t="shared" si="2"/>
        <v>1.039528</v>
      </c>
      <c r="M50" s="49">
        <f t="shared" si="8"/>
        <v>6070643.79</v>
      </c>
      <c r="N50" s="49">
        <f t="shared" si="9"/>
        <v>6001393.0099999998</v>
      </c>
      <c r="O50" s="49">
        <f t="shared" si="10"/>
        <v>0</v>
      </c>
    </row>
    <row r="51" spans="1:15" x14ac:dyDescent="0.2">
      <c r="A51" s="77" t="s">
        <v>275</v>
      </c>
      <c r="B51" s="29" t="s">
        <v>53</v>
      </c>
      <c r="C51" s="30" t="s">
        <v>54</v>
      </c>
      <c r="D51" s="49">
        <v>10204802</v>
      </c>
      <c r="E51" s="49"/>
      <c r="F51" s="49"/>
      <c r="G51" s="49">
        <f t="shared" si="4"/>
        <v>253079.09</v>
      </c>
      <c r="H51" s="49">
        <f t="shared" si="5"/>
        <v>-37961.86</v>
      </c>
      <c r="I51" s="49">
        <f t="shared" si="6"/>
        <v>10419919.23</v>
      </c>
      <c r="J51" s="57">
        <f t="shared" si="1"/>
        <v>1.0173890000000001</v>
      </c>
      <c r="K51" s="49">
        <f t="shared" si="7"/>
        <v>10601111.210000001</v>
      </c>
      <c r="L51" s="61">
        <f t="shared" si="2"/>
        <v>1.039528</v>
      </c>
      <c r="M51" s="49">
        <f t="shared" si="8"/>
        <v>11020151.93</v>
      </c>
      <c r="N51" s="49">
        <f t="shared" si="9"/>
        <v>10894439.710000001</v>
      </c>
      <c r="O51" s="49">
        <f t="shared" si="10"/>
        <v>0</v>
      </c>
    </row>
    <row r="52" spans="1:15" ht="25.5" x14ac:dyDescent="0.2">
      <c r="A52" s="77" t="s">
        <v>276</v>
      </c>
      <c r="B52" s="29" t="s">
        <v>55</v>
      </c>
      <c r="C52" s="30" t="s">
        <v>56</v>
      </c>
      <c r="D52" s="49">
        <v>2199540</v>
      </c>
      <c r="E52" s="49"/>
      <c r="F52" s="49"/>
      <c r="G52" s="49">
        <f t="shared" si="4"/>
        <v>54548.59</v>
      </c>
      <c r="H52" s="49">
        <f t="shared" si="5"/>
        <v>-8182.29</v>
      </c>
      <c r="I52" s="49">
        <f t="shared" si="6"/>
        <v>2245906.2999999998</v>
      </c>
      <c r="J52" s="57">
        <f t="shared" si="1"/>
        <v>1.0173890000000001</v>
      </c>
      <c r="K52" s="49">
        <f t="shared" si="7"/>
        <v>2284960.36</v>
      </c>
      <c r="L52" s="61">
        <f t="shared" si="2"/>
        <v>1.039528</v>
      </c>
      <c r="M52" s="49">
        <f t="shared" si="8"/>
        <v>2375280.27</v>
      </c>
      <c r="N52" s="49">
        <f t="shared" si="9"/>
        <v>2348184.2999999998</v>
      </c>
      <c r="O52" s="49">
        <f t="shared" si="10"/>
        <v>0</v>
      </c>
    </row>
    <row r="53" spans="1:15" x14ac:dyDescent="0.2">
      <c r="A53" s="77" t="s">
        <v>277</v>
      </c>
      <c r="B53" s="29" t="s">
        <v>57</v>
      </c>
      <c r="C53" s="30" t="s">
        <v>58</v>
      </c>
      <c r="D53" s="49">
        <v>142034</v>
      </c>
      <c r="E53" s="49">
        <v>52043</v>
      </c>
      <c r="F53" s="49"/>
      <c r="G53" s="49">
        <f t="shared" si="4"/>
        <v>3522.44</v>
      </c>
      <c r="H53" s="49">
        <f t="shared" si="5"/>
        <v>-528.37</v>
      </c>
      <c r="I53" s="49">
        <f t="shared" si="6"/>
        <v>197071.07</v>
      </c>
      <c r="J53" s="57">
        <f t="shared" si="1"/>
        <v>1.0173890000000001</v>
      </c>
      <c r="K53" s="49">
        <f t="shared" si="7"/>
        <v>200497.94</v>
      </c>
      <c r="L53" s="61">
        <f t="shared" si="2"/>
        <v>1.039528</v>
      </c>
      <c r="M53" s="49">
        <f t="shared" si="8"/>
        <v>208423.22</v>
      </c>
      <c r="N53" s="49">
        <f t="shared" si="9"/>
        <v>206045.64</v>
      </c>
      <c r="O53" s="49">
        <f t="shared" si="10"/>
        <v>54413.03</v>
      </c>
    </row>
    <row r="54" spans="1:15" x14ac:dyDescent="0.2">
      <c r="A54" s="77" t="s">
        <v>278</v>
      </c>
      <c r="B54" s="29" t="s">
        <v>61</v>
      </c>
      <c r="C54" s="30" t="s">
        <v>62</v>
      </c>
      <c r="D54" s="49">
        <f t="shared" ref="D54:I54" si="11">SUM(D55:D56)</f>
        <v>20736334</v>
      </c>
      <c r="E54" s="49">
        <f t="shared" si="11"/>
        <v>4114853</v>
      </c>
      <c r="F54" s="49">
        <f t="shared" si="11"/>
        <v>0</v>
      </c>
      <c r="G54" s="49">
        <f t="shared" si="11"/>
        <v>514261.08</v>
      </c>
      <c r="H54" s="49">
        <f t="shared" si="11"/>
        <v>-77139.16</v>
      </c>
      <c r="I54" s="49">
        <f t="shared" si="11"/>
        <v>25288308.920000002</v>
      </c>
      <c r="J54" s="57">
        <f t="shared" si="1"/>
        <v>1.0173890000000001</v>
      </c>
      <c r="K54" s="49">
        <f>SUM(K55:K56)</f>
        <v>25728047.32</v>
      </c>
      <c r="L54" s="61">
        <f t="shared" si="2"/>
        <v>1.039528</v>
      </c>
      <c r="M54" s="49">
        <f>SUM(M55:M56)</f>
        <v>26745025.579999998</v>
      </c>
      <c r="N54" s="49">
        <f>SUM(N55:N56)</f>
        <v>26439932.100000001</v>
      </c>
      <c r="O54" s="49">
        <f>SUM(O55:O56)</f>
        <v>4302242.3600000003</v>
      </c>
    </row>
    <row r="55" spans="1:15" s="40" customFormat="1" x14ac:dyDescent="0.2">
      <c r="A55" s="36" t="s">
        <v>279</v>
      </c>
      <c r="B55" s="37" t="s">
        <v>195</v>
      </c>
      <c r="C55" s="38" t="s">
        <v>62</v>
      </c>
      <c r="D55" s="75">
        <v>19841559</v>
      </c>
      <c r="E55" s="75">
        <v>4114853</v>
      </c>
      <c r="F55" s="75"/>
      <c r="G55" s="75">
        <f t="shared" ref="G55:G61" si="12">D55*2.48%</f>
        <v>492070.66</v>
      </c>
      <c r="H55" s="75">
        <f t="shared" ref="H55:H61" si="13">-G55*15%</f>
        <v>-73810.600000000006</v>
      </c>
      <c r="I55" s="75">
        <f t="shared" ref="I55:I61" si="14">D55+E55+F55+G55+H55</f>
        <v>24374672.059999999</v>
      </c>
      <c r="J55" s="78">
        <f t="shared" si="1"/>
        <v>1.0173890000000001</v>
      </c>
      <c r="K55" s="75">
        <f t="shared" ref="K55:K61" si="15">I55*J55</f>
        <v>24798523.23</v>
      </c>
      <c r="L55" s="73">
        <f t="shared" si="2"/>
        <v>1.039528</v>
      </c>
      <c r="M55" s="75">
        <f t="shared" ref="M55:M61" si="16">K55*L55</f>
        <v>25778759.260000002</v>
      </c>
      <c r="N55" s="75">
        <f t="shared" ref="N55:N61" si="17">K55+(M55-K55)*(1-30/100)</f>
        <v>25484688.449999999</v>
      </c>
      <c r="O55" s="75">
        <f t="shared" ref="O55:O61" si="18">E55*J55*L55*N55/M55</f>
        <v>4302242.3600000003</v>
      </c>
    </row>
    <row r="56" spans="1:15" s="40" customFormat="1" x14ac:dyDescent="0.2">
      <c r="A56" s="36" t="s">
        <v>280</v>
      </c>
      <c r="B56" s="37" t="s">
        <v>196</v>
      </c>
      <c r="C56" s="38" t="s">
        <v>197</v>
      </c>
      <c r="D56" s="75">
        <v>894775</v>
      </c>
      <c r="E56" s="75"/>
      <c r="F56" s="75"/>
      <c r="G56" s="75">
        <f t="shared" si="12"/>
        <v>22190.42</v>
      </c>
      <c r="H56" s="75">
        <f t="shared" si="13"/>
        <v>-3328.56</v>
      </c>
      <c r="I56" s="75">
        <f t="shared" si="14"/>
        <v>913636.86</v>
      </c>
      <c r="J56" s="78">
        <f t="shared" si="1"/>
        <v>1.0173890000000001</v>
      </c>
      <c r="K56" s="75">
        <f t="shared" si="15"/>
        <v>929524.09</v>
      </c>
      <c r="L56" s="73">
        <f t="shared" si="2"/>
        <v>1.039528</v>
      </c>
      <c r="M56" s="75">
        <f t="shared" si="16"/>
        <v>966266.32</v>
      </c>
      <c r="N56" s="75">
        <f t="shared" si="17"/>
        <v>955243.65</v>
      </c>
      <c r="O56" s="75">
        <f t="shared" si="18"/>
        <v>0</v>
      </c>
    </row>
    <row r="57" spans="1:15" x14ac:dyDescent="0.2">
      <c r="A57" s="66" t="s">
        <v>281</v>
      </c>
      <c r="B57" s="29" t="s">
        <v>63</v>
      </c>
      <c r="C57" s="30" t="s">
        <v>64</v>
      </c>
      <c r="D57" s="49">
        <v>828160</v>
      </c>
      <c r="E57" s="49"/>
      <c r="F57" s="49"/>
      <c r="G57" s="49">
        <f t="shared" si="12"/>
        <v>20538.37</v>
      </c>
      <c r="H57" s="49">
        <f t="shared" si="13"/>
        <v>-3080.76</v>
      </c>
      <c r="I57" s="49">
        <f t="shared" si="14"/>
        <v>845617.61</v>
      </c>
      <c r="J57" s="57">
        <f t="shared" si="1"/>
        <v>1.0173890000000001</v>
      </c>
      <c r="K57" s="49">
        <f t="shared" si="15"/>
        <v>860322.05</v>
      </c>
      <c r="L57" s="61">
        <f t="shared" si="2"/>
        <v>1.039528</v>
      </c>
      <c r="M57" s="49">
        <f t="shared" si="16"/>
        <v>894328.86</v>
      </c>
      <c r="N57" s="49">
        <f t="shared" si="17"/>
        <v>884126.82</v>
      </c>
      <c r="O57" s="49">
        <f t="shared" si="18"/>
        <v>0</v>
      </c>
    </row>
    <row r="58" spans="1:15" x14ac:dyDescent="0.2">
      <c r="A58" s="66" t="s">
        <v>282</v>
      </c>
      <c r="B58" s="29" t="s">
        <v>65</v>
      </c>
      <c r="C58" s="30" t="s">
        <v>66</v>
      </c>
      <c r="D58" s="49">
        <v>1037251</v>
      </c>
      <c r="E58" s="49"/>
      <c r="F58" s="49"/>
      <c r="G58" s="49">
        <f t="shared" si="12"/>
        <v>25723.82</v>
      </c>
      <c r="H58" s="49">
        <f t="shared" si="13"/>
        <v>-3858.57</v>
      </c>
      <c r="I58" s="49">
        <f t="shared" si="14"/>
        <v>1059116.25</v>
      </c>
      <c r="J58" s="57">
        <f t="shared" si="1"/>
        <v>1.0173890000000001</v>
      </c>
      <c r="K58" s="49">
        <f t="shared" si="15"/>
        <v>1077533.22</v>
      </c>
      <c r="L58" s="61">
        <f t="shared" si="2"/>
        <v>1.039528</v>
      </c>
      <c r="M58" s="49">
        <f t="shared" si="16"/>
        <v>1120125.95</v>
      </c>
      <c r="N58" s="49">
        <f t="shared" si="17"/>
        <v>1107348.1299999999</v>
      </c>
      <c r="O58" s="49">
        <f t="shared" si="18"/>
        <v>0</v>
      </c>
    </row>
    <row r="59" spans="1:15" x14ac:dyDescent="0.2">
      <c r="A59" s="66" t="s">
        <v>283</v>
      </c>
      <c r="B59" s="29" t="s">
        <v>67</v>
      </c>
      <c r="C59" s="30" t="s">
        <v>68</v>
      </c>
      <c r="D59" s="49">
        <v>2654348</v>
      </c>
      <c r="E59" s="49"/>
      <c r="F59" s="49"/>
      <c r="G59" s="49">
        <f t="shared" si="12"/>
        <v>65827.83</v>
      </c>
      <c r="H59" s="49">
        <f t="shared" si="13"/>
        <v>-9874.17</v>
      </c>
      <c r="I59" s="49">
        <f t="shared" si="14"/>
        <v>2710301.66</v>
      </c>
      <c r="J59" s="57">
        <f t="shared" si="1"/>
        <v>1.0173890000000001</v>
      </c>
      <c r="K59" s="49">
        <f t="shared" si="15"/>
        <v>2757431.1</v>
      </c>
      <c r="L59" s="61">
        <f t="shared" si="2"/>
        <v>1.039528</v>
      </c>
      <c r="M59" s="49">
        <f t="shared" si="16"/>
        <v>2866426.84</v>
      </c>
      <c r="N59" s="49">
        <f t="shared" si="17"/>
        <v>2833728.12</v>
      </c>
      <c r="O59" s="49">
        <f t="shared" si="18"/>
        <v>0</v>
      </c>
    </row>
    <row r="60" spans="1:15" x14ac:dyDescent="0.2">
      <c r="A60" s="66" t="s">
        <v>284</v>
      </c>
      <c r="B60" s="29" t="s">
        <v>71</v>
      </c>
      <c r="C60" s="30" t="s">
        <v>72</v>
      </c>
      <c r="D60" s="49">
        <v>627972</v>
      </c>
      <c r="E60" s="49"/>
      <c r="F60" s="49"/>
      <c r="G60" s="49">
        <f t="shared" si="12"/>
        <v>15573.71</v>
      </c>
      <c r="H60" s="49">
        <f t="shared" si="13"/>
        <v>-2336.06</v>
      </c>
      <c r="I60" s="49">
        <f t="shared" si="14"/>
        <v>641209.65</v>
      </c>
      <c r="J60" s="57">
        <f t="shared" si="1"/>
        <v>1.0173890000000001</v>
      </c>
      <c r="K60" s="49">
        <f t="shared" si="15"/>
        <v>652359.64</v>
      </c>
      <c r="L60" s="61">
        <f t="shared" si="2"/>
        <v>1.039528</v>
      </c>
      <c r="M60" s="49">
        <f t="shared" si="16"/>
        <v>678146.11</v>
      </c>
      <c r="N60" s="49">
        <f t="shared" si="17"/>
        <v>670410.17000000004</v>
      </c>
      <c r="O60" s="49">
        <f t="shared" si="18"/>
        <v>0</v>
      </c>
    </row>
    <row r="61" spans="1:15" x14ac:dyDescent="0.2">
      <c r="A61" s="66" t="s">
        <v>285</v>
      </c>
      <c r="B61" s="29" t="s">
        <v>73</v>
      </c>
      <c r="C61" s="30" t="s">
        <v>74</v>
      </c>
      <c r="D61" s="49">
        <v>1876055</v>
      </c>
      <c r="E61" s="49">
        <v>38307</v>
      </c>
      <c r="F61" s="49"/>
      <c r="G61" s="49">
        <f t="shared" si="12"/>
        <v>46526.16</v>
      </c>
      <c r="H61" s="49">
        <f t="shared" si="13"/>
        <v>-6978.92</v>
      </c>
      <c r="I61" s="49">
        <f t="shared" si="14"/>
        <v>1953909.24</v>
      </c>
      <c r="J61" s="57">
        <f t="shared" si="1"/>
        <v>1.0173890000000001</v>
      </c>
      <c r="K61" s="49">
        <f t="shared" si="15"/>
        <v>1987885.77</v>
      </c>
      <c r="L61" s="61">
        <f t="shared" si="2"/>
        <v>1.039528</v>
      </c>
      <c r="M61" s="49">
        <f t="shared" si="16"/>
        <v>2066462.92</v>
      </c>
      <c r="N61" s="49">
        <f t="shared" si="17"/>
        <v>2042889.78</v>
      </c>
      <c r="O61" s="49">
        <f t="shared" si="18"/>
        <v>40051.49</v>
      </c>
    </row>
    <row r="62" spans="1:15" x14ac:dyDescent="0.2">
      <c r="A62" s="66" t="s">
        <v>286</v>
      </c>
      <c r="B62" s="29" t="s">
        <v>83</v>
      </c>
      <c r="C62" s="30" t="s">
        <v>84</v>
      </c>
      <c r="D62" s="49">
        <f>SUM(D63:D65)</f>
        <v>0</v>
      </c>
      <c r="E62" s="49">
        <f t="shared" ref="E62:O62" si="19">SUM(E63:E65)</f>
        <v>0</v>
      </c>
      <c r="F62" s="49">
        <f t="shared" si="19"/>
        <v>1612233</v>
      </c>
      <c r="G62" s="49">
        <f t="shared" si="19"/>
        <v>0</v>
      </c>
      <c r="H62" s="49">
        <f t="shared" si="19"/>
        <v>0</v>
      </c>
      <c r="I62" s="49">
        <f t="shared" si="19"/>
        <v>1612233</v>
      </c>
      <c r="J62" s="57">
        <f t="shared" si="1"/>
        <v>1.0173890000000001</v>
      </c>
      <c r="K62" s="49">
        <f t="shared" si="19"/>
        <v>1640268.12</v>
      </c>
      <c r="L62" s="61">
        <f t="shared" si="2"/>
        <v>1.039528</v>
      </c>
      <c r="M62" s="49">
        <f t="shared" si="19"/>
        <v>1705104.64</v>
      </c>
      <c r="N62" s="49">
        <f t="shared" si="19"/>
        <v>1685653.69</v>
      </c>
      <c r="O62" s="49">
        <f t="shared" si="19"/>
        <v>0</v>
      </c>
    </row>
    <row r="63" spans="1:15" s="40" customFormat="1" x14ac:dyDescent="0.2">
      <c r="A63" s="36" t="s">
        <v>287</v>
      </c>
      <c r="B63" s="37" t="s">
        <v>200</v>
      </c>
      <c r="C63" s="38" t="s">
        <v>201</v>
      </c>
      <c r="D63" s="75"/>
      <c r="E63" s="75"/>
      <c r="F63" s="75">
        <v>1193381</v>
      </c>
      <c r="G63" s="75"/>
      <c r="H63" s="75"/>
      <c r="I63" s="75">
        <f t="shared" ref="I63:I72" si="20">D63+E63+F63+G63+H63</f>
        <v>1193381</v>
      </c>
      <c r="J63" s="78">
        <f t="shared" si="1"/>
        <v>1.0173890000000001</v>
      </c>
      <c r="K63" s="75">
        <f t="shared" ref="K63:K72" si="21">I63*J63</f>
        <v>1214132.7</v>
      </c>
      <c r="L63" s="73">
        <f t="shared" si="2"/>
        <v>1.039528</v>
      </c>
      <c r="M63" s="75">
        <f t="shared" ref="M63:M72" si="22">K63*L63</f>
        <v>1262124.94</v>
      </c>
      <c r="N63" s="75">
        <f t="shared" ref="N63:N72" si="23">K63+(M63-K63)*(1-30/100)</f>
        <v>1247727.27</v>
      </c>
      <c r="O63" s="75">
        <f t="shared" ref="O63:O72" si="24">E63*J63*L63*N63/M63</f>
        <v>0</v>
      </c>
    </row>
    <row r="64" spans="1:15" s="40" customFormat="1" x14ac:dyDescent="0.2">
      <c r="A64" s="36" t="s">
        <v>288</v>
      </c>
      <c r="B64" s="37" t="s">
        <v>202</v>
      </c>
      <c r="C64" s="38" t="s">
        <v>203</v>
      </c>
      <c r="D64" s="75"/>
      <c r="E64" s="75"/>
      <c r="F64" s="75">
        <v>4961</v>
      </c>
      <c r="G64" s="75"/>
      <c r="H64" s="75"/>
      <c r="I64" s="75">
        <f t="shared" si="20"/>
        <v>4961</v>
      </c>
      <c r="J64" s="78">
        <f t="shared" si="1"/>
        <v>1.0173890000000001</v>
      </c>
      <c r="K64" s="75">
        <f t="shared" si="21"/>
        <v>5047.2700000000004</v>
      </c>
      <c r="L64" s="73">
        <f t="shared" si="2"/>
        <v>1.039528</v>
      </c>
      <c r="M64" s="75">
        <f t="shared" si="22"/>
        <v>5246.78</v>
      </c>
      <c r="N64" s="75">
        <f t="shared" si="23"/>
        <v>5186.93</v>
      </c>
      <c r="O64" s="75">
        <f t="shared" si="24"/>
        <v>0</v>
      </c>
    </row>
    <row r="65" spans="1:15" s="40" customFormat="1" ht="25.5" x14ac:dyDescent="0.2">
      <c r="A65" s="36" t="s">
        <v>289</v>
      </c>
      <c r="B65" s="37" t="s">
        <v>204</v>
      </c>
      <c r="C65" s="38" t="s">
        <v>205</v>
      </c>
      <c r="D65" s="75"/>
      <c r="E65" s="75"/>
      <c r="F65" s="75">
        <v>413891</v>
      </c>
      <c r="G65" s="75"/>
      <c r="H65" s="75"/>
      <c r="I65" s="75">
        <f t="shared" si="20"/>
        <v>413891</v>
      </c>
      <c r="J65" s="78">
        <f t="shared" si="1"/>
        <v>1.0173890000000001</v>
      </c>
      <c r="K65" s="75">
        <f t="shared" si="21"/>
        <v>421088.15</v>
      </c>
      <c r="L65" s="73">
        <f t="shared" si="2"/>
        <v>1.039528</v>
      </c>
      <c r="M65" s="75">
        <f t="shared" si="22"/>
        <v>437732.92</v>
      </c>
      <c r="N65" s="75">
        <f t="shared" si="23"/>
        <v>432739.49</v>
      </c>
      <c r="O65" s="75">
        <f t="shared" si="24"/>
        <v>0</v>
      </c>
    </row>
    <row r="66" spans="1:15" ht="25.5" x14ac:dyDescent="0.25">
      <c r="A66" s="66" t="s">
        <v>290</v>
      </c>
      <c r="B66" s="29" t="s">
        <v>85</v>
      </c>
      <c r="C66" s="30" t="s">
        <v>86</v>
      </c>
      <c r="D66" s="49"/>
      <c r="E66" s="49"/>
      <c r="F66" s="49">
        <v>2787456</v>
      </c>
      <c r="G66" s="49"/>
      <c r="H66" s="49"/>
      <c r="I66" s="49">
        <f t="shared" si="20"/>
        <v>2787456</v>
      </c>
      <c r="J66" s="74">
        <v>1</v>
      </c>
      <c r="K66" s="49">
        <f t="shared" si="21"/>
        <v>2787456</v>
      </c>
      <c r="L66" s="74">
        <v>1</v>
      </c>
      <c r="M66" s="49">
        <f t="shared" si="22"/>
        <v>2787456</v>
      </c>
      <c r="N66" s="49">
        <f t="shared" si="23"/>
        <v>2787456</v>
      </c>
      <c r="O66" s="49">
        <f t="shared" si="24"/>
        <v>0</v>
      </c>
    </row>
    <row r="67" spans="1:15" ht="25.5" x14ac:dyDescent="0.2">
      <c r="A67" s="66" t="s">
        <v>291</v>
      </c>
      <c r="B67" s="29" t="s">
        <v>87</v>
      </c>
      <c r="C67" s="30" t="s">
        <v>88</v>
      </c>
      <c r="D67" s="49"/>
      <c r="E67" s="49"/>
      <c r="F67" s="49">
        <v>52.44</v>
      </c>
      <c r="G67" s="49"/>
      <c r="H67" s="49"/>
      <c r="I67" s="49">
        <f t="shared" si="20"/>
        <v>52.44</v>
      </c>
      <c r="J67" s="57">
        <f t="shared" ref="J67:J72" si="25">$F$78</f>
        <v>1.0173890000000001</v>
      </c>
      <c r="K67" s="49">
        <f t="shared" si="21"/>
        <v>53.35</v>
      </c>
      <c r="L67" s="61">
        <f t="shared" si="2"/>
        <v>1.039528</v>
      </c>
      <c r="M67" s="49">
        <f t="shared" si="22"/>
        <v>55.46</v>
      </c>
      <c r="N67" s="49">
        <f t="shared" si="23"/>
        <v>54.83</v>
      </c>
      <c r="O67" s="49">
        <f t="shared" si="24"/>
        <v>0</v>
      </c>
    </row>
    <row r="68" spans="1:15" x14ac:dyDescent="0.2">
      <c r="A68" s="66" t="s">
        <v>292</v>
      </c>
      <c r="B68" s="29" t="s">
        <v>89</v>
      </c>
      <c r="C68" s="30" t="s">
        <v>90</v>
      </c>
      <c r="D68" s="49"/>
      <c r="E68" s="49"/>
      <c r="F68" s="49">
        <v>263921.25</v>
      </c>
      <c r="G68" s="49"/>
      <c r="H68" s="49"/>
      <c r="I68" s="49">
        <f t="shared" si="20"/>
        <v>263921.25</v>
      </c>
      <c r="J68" s="57">
        <f t="shared" si="25"/>
        <v>1.0173890000000001</v>
      </c>
      <c r="K68" s="49">
        <f t="shared" si="21"/>
        <v>268510.58</v>
      </c>
      <c r="L68" s="61">
        <f t="shared" si="2"/>
        <v>1.039528</v>
      </c>
      <c r="M68" s="49">
        <f t="shared" si="22"/>
        <v>279124.27</v>
      </c>
      <c r="N68" s="49">
        <f t="shared" si="23"/>
        <v>275940.15999999997</v>
      </c>
      <c r="O68" s="49">
        <f t="shared" si="24"/>
        <v>0</v>
      </c>
    </row>
    <row r="69" spans="1:15" ht="25.5" x14ac:dyDescent="0.2">
      <c r="A69" s="66" t="s">
        <v>293</v>
      </c>
      <c r="B69" s="29" t="s">
        <v>93</v>
      </c>
      <c r="C69" s="30" t="s">
        <v>94</v>
      </c>
      <c r="D69" s="49"/>
      <c r="E69" s="49"/>
      <c r="F69" s="49">
        <v>31529.27</v>
      </c>
      <c r="G69" s="49"/>
      <c r="H69" s="49"/>
      <c r="I69" s="49">
        <f t="shared" si="20"/>
        <v>31529.27</v>
      </c>
      <c r="J69" s="57">
        <f t="shared" si="25"/>
        <v>1.0173890000000001</v>
      </c>
      <c r="K69" s="49">
        <f t="shared" si="21"/>
        <v>32077.53</v>
      </c>
      <c r="L69" s="61">
        <f t="shared" si="2"/>
        <v>1.039528</v>
      </c>
      <c r="M69" s="49">
        <f t="shared" si="22"/>
        <v>33345.49</v>
      </c>
      <c r="N69" s="49">
        <f t="shared" si="23"/>
        <v>32965.1</v>
      </c>
      <c r="O69" s="49">
        <f t="shared" si="24"/>
        <v>0</v>
      </c>
    </row>
    <row r="70" spans="1:15" ht="38.25" x14ac:dyDescent="0.2">
      <c r="A70" s="66" t="s">
        <v>294</v>
      </c>
      <c r="B70" s="29" t="s">
        <v>95</v>
      </c>
      <c r="C70" s="30" t="s">
        <v>96</v>
      </c>
      <c r="D70" s="49"/>
      <c r="E70" s="49"/>
      <c r="F70" s="49">
        <v>1012749.29</v>
      </c>
      <c r="G70" s="49"/>
      <c r="H70" s="49"/>
      <c r="I70" s="49">
        <f t="shared" si="20"/>
        <v>1012749.29</v>
      </c>
      <c r="J70" s="57">
        <f t="shared" si="25"/>
        <v>1.0173890000000001</v>
      </c>
      <c r="K70" s="49">
        <f t="shared" si="21"/>
        <v>1030359.99</v>
      </c>
      <c r="L70" s="61">
        <f t="shared" si="2"/>
        <v>1.039528</v>
      </c>
      <c r="M70" s="49">
        <f t="shared" si="22"/>
        <v>1071088.06</v>
      </c>
      <c r="N70" s="49">
        <f t="shared" si="23"/>
        <v>1058869.6399999999</v>
      </c>
      <c r="O70" s="49">
        <f t="shared" si="24"/>
        <v>0</v>
      </c>
    </row>
    <row r="71" spans="1:15" x14ac:dyDescent="0.2">
      <c r="A71" s="66" t="s">
        <v>295</v>
      </c>
      <c r="B71" s="29" t="s">
        <v>98</v>
      </c>
      <c r="C71" s="30" t="s">
        <v>99</v>
      </c>
      <c r="D71" s="49"/>
      <c r="E71" s="49"/>
      <c r="F71" s="49">
        <v>111770.74</v>
      </c>
      <c r="G71" s="49"/>
      <c r="H71" s="49"/>
      <c r="I71" s="49">
        <f t="shared" si="20"/>
        <v>111770.74</v>
      </c>
      <c r="J71" s="57">
        <f t="shared" si="25"/>
        <v>1.0173890000000001</v>
      </c>
      <c r="K71" s="49">
        <f t="shared" si="21"/>
        <v>113714.32</v>
      </c>
      <c r="L71" s="61">
        <f t="shared" si="2"/>
        <v>1.039528</v>
      </c>
      <c r="M71" s="49">
        <f t="shared" si="22"/>
        <v>118209.22</v>
      </c>
      <c r="N71" s="49">
        <f t="shared" si="23"/>
        <v>116860.75</v>
      </c>
      <c r="O71" s="49">
        <f t="shared" si="24"/>
        <v>0</v>
      </c>
    </row>
    <row r="72" spans="1:15" ht="51" x14ac:dyDescent="0.2">
      <c r="A72" s="66" t="s">
        <v>296</v>
      </c>
      <c r="B72" s="29" t="s">
        <v>124</v>
      </c>
      <c r="C72" s="30" t="s">
        <v>234</v>
      </c>
      <c r="D72" s="49">
        <f>(D23+D24+D25+D28+D46+D47+D48+D49+D50+D51+D52+D53+D54+D57+D58+D59+D60+D61+D62+D66+D67+D68+D69+D70+D71)*2%</f>
        <v>4738537.5599999996</v>
      </c>
      <c r="E72" s="49">
        <f>(E23+E24+E25+E28+E46+E47+E48+E49+E50+E51+E52+E53+E54+E57+E58+E59+E60+E61+E62+E66+E67+E68+E69+E70+E71)*2%</f>
        <v>819073.18</v>
      </c>
      <c r="F72" s="49">
        <f>(F23+F24+F25+F28+F46+F47+F48+F49+F50+F51+F52+F53+F54+F57+F58+F59+F60+F61+F62+F66+F67+F68+F69+F70+F71)*2%</f>
        <v>118352.71</v>
      </c>
      <c r="G72" s="49">
        <f>(G23+G24+G25+G28+G46+G47+G48+G49+G50+G51+G52+G53+G54+G57+G58+G59+G60+G61+G62+G66+G67+G68+G69+G70+G71)*2%</f>
        <v>117515.73</v>
      </c>
      <c r="H72" s="49"/>
      <c r="I72" s="49">
        <f t="shared" si="20"/>
        <v>5793479.1799999997</v>
      </c>
      <c r="J72" s="57">
        <f t="shared" si="25"/>
        <v>1.0173890000000001</v>
      </c>
      <c r="K72" s="49">
        <f t="shared" si="21"/>
        <v>5894221.9900000002</v>
      </c>
      <c r="L72" s="61">
        <f t="shared" si="2"/>
        <v>1.039528</v>
      </c>
      <c r="M72" s="49">
        <f t="shared" si="22"/>
        <v>6127208.7999999998</v>
      </c>
      <c r="N72" s="49">
        <f t="shared" si="23"/>
        <v>6057312.7599999998</v>
      </c>
      <c r="O72" s="49">
        <f t="shared" si="24"/>
        <v>856373.57</v>
      </c>
    </row>
    <row r="73" spans="1:15" s="72" customFormat="1" x14ac:dyDescent="0.2">
      <c r="A73" s="58"/>
      <c r="B73" s="79" t="s">
        <v>34</v>
      </c>
      <c r="C73" s="70" t="s">
        <v>242</v>
      </c>
      <c r="D73" s="68">
        <f t="shared" ref="D73:O73" si="26">D15+D18+D22</f>
        <v>241665415.56</v>
      </c>
      <c r="E73" s="68">
        <f t="shared" si="26"/>
        <v>41772732.18</v>
      </c>
      <c r="F73" s="68">
        <f t="shared" si="26"/>
        <v>13711414.16</v>
      </c>
      <c r="G73" s="68">
        <f t="shared" si="26"/>
        <v>5993302.29</v>
      </c>
      <c r="H73" s="68">
        <f t="shared" si="26"/>
        <v>-881368</v>
      </c>
      <c r="I73" s="68">
        <f t="shared" si="26"/>
        <v>302261496.19</v>
      </c>
      <c r="J73" s="59">
        <f t="shared" si="26"/>
        <v>0</v>
      </c>
      <c r="K73" s="68">
        <f t="shared" si="26"/>
        <v>307469050.27999997</v>
      </c>
      <c r="L73" s="59">
        <f t="shared" si="26"/>
        <v>0</v>
      </c>
      <c r="M73" s="68">
        <f t="shared" si="26"/>
        <v>319300987.17000002</v>
      </c>
      <c r="N73" s="68">
        <f t="shared" si="26"/>
        <v>315751406.11000001</v>
      </c>
      <c r="O73" s="68">
        <f t="shared" si="26"/>
        <v>43675051.840000004</v>
      </c>
    </row>
    <row r="74" spans="1:15" x14ac:dyDescent="0.2">
      <c r="A74" s="65"/>
      <c r="B74" s="69" t="s">
        <v>34</v>
      </c>
      <c r="C74" s="60" t="s">
        <v>243</v>
      </c>
      <c r="D74" s="71">
        <f>D73*20%</f>
        <v>48333083.109999999</v>
      </c>
      <c r="E74" s="71">
        <f t="shared" ref="E74:O74" si="27">E73*20%</f>
        <v>8354546.4400000004</v>
      </c>
      <c r="F74" s="71">
        <f t="shared" si="27"/>
        <v>2742282.83</v>
      </c>
      <c r="G74" s="71">
        <f t="shared" si="27"/>
        <v>1198660.46</v>
      </c>
      <c r="H74" s="71">
        <f t="shared" si="27"/>
        <v>-176273.6</v>
      </c>
      <c r="I74" s="71">
        <f t="shared" si="27"/>
        <v>60452299.240000002</v>
      </c>
      <c r="J74" s="64">
        <f t="shared" si="27"/>
        <v>0</v>
      </c>
      <c r="K74" s="71">
        <f t="shared" si="27"/>
        <v>61493810.060000002</v>
      </c>
      <c r="L74" s="64">
        <f t="shared" si="27"/>
        <v>0</v>
      </c>
      <c r="M74" s="71">
        <f t="shared" si="27"/>
        <v>63860197.43</v>
      </c>
      <c r="N74" s="71">
        <f t="shared" si="27"/>
        <v>63150281.219999999</v>
      </c>
      <c r="O74" s="71">
        <f t="shared" si="27"/>
        <v>8735010.3699999992</v>
      </c>
    </row>
    <row r="75" spans="1:15" s="72" customFormat="1" x14ac:dyDescent="0.2">
      <c r="A75" s="58"/>
      <c r="B75" s="79" t="s">
        <v>34</v>
      </c>
      <c r="C75" s="70" t="s">
        <v>244</v>
      </c>
      <c r="D75" s="68">
        <f>D73+D74</f>
        <v>289998498.67000002</v>
      </c>
      <c r="E75" s="68">
        <f t="shared" ref="E75:O75" si="28">E73+E74</f>
        <v>50127278.619999997</v>
      </c>
      <c r="F75" s="68">
        <f t="shared" si="28"/>
        <v>16453696.99</v>
      </c>
      <c r="G75" s="68">
        <f t="shared" si="28"/>
        <v>7191962.75</v>
      </c>
      <c r="H75" s="68">
        <f t="shared" si="28"/>
        <v>-1057641.6000000001</v>
      </c>
      <c r="I75" s="68">
        <f t="shared" si="28"/>
        <v>362713795.43000001</v>
      </c>
      <c r="J75" s="59">
        <f t="shared" si="28"/>
        <v>0</v>
      </c>
      <c r="K75" s="68">
        <f t="shared" si="28"/>
        <v>368962860.33999997</v>
      </c>
      <c r="L75" s="59">
        <f t="shared" si="28"/>
        <v>0</v>
      </c>
      <c r="M75" s="68">
        <f t="shared" si="28"/>
        <v>383161184.60000002</v>
      </c>
      <c r="N75" s="68">
        <f t="shared" si="28"/>
        <v>378901687.32999998</v>
      </c>
      <c r="O75" s="68">
        <f t="shared" si="28"/>
        <v>52410062.210000001</v>
      </c>
    </row>
    <row r="77" spans="1:15" x14ac:dyDescent="0.2">
      <c r="A77" s="244" t="s">
        <v>385</v>
      </c>
      <c r="B77" s="244"/>
      <c r="C77" s="244"/>
      <c r="D77" s="244"/>
      <c r="E77" s="244"/>
      <c r="F77" s="121">
        <v>44470</v>
      </c>
    </row>
    <row r="78" spans="1:15" ht="42.75" customHeight="1" x14ac:dyDescent="0.2">
      <c r="A78" s="242" t="s">
        <v>405</v>
      </c>
      <c r="B78" s="242"/>
      <c r="C78" s="242"/>
      <c r="D78" s="242"/>
      <c r="E78" s="242"/>
      <c r="F78" s="128">
        <f>1.0119*0.9947*0.9985*1.0123</f>
        <v>1.0173890000000001</v>
      </c>
    </row>
    <row r="79" spans="1:15" x14ac:dyDescent="0.2">
      <c r="A79" s="243" t="s">
        <v>406</v>
      </c>
      <c r="B79" s="243"/>
      <c r="C79" s="243"/>
      <c r="D79" s="243"/>
      <c r="E79" s="243"/>
    </row>
    <row r="81" spans="1:8" x14ac:dyDescent="0.2">
      <c r="A81" s="46" t="s">
        <v>333</v>
      </c>
    </row>
    <row r="83" spans="1:8" ht="15.75" x14ac:dyDescent="0.25">
      <c r="A83" s="236" t="s">
        <v>327</v>
      </c>
      <c r="B83" s="237"/>
      <c r="C83" s="237"/>
      <c r="D83" s="237"/>
      <c r="E83" s="238"/>
      <c r="F83" s="120">
        <f>(F85-F84)/30.5</f>
        <v>3</v>
      </c>
    </row>
    <row r="84" spans="1:8" ht="15.75" x14ac:dyDescent="0.25">
      <c r="A84" s="236" t="s">
        <v>223</v>
      </c>
      <c r="B84" s="237"/>
      <c r="C84" s="237"/>
      <c r="D84" s="237"/>
      <c r="E84" s="238"/>
      <c r="F84" s="121">
        <f>НМЦ!$C$6</f>
        <v>44510</v>
      </c>
      <c r="H84" s="122">
        <v>44561</v>
      </c>
    </row>
    <row r="85" spans="1:8" ht="15.75" x14ac:dyDescent="0.25">
      <c r="A85" s="236" t="s">
        <v>224</v>
      </c>
      <c r="B85" s="237"/>
      <c r="C85" s="237"/>
      <c r="D85" s="237"/>
      <c r="E85" s="238"/>
      <c r="F85" s="121">
        <f>F84+90</f>
        <v>44600</v>
      </c>
      <c r="H85" s="122">
        <v>44562</v>
      </c>
    </row>
    <row r="86" spans="1:8" ht="15.75" x14ac:dyDescent="0.2">
      <c r="A86" s="240" t="s">
        <v>227</v>
      </c>
      <c r="B86" s="240"/>
      <c r="C86" s="240"/>
      <c r="D86" s="240"/>
      <c r="E86" s="240"/>
      <c r="F86" s="42">
        <f>(H84-F84)/30.5/F83</f>
        <v>0.56000000000000005</v>
      </c>
    </row>
    <row r="87" spans="1:8" ht="15.75" x14ac:dyDescent="0.2">
      <c r="A87" s="240" t="s">
        <v>228</v>
      </c>
      <c r="B87" s="240"/>
      <c r="C87" s="240"/>
      <c r="D87" s="240"/>
      <c r="E87" s="240"/>
      <c r="F87" s="42">
        <f>1-F86</f>
        <v>0.44</v>
      </c>
    </row>
    <row r="88" spans="1:8" ht="35.25" customHeight="1" x14ac:dyDescent="0.25">
      <c r="A88" s="232" t="s">
        <v>328</v>
      </c>
      <c r="B88" s="233"/>
      <c r="C88" s="233"/>
      <c r="D88" s="233"/>
      <c r="E88" s="234"/>
      <c r="F88" s="123">
        <v>1.0509999999999999</v>
      </c>
    </row>
    <row r="89" spans="1:8" ht="15.75" x14ac:dyDescent="0.2">
      <c r="A89" s="235" t="s">
        <v>329</v>
      </c>
      <c r="B89" s="235"/>
      <c r="C89" s="235"/>
      <c r="D89" s="126">
        <f>F88</f>
        <v>1.0509999999999999</v>
      </c>
      <c r="E89" s="127" t="s">
        <v>332</v>
      </c>
      <c r="F89" s="45">
        <f>F88^(1/12)</f>
        <v>1.0041538000000001</v>
      </c>
    </row>
    <row r="90" spans="1:8" ht="33" customHeight="1" x14ac:dyDescent="0.25">
      <c r="A90" s="239" t="s">
        <v>330</v>
      </c>
      <c r="B90" s="239"/>
      <c r="C90" s="239"/>
      <c r="D90" s="239"/>
      <c r="E90" s="239"/>
      <c r="F90" s="124">
        <v>1.048</v>
      </c>
    </row>
    <row r="91" spans="1:8" ht="15.75" x14ac:dyDescent="0.2">
      <c r="A91" s="235" t="s">
        <v>331</v>
      </c>
      <c r="B91" s="235"/>
      <c r="C91" s="235"/>
      <c r="D91" s="126">
        <f>F90</f>
        <v>1.048</v>
      </c>
      <c r="E91" s="127" t="s">
        <v>332</v>
      </c>
      <c r="F91" s="45">
        <f>F90^(1/12)</f>
        <v>1.0039146000000001</v>
      </c>
    </row>
    <row r="92" spans="1:8" ht="15.75" x14ac:dyDescent="0.2">
      <c r="A92" s="125" t="s">
        <v>225</v>
      </c>
      <c r="B92" s="125"/>
      <c r="C92" s="229" t="str">
        <f>CONCATENATE("(",F89,"^",ROUND((F84-F77)/30.5,1),"+",F89,"^",ROUND((H84-F77)/30.5,1),")","/2")</f>
        <v>(1,0041538^1,3+1,0041538^3)/2</v>
      </c>
      <c r="D92" s="230"/>
      <c r="E92" s="231"/>
      <c r="F92" s="179">
        <f>(F89^ROUND((F84-F77)/30.5,1)+F89^ROUND((H84-F77)/30.5,1))/2</f>
        <v>1.0089583</v>
      </c>
    </row>
    <row r="93" spans="1:8" ht="15.75" x14ac:dyDescent="0.2">
      <c r="A93" s="125" t="s">
        <v>226</v>
      </c>
      <c r="B93" s="125"/>
      <c r="C93" s="229" t="str">
        <f>CONCATENATE(F89,"^",ROUND((H85-F77)/30.5,1),"*","(",F91,"^1","+",F91,"^",ROUND((F85-H85)/30.5,1),")","/2")</f>
        <v>1,0041538^3*(1,0039146^1+1,0039146^1,2)/2</v>
      </c>
      <c r="D93" s="230"/>
      <c r="E93" s="231"/>
      <c r="F93" s="179">
        <f>F89^ROUND((H85-F77)/30.5,1)*(F91^1+F91^ROUND((F85-H85)/30.5,1))/2</f>
        <v>1.0168740999999999</v>
      </c>
    </row>
    <row r="94" spans="1:8" ht="33.75" customHeight="1" x14ac:dyDescent="0.2">
      <c r="A94" s="227" t="s">
        <v>229</v>
      </c>
      <c r="B94" s="228"/>
      <c r="C94" s="229" t="str">
        <f>CONCATENATE(F86,"*",F92,"+",F87,"*",F93)</f>
        <v>0,56*1,0089583+0,44*1,0168741</v>
      </c>
      <c r="D94" s="230"/>
      <c r="E94" s="231"/>
      <c r="F94" s="129">
        <f>F86*F92+F87*F93</f>
        <v>1.0124413000000001</v>
      </c>
    </row>
    <row r="96" spans="1:8" x14ac:dyDescent="0.2">
      <c r="A96" s="46" t="s">
        <v>230</v>
      </c>
    </row>
    <row r="98" spans="1:7" ht="15.75" x14ac:dyDescent="0.25">
      <c r="A98" s="236" t="s">
        <v>327</v>
      </c>
      <c r="B98" s="237"/>
      <c r="C98" s="237"/>
      <c r="D98" s="237"/>
      <c r="E98" s="238"/>
      <c r="F98" s="120">
        <f>(F100-F99)/30.5</f>
        <v>10</v>
      </c>
    </row>
    <row r="99" spans="1:7" ht="15.75" x14ac:dyDescent="0.25">
      <c r="A99" s="236" t="s">
        <v>223</v>
      </c>
      <c r="B99" s="237"/>
      <c r="C99" s="237"/>
      <c r="D99" s="237"/>
      <c r="E99" s="238"/>
      <c r="F99" s="121">
        <f>F84+90</f>
        <v>44600</v>
      </c>
      <c r="G99" s="119">
        <v>44562</v>
      </c>
    </row>
    <row r="100" spans="1:7" ht="15.75" x14ac:dyDescent="0.25">
      <c r="A100" s="236" t="s">
        <v>224</v>
      </c>
      <c r="B100" s="237"/>
      <c r="C100" s="237"/>
      <c r="D100" s="237"/>
      <c r="E100" s="238"/>
      <c r="F100" s="121">
        <v>44905</v>
      </c>
      <c r="G100" s="122"/>
    </row>
    <row r="101" spans="1:7" ht="35.25" customHeight="1" x14ac:dyDescent="0.25">
      <c r="A101" s="232" t="s">
        <v>328</v>
      </c>
      <c r="B101" s="233"/>
      <c r="C101" s="233"/>
      <c r="D101" s="233"/>
      <c r="E101" s="234"/>
      <c r="F101" s="123">
        <v>1.0509999999999999</v>
      </c>
    </row>
    <row r="102" spans="1:7" ht="15.75" x14ac:dyDescent="0.2">
      <c r="A102" s="235" t="s">
        <v>329</v>
      </c>
      <c r="B102" s="235"/>
      <c r="C102" s="235"/>
      <c r="D102" s="126">
        <f>F101</f>
        <v>1.0509999999999999</v>
      </c>
      <c r="E102" s="127" t="s">
        <v>332</v>
      </c>
      <c r="F102" s="45">
        <f>F101^(1/12)</f>
        <v>1.0041538000000001</v>
      </c>
    </row>
    <row r="103" spans="1:7" ht="35.25" customHeight="1" x14ac:dyDescent="0.25">
      <c r="A103" s="239" t="s">
        <v>330</v>
      </c>
      <c r="B103" s="239"/>
      <c r="C103" s="239"/>
      <c r="D103" s="239"/>
      <c r="E103" s="239"/>
      <c r="F103" s="124">
        <v>1.048</v>
      </c>
    </row>
    <row r="104" spans="1:7" ht="15.75" x14ac:dyDescent="0.2">
      <c r="A104" s="235" t="s">
        <v>331</v>
      </c>
      <c r="B104" s="235"/>
      <c r="C104" s="235"/>
      <c r="D104" s="126">
        <f>F103</f>
        <v>1.048</v>
      </c>
      <c r="E104" s="127" t="s">
        <v>332</v>
      </c>
      <c r="F104" s="45">
        <f>F103^(1/12)</f>
        <v>1.0039146000000001</v>
      </c>
    </row>
    <row r="105" spans="1:7" ht="34.5" customHeight="1" x14ac:dyDescent="0.2">
      <c r="A105" s="227" t="s">
        <v>229</v>
      </c>
      <c r="B105" s="228"/>
      <c r="C105" s="229" t="str">
        <f>CONCATENATE(F102,"^",ROUND((H85-F77)/30.5,1),"*",F104,"^",ROUND((F99-G99)/30.5,1),"*","(",F104,"^1","+",F104,"^",ROUND((F100-F99)/30.5,1),")","/2")</f>
        <v>1,0041538^3*1,0039146^1,2*(1,0039146^1+1,0039146^10)/2</v>
      </c>
      <c r="D105" s="230"/>
      <c r="E105" s="231"/>
      <c r="F105" s="130">
        <f>F102^ROUND((H85-F77)/30.5,1)*F104^ROUND((F99-G99)/30.5,1)*(F104^1+F104^ROUND((F100-F99)/30.5,1))/2</f>
        <v>1.039528</v>
      </c>
    </row>
  </sheetData>
  <mergeCells count="42">
    <mergeCell ref="A83:E83"/>
    <mergeCell ref="A84:E84"/>
    <mergeCell ref="A85:E85"/>
    <mergeCell ref="A1:O1"/>
    <mergeCell ref="A78:E78"/>
    <mergeCell ref="A79:E79"/>
    <mergeCell ref="A77:E77"/>
    <mergeCell ref="M11:M13"/>
    <mergeCell ref="O11:O13"/>
    <mergeCell ref="D10:O10"/>
    <mergeCell ref="N11:N13"/>
    <mergeCell ref="I11:I13"/>
    <mergeCell ref="A10:A13"/>
    <mergeCell ref="B10:B13"/>
    <mergeCell ref="C10:C13"/>
    <mergeCell ref="K11:K13"/>
    <mergeCell ref="L11:L13"/>
    <mergeCell ref="D11:D13"/>
    <mergeCell ref="E11:E13"/>
    <mergeCell ref="F11:F13"/>
    <mergeCell ref="G11:G13"/>
    <mergeCell ref="H11:H13"/>
    <mergeCell ref="J11:J13"/>
    <mergeCell ref="A86:E86"/>
    <mergeCell ref="A87:E87"/>
    <mergeCell ref="A88:E88"/>
    <mergeCell ref="A89:C89"/>
    <mergeCell ref="A90:E90"/>
    <mergeCell ref="A91:C91"/>
    <mergeCell ref="C92:E92"/>
    <mergeCell ref="C93:E93"/>
    <mergeCell ref="A94:B94"/>
    <mergeCell ref="C94:E94"/>
    <mergeCell ref="A105:B105"/>
    <mergeCell ref="C105:E105"/>
    <mergeCell ref="A101:E101"/>
    <mergeCell ref="A102:C102"/>
    <mergeCell ref="A98:E98"/>
    <mergeCell ref="A99:E99"/>
    <mergeCell ref="A100:E100"/>
    <mergeCell ref="A103:E103"/>
    <mergeCell ref="A104:C104"/>
  </mergeCells>
  <phoneticPr fontId="5" type="noConversion"/>
  <pageMargins left="0.34" right="0.25" top="0.75" bottom="0.75" header="0.3" footer="0.3"/>
  <pageSetup paperSize="9" scale="63" fitToHeight="0" orientation="landscape" r:id="rId1"/>
  <headerFooter alignWithMargins="0">
    <oddHeader>&amp;LГРАНД-Смета 2021</oddHeader>
    <oddFooter>&amp;RСтраница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H133"/>
  <sheetViews>
    <sheetView showGridLines="0" topLeftCell="A11" zoomScaleNormal="100" workbookViewId="0">
      <pane xSplit="3" ySplit="14" topLeftCell="D88" activePane="bottomRight" state="frozen"/>
      <selection activeCell="A11" sqref="A11"/>
      <selection pane="topRight" activeCell="D11" sqref="D11"/>
      <selection pane="bottomLeft" activeCell="A25" sqref="A25"/>
      <selection pane="bottomRight" activeCell="D95" sqref="D95"/>
    </sheetView>
  </sheetViews>
  <sheetFormatPr defaultRowHeight="12.75" x14ac:dyDescent="0.2"/>
  <cols>
    <col min="1" max="1" width="5.28515625" customWidth="1"/>
    <col min="2" max="2" width="16.5703125" customWidth="1"/>
    <col min="3" max="3" width="37.7109375" customWidth="1"/>
    <col min="4" max="8" width="16.7109375" customWidth="1"/>
  </cols>
  <sheetData>
    <row r="1" spans="1:8" x14ac:dyDescent="0.2">
      <c r="H1" s="15" t="s">
        <v>13</v>
      </c>
    </row>
    <row r="2" spans="1:8" x14ac:dyDescent="0.2">
      <c r="A2" s="1"/>
      <c r="B2" s="2"/>
      <c r="C2" s="3"/>
      <c r="D2" s="4"/>
      <c r="E2" s="4"/>
      <c r="F2" s="4"/>
      <c r="G2" s="4"/>
      <c r="H2" s="15" t="s">
        <v>12</v>
      </c>
    </row>
    <row r="3" spans="1:8" ht="32.25" customHeight="1" x14ac:dyDescent="0.2">
      <c r="A3" s="1"/>
      <c r="B3" s="16" t="s">
        <v>0</v>
      </c>
      <c r="C3" s="250" t="s">
        <v>22</v>
      </c>
      <c r="D3" s="250"/>
      <c r="E3" s="250"/>
      <c r="F3" s="250"/>
      <c r="G3" s="250"/>
      <c r="H3" s="4"/>
    </row>
    <row r="4" spans="1:8" x14ac:dyDescent="0.2">
      <c r="A4" s="1"/>
      <c r="B4" s="2"/>
      <c r="C4" s="251" t="s">
        <v>1</v>
      </c>
      <c r="D4" s="251"/>
      <c r="E4" s="251"/>
      <c r="F4" s="251"/>
      <c r="G4" s="251"/>
      <c r="H4" s="4"/>
    </row>
    <row r="5" spans="1:8" x14ac:dyDescent="0.2">
      <c r="A5" s="1"/>
      <c r="B5" s="2" t="s">
        <v>14</v>
      </c>
      <c r="C5" s="7"/>
      <c r="D5" s="4"/>
      <c r="E5" s="5"/>
      <c r="F5" s="4"/>
      <c r="G5" s="4"/>
      <c r="H5" s="4"/>
    </row>
    <row r="6" spans="1:8" x14ac:dyDescent="0.2">
      <c r="A6" s="1"/>
      <c r="B6" s="2"/>
      <c r="C6" s="3"/>
      <c r="D6" s="4"/>
      <c r="E6" s="5"/>
      <c r="F6" s="4"/>
      <c r="G6" s="4"/>
      <c r="H6" s="4"/>
    </row>
    <row r="7" spans="1:8" ht="13.5" x14ac:dyDescent="0.2">
      <c r="A7" s="1"/>
      <c r="B7" s="17" t="s">
        <v>134</v>
      </c>
      <c r="C7" s="18"/>
      <c r="D7" s="19"/>
      <c r="E7" s="20"/>
      <c r="F7" s="19"/>
      <c r="G7" s="19"/>
      <c r="H7" s="4"/>
    </row>
    <row r="8" spans="1:8" ht="27.75" customHeight="1" x14ac:dyDescent="0.2">
      <c r="A8" s="1"/>
      <c r="B8" s="2"/>
      <c r="C8" s="252"/>
      <c r="D8" s="252"/>
      <c r="E8" s="252"/>
      <c r="F8" s="252"/>
      <c r="G8" s="252"/>
      <c r="H8" s="4"/>
    </row>
    <row r="9" spans="1:8" x14ac:dyDescent="0.2">
      <c r="A9" s="1"/>
      <c r="B9" s="2"/>
      <c r="C9" s="251" t="s">
        <v>2</v>
      </c>
      <c r="D9" s="251"/>
      <c r="E9" s="251"/>
      <c r="F9" s="251"/>
      <c r="G9" s="251"/>
      <c r="H9" s="4"/>
    </row>
    <row r="10" spans="1:8" x14ac:dyDescent="0.2">
      <c r="A10" s="1"/>
      <c r="B10" s="2"/>
      <c r="C10" s="3"/>
      <c r="D10" s="4"/>
      <c r="E10" s="5"/>
      <c r="F10" s="4"/>
      <c r="G10" s="4"/>
      <c r="H10" s="4"/>
    </row>
    <row r="11" spans="1:8" x14ac:dyDescent="0.2">
      <c r="A11" s="1"/>
      <c r="B11" s="2"/>
      <c r="C11" s="3"/>
      <c r="D11" s="6"/>
      <c r="E11" s="6"/>
      <c r="F11" s="6"/>
      <c r="G11" s="6"/>
      <c r="H11" s="4"/>
    </row>
    <row r="12" spans="1:8" x14ac:dyDescent="0.2">
      <c r="A12" s="1"/>
      <c r="B12" s="2"/>
      <c r="C12" s="3"/>
      <c r="D12" s="21" t="s">
        <v>135</v>
      </c>
      <c r="E12" s="6"/>
      <c r="F12" s="6"/>
      <c r="G12" s="4"/>
      <c r="H12" s="4"/>
    </row>
    <row r="13" spans="1:8" ht="27.75" customHeight="1" x14ac:dyDescent="0.2">
      <c r="A13" s="1"/>
      <c r="B13" s="2"/>
      <c r="C13" s="252" t="s">
        <v>23</v>
      </c>
      <c r="D13" s="252"/>
      <c r="E13" s="252"/>
      <c r="F13" s="252"/>
      <c r="G13" s="252"/>
      <c r="H13" s="4"/>
    </row>
    <row r="14" spans="1:8" x14ac:dyDescent="0.2">
      <c r="A14" s="1"/>
      <c r="B14" s="2"/>
      <c r="C14" s="249" t="s">
        <v>3</v>
      </c>
      <c r="D14" s="249"/>
      <c r="E14" s="249"/>
      <c r="F14" s="249"/>
      <c r="G14" s="249"/>
      <c r="H14" s="4"/>
    </row>
    <row r="15" spans="1:8" x14ac:dyDescent="0.2">
      <c r="A15" s="1"/>
      <c r="B15" s="2"/>
      <c r="C15" s="3"/>
      <c r="D15" s="6"/>
      <c r="E15" s="6"/>
      <c r="F15" s="6"/>
      <c r="G15" s="6"/>
      <c r="H15" s="4"/>
    </row>
    <row r="16" spans="1:8" x14ac:dyDescent="0.2">
      <c r="A16" s="1"/>
      <c r="B16" s="22" t="s">
        <v>136</v>
      </c>
      <c r="C16" s="3"/>
      <c r="D16" s="8"/>
      <c r="E16" s="4"/>
      <c r="F16" s="4"/>
      <c r="G16" s="4"/>
      <c r="H16" s="4"/>
    </row>
    <row r="17" spans="1:8" x14ac:dyDescent="0.2">
      <c r="A17" s="1"/>
      <c r="B17" s="2"/>
      <c r="C17" s="3"/>
      <c r="D17" s="8"/>
      <c r="E17" s="4"/>
      <c r="F17" s="4"/>
      <c r="G17" s="4"/>
      <c r="H17" s="4"/>
    </row>
    <row r="18" spans="1:8" x14ac:dyDescent="0.2">
      <c r="A18" s="1"/>
      <c r="B18" s="2"/>
      <c r="C18" s="3"/>
      <c r="D18" s="4"/>
      <c r="E18" s="4"/>
      <c r="F18" s="4"/>
      <c r="G18" s="4"/>
      <c r="H18" s="4"/>
    </row>
    <row r="19" spans="1:8" ht="12.75" customHeight="1" x14ac:dyDescent="0.2">
      <c r="A19" s="222" t="s">
        <v>4</v>
      </c>
      <c r="B19" s="226" t="s">
        <v>15</v>
      </c>
      <c r="C19" s="222" t="s">
        <v>16</v>
      </c>
      <c r="D19" s="255" t="s">
        <v>24</v>
      </c>
      <c r="E19" s="256"/>
      <c r="F19" s="256"/>
      <c r="G19" s="256"/>
      <c r="H19" s="257"/>
    </row>
    <row r="20" spans="1:8" ht="27.75" customHeight="1" x14ac:dyDescent="0.2">
      <c r="A20" s="222"/>
      <c r="B20" s="226"/>
      <c r="C20" s="222"/>
      <c r="D20" s="222" t="s">
        <v>17</v>
      </c>
      <c r="E20" s="222" t="s">
        <v>5</v>
      </c>
      <c r="F20" s="222" t="s">
        <v>18</v>
      </c>
      <c r="G20" s="222" t="s">
        <v>19</v>
      </c>
      <c r="H20" s="223" t="s">
        <v>20</v>
      </c>
    </row>
    <row r="21" spans="1:8" ht="27.75" customHeight="1" x14ac:dyDescent="0.2">
      <c r="A21" s="222"/>
      <c r="B21" s="226"/>
      <c r="C21" s="222"/>
      <c r="D21" s="222"/>
      <c r="E21" s="222"/>
      <c r="F21" s="222"/>
      <c r="G21" s="222"/>
      <c r="H21" s="224"/>
    </row>
    <row r="22" spans="1:8" ht="27.75" customHeight="1" x14ac:dyDescent="0.2">
      <c r="A22" s="222"/>
      <c r="B22" s="226"/>
      <c r="C22" s="222"/>
      <c r="D22" s="222"/>
      <c r="E22" s="222"/>
      <c r="F22" s="222"/>
      <c r="G22" s="222"/>
      <c r="H22" s="225"/>
    </row>
    <row r="23" spans="1:8" x14ac:dyDescent="0.2">
      <c r="A23" s="27">
        <v>1</v>
      </c>
      <c r="B23" s="27">
        <v>2</v>
      </c>
      <c r="C23" s="27">
        <v>3</v>
      </c>
      <c r="D23" s="27">
        <v>4</v>
      </c>
      <c r="E23" s="27">
        <v>5</v>
      </c>
      <c r="F23" s="27">
        <v>6</v>
      </c>
      <c r="G23" s="27">
        <v>7</v>
      </c>
      <c r="H23" s="27">
        <v>8</v>
      </c>
    </row>
    <row r="24" spans="1:8" ht="21" customHeight="1" x14ac:dyDescent="0.2">
      <c r="A24" s="253" t="s">
        <v>25</v>
      </c>
      <c r="B24" s="254"/>
      <c r="C24" s="254"/>
      <c r="D24" s="254"/>
      <c r="E24" s="254"/>
      <c r="F24" s="254"/>
      <c r="G24" s="254"/>
      <c r="H24" s="254"/>
    </row>
    <row r="25" spans="1:8" ht="15" x14ac:dyDescent="0.2">
      <c r="A25" s="28">
        <v>1</v>
      </c>
      <c r="B25" s="29" t="s">
        <v>26</v>
      </c>
      <c r="C25" s="30" t="s">
        <v>27</v>
      </c>
      <c r="D25" s="31"/>
      <c r="E25" s="31"/>
      <c r="F25" s="31"/>
      <c r="G25" s="47">
        <f>174.14*0</f>
        <v>0</v>
      </c>
      <c r="H25" s="31">
        <f>D25+E25+F25+G25</f>
        <v>0</v>
      </c>
    </row>
    <row r="26" spans="1:8" ht="38.25" x14ac:dyDescent="0.2">
      <c r="A26" s="28">
        <v>2</v>
      </c>
      <c r="B26" s="29" t="s">
        <v>28</v>
      </c>
      <c r="C26" s="30" t="s">
        <v>29</v>
      </c>
      <c r="D26" s="31"/>
      <c r="E26" s="31"/>
      <c r="F26" s="31"/>
      <c r="G26" s="31">
        <v>31.25</v>
      </c>
      <c r="H26" s="31">
        <f t="shared" ref="H26:H89" si="0">D26+E26+F26+G26</f>
        <v>31.25</v>
      </c>
    </row>
    <row r="27" spans="1:8" ht="25.5" x14ac:dyDescent="0.2">
      <c r="A27" s="28">
        <v>3</v>
      </c>
      <c r="B27" s="29" t="s">
        <v>30</v>
      </c>
      <c r="C27" s="30" t="s">
        <v>31</v>
      </c>
      <c r="D27" s="31"/>
      <c r="E27" s="31"/>
      <c r="F27" s="31"/>
      <c r="G27" s="31">
        <v>66.67</v>
      </c>
      <c r="H27" s="31">
        <f t="shared" si="0"/>
        <v>66.67</v>
      </c>
    </row>
    <row r="28" spans="1:8" x14ac:dyDescent="0.2">
      <c r="A28" s="28">
        <v>4</v>
      </c>
      <c r="B28" s="29" t="s">
        <v>32</v>
      </c>
      <c r="C28" s="30" t="s">
        <v>33</v>
      </c>
      <c r="D28" s="31">
        <f>D29+D30</f>
        <v>95.34</v>
      </c>
      <c r="E28" s="31"/>
      <c r="F28" s="31"/>
      <c r="G28" s="31"/>
      <c r="H28" s="31">
        <f t="shared" si="0"/>
        <v>95.34</v>
      </c>
    </row>
    <row r="29" spans="1:8" s="40" customFormat="1" x14ac:dyDescent="0.2">
      <c r="A29" s="36" t="s">
        <v>142</v>
      </c>
      <c r="B29" s="37" t="s">
        <v>139</v>
      </c>
      <c r="C29" s="38" t="s">
        <v>140</v>
      </c>
      <c r="D29" s="39">
        <v>14.98</v>
      </c>
      <c r="E29" s="39"/>
      <c r="F29" s="39"/>
      <c r="G29" s="39"/>
      <c r="H29" s="39">
        <f t="shared" si="0"/>
        <v>14.98</v>
      </c>
    </row>
    <row r="30" spans="1:8" s="40" customFormat="1" x14ac:dyDescent="0.2">
      <c r="A30" s="36" t="s">
        <v>143</v>
      </c>
      <c r="B30" s="37" t="s">
        <v>139</v>
      </c>
      <c r="C30" s="38" t="s">
        <v>141</v>
      </c>
      <c r="D30" s="39">
        <v>80.36</v>
      </c>
      <c r="E30" s="39"/>
      <c r="F30" s="39"/>
      <c r="G30" s="39"/>
      <c r="H30" s="39">
        <f t="shared" si="0"/>
        <v>80.36</v>
      </c>
    </row>
    <row r="31" spans="1:8" ht="25.5" x14ac:dyDescent="0.2">
      <c r="A31" s="28"/>
      <c r="B31" s="29" t="s">
        <v>34</v>
      </c>
      <c r="C31" s="30" t="s">
        <v>35</v>
      </c>
      <c r="D31" s="31">
        <f>D25+D26+D27+D28</f>
        <v>95.34</v>
      </c>
      <c r="E31" s="31"/>
      <c r="F31" s="31"/>
      <c r="G31" s="31">
        <f>G25+G26+G27+G28</f>
        <v>97.92</v>
      </c>
      <c r="H31" s="31">
        <f t="shared" si="0"/>
        <v>193.26</v>
      </c>
    </row>
    <row r="32" spans="1:8" ht="21" customHeight="1" x14ac:dyDescent="0.2">
      <c r="A32" s="253" t="s">
        <v>36</v>
      </c>
      <c r="B32" s="254"/>
      <c r="C32" s="254"/>
      <c r="D32" s="254"/>
      <c r="E32" s="254"/>
      <c r="F32" s="254"/>
      <c r="G32" s="254"/>
      <c r="H32" s="254"/>
    </row>
    <row r="33" spans="1:8" x14ac:dyDescent="0.2">
      <c r="A33" s="28">
        <v>5</v>
      </c>
      <c r="B33" s="29" t="s">
        <v>37</v>
      </c>
      <c r="C33" s="30" t="s">
        <v>38</v>
      </c>
      <c r="D33" s="34">
        <f>D34+D35+D36+D37+D38+D39+D40+D41+D42+D43+D44+D45+D46+D47+D48+D49+D50</f>
        <v>125221.2</v>
      </c>
      <c r="E33" s="31">
        <f t="shared" ref="E33:F33" si="1">E34+E35+E36+E37+E38+E39+E40+E41+E42+E43+E44+E45+E46+E47+E48+E49+E50</f>
        <v>12772</v>
      </c>
      <c r="F33" s="31">
        <f t="shared" si="1"/>
        <v>36748.46</v>
      </c>
      <c r="G33" s="31"/>
      <c r="H33" s="31">
        <f t="shared" si="0"/>
        <v>174741.66</v>
      </c>
    </row>
    <row r="34" spans="1:8" s="40" customFormat="1" ht="25.5" x14ac:dyDescent="0.2">
      <c r="A34" s="36" t="s">
        <v>178</v>
      </c>
      <c r="B34" s="37" t="s">
        <v>144</v>
      </c>
      <c r="C34" s="38" t="s">
        <v>145</v>
      </c>
      <c r="D34" s="39">
        <v>55695.67</v>
      </c>
      <c r="E34" s="39"/>
      <c r="F34" s="39"/>
      <c r="G34" s="39"/>
      <c r="H34" s="39">
        <f t="shared" si="0"/>
        <v>55695.67</v>
      </c>
    </row>
    <row r="35" spans="1:8" s="40" customFormat="1" ht="25.5" x14ac:dyDescent="0.2">
      <c r="A35" s="36" t="s">
        <v>179</v>
      </c>
      <c r="B35" s="37" t="s">
        <v>146</v>
      </c>
      <c r="C35" s="38" t="s">
        <v>147</v>
      </c>
      <c r="D35" s="39">
        <v>43887.44</v>
      </c>
      <c r="E35" s="39"/>
      <c r="F35" s="39"/>
      <c r="G35" s="39"/>
      <c r="H35" s="39">
        <f t="shared" si="0"/>
        <v>43887.44</v>
      </c>
    </row>
    <row r="36" spans="1:8" s="40" customFormat="1" ht="25.5" x14ac:dyDescent="0.2">
      <c r="A36" s="36" t="s">
        <v>180</v>
      </c>
      <c r="B36" s="37" t="s">
        <v>148</v>
      </c>
      <c r="C36" s="38" t="s">
        <v>149</v>
      </c>
      <c r="D36" s="39">
        <v>24318.37</v>
      </c>
      <c r="E36" s="39">
        <v>302.44</v>
      </c>
      <c r="F36" s="39">
        <v>7603.93</v>
      </c>
      <c r="G36" s="39"/>
      <c r="H36" s="39">
        <f t="shared" si="0"/>
        <v>32224.74</v>
      </c>
    </row>
    <row r="37" spans="1:8" s="40" customFormat="1" ht="25.5" x14ac:dyDescent="0.2">
      <c r="A37" s="36" t="s">
        <v>181</v>
      </c>
      <c r="B37" s="37" t="s">
        <v>150</v>
      </c>
      <c r="C37" s="38" t="s">
        <v>151</v>
      </c>
      <c r="D37" s="39">
        <v>24.98</v>
      </c>
      <c r="E37" s="39">
        <v>0.28999999999999998</v>
      </c>
      <c r="F37" s="39">
        <v>78.88</v>
      </c>
      <c r="G37" s="39"/>
      <c r="H37" s="39">
        <f t="shared" si="0"/>
        <v>104.15</v>
      </c>
    </row>
    <row r="38" spans="1:8" s="40" customFormat="1" x14ac:dyDescent="0.2">
      <c r="A38" s="36" t="s">
        <v>182</v>
      </c>
      <c r="B38" s="37" t="s">
        <v>152</v>
      </c>
      <c r="C38" s="38" t="s">
        <v>153</v>
      </c>
      <c r="D38" s="39">
        <v>78.22</v>
      </c>
      <c r="E38" s="39">
        <v>7110.68</v>
      </c>
      <c r="F38" s="39">
        <v>4969.29</v>
      </c>
      <c r="G38" s="39"/>
      <c r="H38" s="39">
        <f t="shared" si="0"/>
        <v>12158.19</v>
      </c>
    </row>
    <row r="39" spans="1:8" s="40" customFormat="1" x14ac:dyDescent="0.2">
      <c r="A39" s="36" t="s">
        <v>183</v>
      </c>
      <c r="B39" s="37" t="s">
        <v>154</v>
      </c>
      <c r="C39" s="38" t="s">
        <v>155</v>
      </c>
      <c r="D39" s="39">
        <v>79.31</v>
      </c>
      <c r="E39" s="39">
        <v>1559.43</v>
      </c>
      <c r="F39" s="39">
        <v>1652.93</v>
      </c>
      <c r="G39" s="39"/>
      <c r="H39" s="39">
        <f t="shared" si="0"/>
        <v>3291.67</v>
      </c>
    </row>
    <row r="40" spans="1:8" s="40" customFormat="1" x14ac:dyDescent="0.2">
      <c r="A40" s="36" t="s">
        <v>184</v>
      </c>
      <c r="B40" s="37" t="s">
        <v>156</v>
      </c>
      <c r="C40" s="38" t="s">
        <v>157</v>
      </c>
      <c r="D40" s="39">
        <v>16.420000000000002</v>
      </c>
      <c r="E40" s="39">
        <v>178.34</v>
      </c>
      <c r="F40" s="39">
        <v>17115.990000000002</v>
      </c>
      <c r="G40" s="39"/>
      <c r="H40" s="39">
        <f t="shared" si="0"/>
        <v>17310.75</v>
      </c>
    </row>
    <row r="41" spans="1:8" s="40" customFormat="1" x14ac:dyDescent="0.2">
      <c r="A41" s="36" t="s">
        <v>185</v>
      </c>
      <c r="B41" s="37" t="s">
        <v>158</v>
      </c>
      <c r="C41" s="38" t="s">
        <v>159</v>
      </c>
      <c r="D41" s="39">
        <v>0.71</v>
      </c>
      <c r="E41" s="39">
        <v>20.95</v>
      </c>
      <c r="F41" s="39">
        <v>24.56</v>
      </c>
      <c r="G41" s="39"/>
      <c r="H41" s="39">
        <f t="shared" si="0"/>
        <v>46.22</v>
      </c>
    </row>
    <row r="42" spans="1:8" s="40" customFormat="1" x14ac:dyDescent="0.2">
      <c r="A42" s="36" t="s">
        <v>186</v>
      </c>
      <c r="B42" s="37" t="s">
        <v>160</v>
      </c>
      <c r="C42" s="38" t="s">
        <v>161</v>
      </c>
      <c r="D42" s="39">
        <v>70.2</v>
      </c>
      <c r="E42" s="39">
        <v>379.99</v>
      </c>
      <c r="F42" s="39">
        <v>435.67</v>
      </c>
      <c r="G42" s="39"/>
      <c r="H42" s="39">
        <f t="shared" si="0"/>
        <v>885.86</v>
      </c>
    </row>
    <row r="43" spans="1:8" s="40" customFormat="1" x14ac:dyDescent="0.2">
      <c r="A43" s="36" t="s">
        <v>187</v>
      </c>
      <c r="B43" s="37" t="s">
        <v>162</v>
      </c>
      <c r="C43" s="38" t="s">
        <v>163</v>
      </c>
      <c r="D43" s="39">
        <v>1.92</v>
      </c>
      <c r="E43" s="39">
        <v>198.56</v>
      </c>
      <c r="F43" s="39">
        <v>263.51</v>
      </c>
      <c r="G43" s="39"/>
      <c r="H43" s="39">
        <f t="shared" si="0"/>
        <v>463.99</v>
      </c>
    </row>
    <row r="44" spans="1:8" s="40" customFormat="1" x14ac:dyDescent="0.2">
      <c r="A44" s="36" t="s">
        <v>188</v>
      </c>
      <c r="B44" s="37" t="s">
        <v>164</v>
      </c>
      <c r="C44" s="38" t="s">
        <v>165</v>
      </c>
      <c r="D44" s="39">
        <v>0.2</v>
      </c>
      <c r="E44" s="39">
        <v>23.79</v>
      </c>
      <c r="F44" s="39">
        <v>410.78</v>
      </c>
      <c r="G44" s="39"/>
      <c r="H44" s="39">
        <f t="shared" si="0"/>
        <v>434.77</v>
      </c>
    </row>
    <row r="45" spans="1:8" s="40" customFormat="1" x14ac:dyDescent="0.2">
      <c r="A45" s="36" t="s">
        <v>189</v>
      </c>
      <c r="B45" s="37" t="s">
        <v>166</v>
      </c>
      <c r="C45" s="38" t="s">
        <v>167</v>
      </c>
      <c r="D45" s="39">
        <v>2.65</v>
      </c>
      <c r="E45" s="39">
        <v>2448.7399999999998</v>
      </c>
      <c r="F45" s="39">
        <v>33.35</v>
      </c>
      <c r="G45" s="39"/>
      <c r="H45" s="39">
        <f t="shared" si="0"/>
        <v>2484.7399999999998</v>
      </c>
    </row>
    <row r="46" spans="1:8" s="40" customFormat="1" x14ac:dyDescent="0.2">
      <c r="A46" s="36" t="s">
        <v>190</v>
      </c>
      <c r="B46" s="37" t="s">
        <v>168</v>
      </c>
      <c r="C46" s="38" t="s">
        <v>169</v>
      </c>
      <c r="D46" s="39">
        <v>26.51</v>
      </c>
      <c r="E46" s="39">
        <v>188.11</v>
      </c>
      <c r="F46" s="39">
        <v>3364.49</v>
      </c>
      <c r="G46" s="39"/>
      <c r="H46" s="39">
        <f t="shared" si="0"/>
        <v>3579.11</v>
      </c>
    </row>
    <row r="47" spans="1:8" s="40" customFormat="1" x14ac:dyDescent="0.2">
      <c r="A47" s="36" t="s">
        <v>191</v>
      </c>
      <c r="B47" s="37" t="s">
        <v>170</v>
      </c>
      <c r="C47" s="38" t="s">
        <v>171</v>
      </c>
      <c r="D47" s="39">
        <v>0.79</v>
      </c>
      <c r="E47" s="39">
        <v>227.69</v>
      </c>
      <c r="F47" s="39">
        <v>97.22</v>
      </c>
      <c r="G47" s="39"/>
      <c r="H47" s="39">
        <f t="shared" si="0"/>
        <v>325.7</v>
      </c>
    </row>
    <row r="48" spans="1:8" s="40" customFormat="1" ht="25.5" x14ac:dyDescent="0.2">
      <c r="A48" s="36" t="s">
        <v>192</v>
      </c>
      <c r="B48" s="37" t="s">
        <v>172</v>
      </c>
      <c r="C48" s="38" t="s">
        <v>173</v>
      </c>
      <c r="D48" s="39">
        <v>13.49</v>
      </c>
      <c r="E48" s="39">
        <v>119.63</v>
      </c>
      <c r="F48" s="39">
        <v>385.53</v>
      </c>
      <c r="G48" s="39"/>
      <c r="H48" s="39">
        <f t="shared" si="0"/>
        <v>518.65</v>
      </c>
    </row>
    <row r="49" spans="1:8" s="40" customFormat="1" ht="25.5" x14ac:dyDescent="0.2">
      <c r="A49" s="36" t="s">
        <v>193</v>
      </c>
      <c r="B49" s="37" t="s">
        <v>174</v>
      </c>
      <c r="C49" s="38" t="s">
        <v>175</v>
      </c>
      <c r="D49" s="39"/>
      <c r="E49" s="39">
        <v>13.36</v>
      </c>
      <c r="F49" s="39">
        <v>270.48</v>
      </c>
      <c r="G49" s="39"/>
      <c r="H49" s="39">
        <f t="shared" si="0"/>
        <v>283.83999999999997</v>
      </c>
    </row>
    <row r="50" spans="1:8" s="40" customFormat="1" x14ac:dyDescent="0.2">
      <c r="A50" s="36" t="s">
        <v>194</v>
      </c>
      <c r="B50" s="37" t="s">
        <v>176</v>
      </c>
      <c r="C50" s="38" t="s">
        <v>177</v>
      </c>
      <c r="D50" s="39">
        <v>1004.32</v>
      </c>
      <c r="E50" s="39"/>
      <c r="F50" s="39">
        <v>41.85</v>
      </c>
      <c r="G50" s="39"/>
      <c r="H50" s="39">
        <f t="shared" si="0"/>
        <v>1046.17</v>
      </c>
    </row>
    <row r="51" spans="1:8" x14ac:dyDescent="0.2">
      <c r="A51" s="28">
        <v>6</v>
      </c>
      <c r="B51" s="29" t="s">
        <v>39</v>
      </c>
      <c r="C51" s="30" t="s">
        <v>40</v>
      </c>
      <c r="D51" s="31">
        <v>759.27</v>
      </c>
      <c r="E51" s="31"/>
      <c r="F51" s="31"/>
      <c r="G51" s="31"/>
      <c r="H51" s="31">
        <f t="shared" si="0"/>
        <v>759.27</v>
      </c>
    </row>
    <row r="52" spans="1:8" x14ac:dyDescent="0.2">
      <c r="A52" s="28">
        <v>7</v>
      </c>
      <c r="B52" s="29" t="s">
        <v>41</v>
      </c>
      <c r="C52" s="30" t="s">
        <v>42</v>
      </c>
      <c r="D52" s="31">
        <v>22397.67</v>
      </c>
      <c r="E52" s="31"/>
      <c r="F52" s="31"/>
      <c r="G52" s="31"/>
      <c r="H52" s="31">
        <f t="shared" si="0"/>
        <v>22397.67</v>
      </c>
    </row>
    <row r="53" spans="1:8" ht="25.5" x14ac:dyDescent="0.2">
      <c r="A53" s="28">
        <v>8</v>
      </c>
      <c r="B53" s="29" t="s">
        <v>43</v>
      </c>
      <c r="C53" s="30" t="s">
        <v>44</v>
      </c>
      <c r="D53" s="31">
        <v>1769.31</v>
      </c>
      <c r="E53" s="31"/>
      <c r="F53" s="31"/>
      <c r="G53" s="31"/>
      <c r="H53" s="31">
        <f t="shared" si="0"/>
        <v>1769.31</v>
      </c>
    </row>
    <row r="54" spans="1:8" x14ac:dyDescent="0.2">
      <c r="A54" s="28">
        <v>9</v>
      </c>
      <c r="B54" s="29" t="s">
        <v>45</v>
      </c>
      <c r="C54" s="30" t="s">
        <v>46</v>
      </c>
      <c r="D54" s="31">
        <v>27984.080000000002</v>
      </c>
      <c r="E54" s="31"/>
      <c r="F54" s="31"/>
      <c r="G54" s="31"/>
      <c r="H54" s="31">
        <f t="shared" si="0"/>
        <v>27984.080000000002</v>
      </c>
    </row>
    <row r="55" spans="1:8" ht="25.5" x14ac:dyDescent="0.2">
      <c r="A55" s="28"/>
      <c r="B55" s="29" t="s">
        <v>34</v>
      </c>
      <c r="C55" s="30" t="s">
        <v>47</v>
      </c>
      <c r="D55" s="31">
        <f>D33+D51+D52+D53+D54</f>
        <v>178131.53</v>
      </c>
      <c r="E55" s="31">
        <f t="shared" ref="E55:F55" si="2">E33+E51+E52+E53+E54</f>
        <v>12772</v>
      </c>
      <c r="F55" s="31">
        <f t="shared" si="2"/>
        <v>36748.46</v>
      </c>
      <c r="G55" s="31"/>
      <c r="H55" s="31">
        <f t="shared" si="0"/>
        <v>227651.99</v>
      </c>
    </row>
    <row r="56" spans="1:8" ht="21" customHeight="1" x14ac:dyDescent="0.2">
      <c r="A56" s="253" t="s">
        <v>48</v>
      </c>
      <c r="B56" s="254"/>
      <c r="C56" s="254"/>
      <c r="D56" s="254"/>
      <c r="E56" s="254"/>
      <c r="F56" s="254"/>
      <c r="G56" s="254"/>
      <c r="H56" s="254"/>
    </row>
    <row r="57" spans="1:8" ht="25.5" x14ac:dyDescent="0.2">
      <c r="A57" s="28">
        <v>10</v>
      </c>
      <c r="B57" s="29" t="s">
        <v>49</v>
      </c>
      <c r="C57" s="30" t="s">
        <v>50</v>
      </c>
      <c r="D57" s="31">
        <v>19.73</v>
      </c>
      <c r="E57" s="31">
        <v>5601.77</v>
      </c>
      <c r="F57" s="31"/>
      <c r="G57" s="31"/>
      <c r="H57" s="31">
        <f t="shared" si="0"/>
        <v>5621.5</v>
      </c>
    </row>
    <row r="58" spans="1:8" ht="25.5" x14ac:dyDescent="0.2">
      <c r="A58" s="28"/>
      <c r="B58" s="29" t="s">
        <v>34</v>
      </c>
      <c r="C58" s="30" t="s">
        <v>51</v>
      </c>
      <c r="D58" s="31">
        <f>D57</f>
        <v>19.73</v>
      </c>
      <c r="E58" s="31">
        <f>E57</f>
        <v>5601.77</v>
      </c>
      <c r="F58" s="31"/>
      <c r="G58" s="31"/>
      <c r="H58" s="31">
        <f t="shared" si="0"/>
        <v>5621.5</v>
      </c>
    </row>
    <row r="59" spans="1:8" ht="21" customHeight="1" x14ac:dyDescent="0.2">
      <c r="A59" s="253" t="s">
        <v>52</v>
      </c>
      <c r="B59" s="254"/>
      <c r="C59" s="254"/>
      <c r="D59" s="254"/>
      <c r="E59" s="254"/>
      <c r="F59" s="254"/>
      <c r="G59" s="254"/>
      <c r="H59" s="254"/>
    </row>
    <row r="60" spans="1:8" x14ac:dyDescent="0.2">
      <c r="A60" s="28">
        <v>11</v>
      </c>
      <c r="B60" s="29" t="s">
        <v>53</v>
      </c>
      <c r="C60" s="30" t="s">
        <v>54</v>
      </c>
      <c r="D60" s="31">
        <v>10204.799999999999</v>
      </c>
      <c r="E60" s="31"/>
      <c r="F60" s="31"/>
      <c r="G60" s="31"/>
      <c r="H60" s="31">
        <f t="shared" si="0"/>
        <v>10204.799999999999</v>
      </c>
    </row>
    <row r="61" spans="1:8" ht="25.5" x14ac:dyDescent="0.2">
      <c r="A61" s="28">
        <v>12</v>
      </c>
      <c r="B61" s="29" t="s">
        <v>55</v>
      </c>
      <c r="C61" s="30" t="s">
        <v>56</v>
      </c>
      <c r="D61" s="31">
        <v>2199.54</v>
      </c>
      <c r="E61" s="31"/>
      <c r="F61" s="31"/>
      <c r="G61" s="31"/>
      <c r="H61" s="31">
        <f t="shared" si="0"/>
        <v>2199.54</v>
      </c>
    </row>
    <row r="62" spans="1:8" x14ac:dyDescent="0.2">
      <c r="A62" s="28">
        <v>13</v>
      </c>
      <c r="B62" s="29" t="s">
        <v>57</v>
      </c>
      <c r="C62" s="30" t="s">
        <v>58</v>
      </c>
      <c r="D62" s="31">
        <v>22.21</v>
      </c>
      <c r="E62" s="31">
        <v>119.83</v>
      </c>
      <c r="F62" s="31">
        <v>52.04</v>
      </c>
      <c r="G62" s="31"/>
      <c r="H62" s="31">
        <f t="shared" si="0"/>
        <v>194.08</v>
      </c>
    </row>
    <row r="63" spans="1:8" ht="25.5" x14ac:dyDescent="0.2">
      <c r="A63" s="28"/>
      <c r="B63" s="29" t="s">
        <v>34</v>
      </c>
      <c r="C63" s="30" t="s">
        <v>59</v>
      </c>
      <c r="D63" s="31">
        <f>D60+D61+D62</f>
        <v>12426.55</v>
      </c>
      <c r="E63" s="31">
        <f t="shared" ref="E63:F63" si="3">E60+E61+E62</f>
        <v>119.83</v>
      </c>
      <c r="F63" s="31">
        <f t="shared" si="3"/>
        <v>52.04</v>
      </c>
      <c r="G63" s="31"/>
      <c r="H63" s="31">
        <f t="shared" si="0"/>
        <v>12598.42</v>
      </c>
    </row>
    <row r="64" spans="1:8" ht="21" customHeight="1" x14ac:dyDescent="0.2">
      <c r="A64" s="253" t="s">
        <v>60</v>
      </c>
      <c r="B64" s="254"/>
      <c r="C64" s="254"/>
      <c r="D64" s="254"/>
      <c r="E64" s="254"/>
      <c r="F64" s="254"/>
      <c r="G64" s="254"/>
      <c r="H64" s="254"/>
    </row>
    <row r="65" spans="1:8" x14ac:dyDescent="0.2">
      <c r="A65" s="28">
        <v>14</v>
      </c>
      <c r="B65" s="29" t="s">
        <v>61</v>
      </c>
      <c r="C65" s="30" t="s">
        <v>62</v>
      </c>
      <c r="D65" s="31">
        <f>D66+D67</f>
        <v>20701.12</v>
      </c>
      <c r="E65" s="31">
        <f t="shared" ref="E65:F65" si="4">E66+E67</f>
        <v>35.22</v>
      </c>
      <c r="F65" s="31">
        <f t="shared" si="4"/>
        <v>4114.8500000000004</v>
      </c>
      <c r="G65" s="31"/>
      <c r="H65" s="31">
        <f t="shared" si="0"/>
        <v>24851.19</v>
      </c>
    </row>
    <row r="66" spans="1:8" s="40" customFormat="1" x14ac:dyDescent="0.2">
      <c r="A66" s="36" t="s">
        <v>198</v>
      </c>
      <c r="B66" s="37" t="s">
        <v>195</v>
      </c>
      <c r="C66" s="38" t="s">
        <v>62</v>
      </c>
      <c r="D66" s="39">
        <v>19806.34</v>
      </c>
      <c r="E66" s="39">
        <v>35.22</v>
      </c>
      <c r="F66" s="39">
        <v>4114.8500000000004</v>
      </c>
      <c r="G66" s="39"/>
      <c r="H66" s="39">
        <f t="shared" si="0"/>
        <v>23956.41</v>
      </c>
    </row>
    <row r="67" spans="1:8" s="40" customFormat="1" x14ac:dyDescent="0.2">
      <c r="A67" s="36" t="s">
        <v>199</v>
      </c>
      <c r="B67" s="37" t="s">
        <v>196</v>
      </c>
      <c r="C67" s="38" t="s">
        <v>197</v>
      </c>
      <c r="D67" s="39">
        <v>894.78</v>
      </c>
      <c r="E67" s="39"/>
      <c r="F67" s="39"/>
      <c r="G67" s="39"/>
      <c r="H67" s="39">
        <f t="shared" si="0"/>
        <v>894.78</v>
      </c>
    </row>
    <row r="68" spans="1:8" x14ac:dyDescent="0.2">
      <c r="A68" s="28">
        <v>15</v>
      </c>
      <c r="B68" s="29" t="s">
        <v>63</v>
      </c>
      <c r="C68" s="30" t="s">
        <v>64</v>
      </c>
      <c r="D68" s="31">
        <v>828.16</v>
      </c>
      <c r="E68" s="31"/>
      <c r="F68" s="31"/>
      <c r="G68" s="31"/>
      <c r="H68" s="31">
        <f t="shared" si="0"/>
        <v>828.16</v>
      </c>
    </row>
    <row r="69" spans="1:8" x14ac:dyDescent="0.2">
      <c r="A69" s="28">
        <v>16</v>
      </c>
      <c r="B69" s="29" t="s">
        <v>65</v>
      </c>
      <c r="C69" s="30" t="s">
        <v>66</v>
      </c>
      <c r="D69" s="31">
        <v>1036.45</v>
      </c>
      <c r="E69" s="31">
        <v>0.8</v>
      </c>
      <c r="F69" s="31"/>
      <c r="G69" s="31"/>
      <c r="H69" s="31">
        <f t="shared" si="0"/>
        <v>1037.25</v>
      </c>
    </row>
    <row r="70" spans="1:8" x14ac:dyDescent="0.2">
      <c r="A70" s="28">
        <v>17</v>
      </c>
      <c r="B70" s="29" t="s">
        <v>67</v>
      </c>
      <c r="C70" s="30" t="s">
        <v>68</v>
      </c>
      <c r="D70" s="31">
        <v>2654.35</v>
      </c>
      <c r="E70" s="31"/>
      <c r="F70" s="31"/>
      <c r="G70" s="31"/>
      <c r="H70" s="31">
        <f t="shared" si="0"/>
        <v>2654.35</v>
      </c>
    </row>
    <row r="71" spans="1:8" ht="38.25" x14ac:dyDescent="0.2">
      <c r="A71" s="28"/>
      <c r="B71" s="29" t="s">
        <v>34</v>
      </c>
      <c r="C71" s="30" t="s">
        <v>69</v>
      </c>
      <c r="D71" s="31">
        <f>D65+D68+D69+D70</f>
        <v>25220.080000000002</v>
      </c>
      <c r="E71" s="31">
        <f t="shared" ref="E71:F71" si="5">E65+E68+E69+E70</f>
        <v>36.020000000000003</v>
      </c>
      <c r="F71" s="31">
        <f t="shared" si="5"/>
        <v>4114.8500000000004</v>
      </c>
      <c r="G71" s="31"/>
      <c r="H71" s="31">
        <f t="shared" si="0"/>
        <v>29370.95</v>
      </c>
    </row>
    <row r="72" spans="1:8" ht="21" customHeight="1" x14ac:dyDescent="0.2">
      <c r="A72" s="253" t="s">
        <v>70</v>
      </c>
      <c r="B72" s="254"/>
      <c r="C72" s="254"/>
      <c r="D72" s="254"/>
      <c r="E72" s="254"/>
      <c r="F72" s="254"/>
      <c r="G72" s="254"/>
      <c r="H72" s="254"/>
    </row>
    <row r="73" spans="1:8" x14ac:dyDescent="0.2">
      <c r="A73" s="28">
        <v>18</v>
      </c>
      <c r="B73" s="29" t="s">
        <v>71</v>
      </c>
      <c r="C73" s="30" t="s">
        <v>72</v>
      </c>
      <c r="D73" s="31">
        <v>627.97</v>
      </c>
      <c r="E73" s="31"/>
      <c r="F73" s="31"/>
      <c r="G73" s="31"/>
      <c r="H73" s="31">
        <f t="shared" si="0"/>
        <v>627.97</v>
      </c>
    </row>
    <row r="74" spans="1:8" x14ac:dyDescent="0.2">
      <c r="A74" s="28">
        <v>19</v>
      </c>
      <c r="B74" s="29" t="s">
        <v>73</v>
      </c>
      <c r="C74" s="30" t="s">
        <v>74</v>
      </c>
      <c r="D74" s="31">
        <v>76.98</v>
      </c>
      <c r="E74" s="31">
        <v>1799.08</v>
      </c>
      <c r="F74" s="31">
        <v>38.31</v>
      </c>
      <c r="G74" s="31"/>
      <c r="H74" s="31">
        <f t="shared" si="0"/>
        <v>1914.37</v>
      </c>
    </row>
    <row r="75" spans="1:8" ht="25.5" x14ac:dyDescent="0.2">
      <c r="A75" s="28"/>
      <c r="B75" s="29" t="s">
        <v>34</v>
      </c>
      <c r="C75" s="30" t="s">
        <v>75</v>
      </c>
      <c r="D75" s="31">
        <f>D73+D74</f>
        <v>704.95</v>
      </c>
      <c r="E75" s="31">
        <f t="shared" ref="E75:F75" si="6">E73+E74</f>
        <v>1799.08</v>
      </c>
      <c r="F75" s="31">
        <f t="shared" si="6"/>
        <v>38.31</v>
      </c>
      <c r="G75" s="31"/>
      <c r="H75" s="31">
        <f t="shared" si="0"/>
        <v>2542.34</v>
      </c>
    </row>
    <row r="76" spans="1:8" x14ac:dyDescent="0.2">
      <c r="A76" s="28"/>
      <c r="B76" s="29" t="s">
        <v>34</v>
      </c>
      <c r="C76" s="30" t="s">
        <v>76</v>
      </c>
      <c r="D76" s="31">
        <f>D31+D55+D58+D63+D71+D75</f>
        <v>216598.18</v>
      </c>
      <c r="E76" s="31">
        <f t="shared" ref="E76:G76" si="7">E31+E55+E58+E63+E71+E75</f>
        <v>20328.7</v>
      </c>
      <c r="F76" s="31">
        <f t="shared" si="7"/>
        <v>40953.660000000003</v>
      </c>
      <c r="G76" s="31">
        <f t="shared" si="7"/>
        <v>97.92</v>
      </c>
      <c r="H76" s="31">
        <f t="shared" si="0"/>
        <v>277978.46000000002</v>
      </c>
    </row>
    <row r="77" spans="1:8" ht="21" customHeight="1" x14ac:dyDescent="0.2">
      <c r="A77" s="253" t="s">
        <v>77</v>
      </c>
      <c r="B77" s="254"/>
      <c r="C77" s="254"/>
      <c r="D77" s="254"/>
      <c r="E77" s="254"/>
      <c r="F77" s="254"/>
      <c r="G77" s="254"/>
      <c r="H77" s="254"/>
    </row>
    <row r="78" spans="1:8" ht="63.75" x14ac:dyDescent="0.2">
      <c r="A78" s="28">
        <v>20</v>
      </c>
      <c r="B78" s="29" t="s">
        <v>78</v>
      </c>
      <c r="C78" s="30" t="s">
        <v>79</v>
      </c>
      <c r="D78" s="34">
        <f>D76*2.48%</f>
        <v>5371.63</v>
      </c>
      <c r="E78" s="34">
        <f>E76*2.48%</f>
        <v>504.15</v>
      </c>
      <c r="F78" s="34"/>
      <c r="G78" s="34"/>
      <c r="H78" s="34">
        <f t="shared" si="0"/>
        <v>5875.78</v>
      </c>
    </row>
    <row r="79" spans="1:8" ht="25.5" x14ac:dyDescent="0.2">
      <c r="A79" s="28"/>
      <c r="B79" s="29" t="s">
        <v>34</v>
      </c>
      <c r="C79" s="30" t="s">
        <v>80</v>
      </c>
      <c r="D79" s="34">
        <f>D78</f>
        <v>5371.63</v>
      </c>
      <c r="E79" s="34">
        <f>E78</f>
        <v>504.15</v>
      </c>
      <c r="F79" s="31"/>
      <c r="G79" s="31"/>
      <c r="H79" s="31">
        <f t="shared" si="0"/>
        <v>5875.78</v>
      </c>
    </row>
    <row r="80" spans="1:8" x14ac:dyDescent="0.2">
      <c r="A80" s="28"/>
      <c r="B80" s="29" t="s">
        <v>34</v>
      </c>
      <c r="C80" s="30" t="s">
        <v>81</v>
      </c>
      <c r="D80" s="34">
        <f>D76+D79</f>
        <v>221969.81</v>
      </c>
      <c r="E80" s="34">
        <f t="shared" ref="E80:G80" si="8">E76+E79</f>
        <v>20832.849999999999</v>
      </c>
      <c r="F80" s="34">
        <f t="shared" si="8"/>
        <v>40953.660000000003</v>
      </c>
      <c r="G80" s="34">
        <f t="shared" si="8"/>
        <v>97.92</v>
      </c>
      <c r="H80" s="31">
        <f t="shared" si="0"/>
        <v>283854.24</v>
      </c>
    </row>
    <row r="81" spans="1:8" ht="21" customHeight="1" x14ac:dyDescent="0.2">
      <c r="A81" s="253" t="s">
        <v>82</v>
      </c>
      <c r="B81" s="254"/>
      <c r="C81" s="254"/>
      <c r="D81" s="254"/>
      <c r="E81" s="254"/>
      <c r="F81" s="254"/>
      <c r="G81" s="254"/>
      <c r="H81" s="254"/>
    </row>
    <row r="82" spans="1:8" x14ac:dyDescent="0.2">
      <c r="A82" s="28">
        <v>21</v>
      </c>
      <c r="B82" s="29" t="s">
        <v>83</v>
      </c>
      <c r="C82" s="30" t="s">
        <v>84</v>
      </c>
      <c r="D82" s="31"/>
      <c r="E82" s="31"/>
      <c r="F82" s="31"/>
      <c r="G82" s="31">
        <f>G83+G84+G85</f>
        <v>1612.23</v>
      </c>
      <c r="H82" s="31">
        <f t="shared" si="0"/>
        <v>1612.23</v>
      </c>
    </row>
    <row r="83" spans="1:8" s="40" customFormat="1" x14ac:dyDescent="0.2">
      <c r="A83" s="36" t="s">
        <v>206</v>
      </c>
      <c r="B83" s="37" t="s">
        <v>200</v>
      </c>
      <c r="C83" s="38" t="s">
        <v>201</v>
      </c>
      <c r="D83" s="39"/>
      <c r="E83" s="39"/>
      <c r="F83" s="39"/>
      <c r="G83" s="39">
        <v>1193.3800000000001</v>
      </c>
      <c r="H83" s="39">
        <f t="shared" si="0"/>
        <v>1193.3800000000001</v>
      </c>
    </row>
    <row r="84" spans="1:8" s="40" customFormat="1" x14ac:dyDescent="0.2">
      <c r="A84" s="36" t="s">
        <v>207</v>
      </c>
      <c r="B84" s="37" t="s">
        <v>202</v>
      </c>
      <c r="C84" s="38" t="s">
        <v>203</v>
      </c>
      <c r="D84" s="39"/>
      <c r="E84" s="39"/>
      <c r="F84" s="39"/>
      <c r="G84" s="39">
        <v>4.96</v>
      </c>
      <c r="H84" s="39">
        <f t="shared" si="0"/>
        <v>4.96</v>
      </c>
    </row>
    <row r="85" spans="1:8" s="40" customFormat="1" ht="25.5" x14ac:dyDescent="0.2">
      <c r="A85" s="36" t="s">
        <v>208</v>
      </c>
      <c r="B85" s="37" t="s">
        <v>204</v>
      </c>
      <c r="C85" s="38" t="s">
        <v>205</v>
      </c>
      <c r="D85" s="39"/>
      <c r="E85" s="39"/>
      <c r="F85" s="39"/>
      <c r="G85" s="39">
        <v>413.89</v>
      </c>
      <c r="H85" s="39">
        <f t="shared" si="0"/>
        <v>413.89</v>
      </c>
    </row>
    <row r="86" spans="1:8" ht="25.5" x14ac:dyDescent="0.2">
      <c r="A86" s="28">
        <v>22</v>
      </c>
      <c r="B86" s="29" t="s">
        <v>85</v>
      </c>
      <c r="C86" s="30" t="s">
        <v>86</v>
      </c>
      <c r="D86" s="31"/>
      <c r="E86" s="31"/>
      <c r="F86" s="31"/>
      <c r="G86" s="31">
        <v>2787.46</v>
      </c>
      <c r="H86" s="31">
        <f t="shared" si="0"/>
        <v>2787.46</v>
      </c>
    </row>
    <row r="87" spans="1:8" ht="25.5" x14ac:dyDescent="0.2">
      <c r="A87" s="28">
        <v>23</v>
      </c>
      <c r="B87" s="29" t="s">
        <v>87</v>
      </c>
      <c r="C87" s="30" t="s">
        <v>88</v>
      </c>
      <c r="D87" s="31"/>
      <c r="E87" s="31"/>
      <c r="F87" s="31"/>
      <c r="G87" s="31">
        <v>0.05</v>
      </c>
      <c r="H87" s="31">
        <f t="shared" si="0"/>
        <v>0.05</v>
      </c>
    </row>
    <row r="88" spans="1:8" x14ac:dyDescent="0.2">
      <c r="A88" s="28">
        <v>24</v>
      </c>
      <c r="B88" s="29" t="s">
        <v>89</v>
      </c>
      <c r="C88" s="30" t="s">
        <v>90</v>
      </c>
      <c r="D88" s="31"/>
      <c r="E88" s="31"/>
      <c r="F88" s="31"/>
      <c r="G88" s="31">
        <v>263.92</v>
      </c>
      <c r="H88" s="31">
        <f t="shared" si="0"/>
        <v>263.92</v>
      </c>
    </row>
    <row r="89" spans="1:8" ht="25.5" x14ac:dyDescent="0.2">
      <c r="A89" s="28">
        <v>25</v>
      </c>
      <c r="B89" s="29" t="s">
        <v>91</v>
      </c>
      <c r="C89" s="30" t="s">
        <v>92</v>
      </c>
      <c r="D89" s="31"/>
      <c r="E89" s="31"/>
      <c r="F89" s="31"/>
      <c r="G89" s="47">
        <f>756*0</f>
        <v>0</v>
      </c>
      <c r="H89" s="31">
        <f t="shared" si="0"/>
        <v>0</v>
      </c>
    </row>
    <row r="90" spans="1:8" ht="25.5" x14ac:dyDescent="0.2">
      <c r="A90" s="28">
        <v>26</v>
      </c>
      <c r="B90" s="29" t="s">
        <v>93</v>
      </c>
      <c r="C90" s="30" t="s">
        <v>94</v>
      </c>
      <c r="D90" s="31"/>
      <c r="E90" s="31"/>
      <c r="F90" s="31"/>
      <c r="G90" s="31">
        <v>31.53</v>
      </c>
      <c r="H90" s="31">
        <f t="shared" ref="H90:H116" si="9">D90+E90+F90+G90</f>
        <v>31.53</v>
      </c>
    </row>
    <row r="91" spans="1:8" ht="38.25" x14ac:dyDescent="0.2">
      <c r="A91" s="28">
        <v>27</v>
      </c>
      <c r="B91" s="29" t="s">
        <v>95</v>
      </c>
      <c r="C91" s="30" t="s">
        <v>96</v>
      </c>
      <c r="D91" s="31"/>
      <c r="E91" s="31"/>
      <c r="F91" s="31"/>
      <c r="G91" s="31">
        <v>1012.75</v>
      </c>
      <c r="H91" s="31">
        <f t="shared" si="9"/>
        <v>1012.75</v>
      </c>
    </row>
    <row r="92" spans="1:8" ht="25.5" x14ac:dyDescent="0.2">
      <c r="A92" s="28">
        <v>28</v>
      </c>
      <c r="B92" s="29" t="s">
        <v>97</v>
      </c>
      <c r="C92" s="30" t="s">
        <v>209</v>
      </c>
      <c r="D92" s="31"/>
      <c r="E92" s="31"/>
      <c r="F92" s="31"/>
      <c r="G92" s="47">
        <f>360.66*0</f>
        <v>0</v>
      </c>
      <c r="H92" s="31">
        <f t="shared" si="9"/>
        <v>0</v>
      </c>
    </row>
    <row r="93" spans="1:8" x14ac:dyDescent="0.2">
      <c r="A93" s="28">
        <v>29</v>
      </c>
      <c r="B93" s="29" t="s">
        <v>98</v>
      </c>
      <c r="C93" s="30" t="s">
        <v>99</v>
      </c>
      <c r="D93" s="31"/>
      <c r="E93" s="31"/>
      <c r="F93" s="31"/>
      <c r="G93" s="31">
        <v>111.77</v>
      </c>
      <c r="H93" s="31">
        <f t="shared" si="9"/>
        <v>111.77</v>
      </c>
    </row>
    <row r="94" spans="1:8" ht="38.25" x14ac:dyDescent="0.2">
      <c r="A94" s="181">
        <v>30</v>
      </c>
      <c r="B94" s="182" t="s">
        <v>100</v>
      </c>
      <c r="C94" s="183" t="s">
        <v>101</v>
      </c>
      <c r="D94" s="180"/>
      <c r="E94" s="180"/>
      <c r="F94" s="180"/>
      <c r="G94" s="47">
        <f>310*0</f>
        <v>0</v>
      </c>
      <c r="H94" s="180">
        <f t="shared" si="9"/>
        <v>0</v>
      </c>
    </row>
    <row r="95" spans="1:8" ht="25.5" x14ac:dyDescent="0.2">
      <c r="A95" s="28"/>
      <c r="B95" s="29" t="s">
        <v>34</v>
      </c>
      <c r="C95" s="30" t="s">
        <v>102</v>
      </c>
      <c r="D95" s="31"/>
      <c r="E95" s="31"/>
      <c r="F95" s="31"/>
      <c r="G95" s="31">
        <f>G82+G86+G87+G88+G89+G90+G91+G92+G93+G94</f>
        <v>5819.71</v>
      </c>
      <c r="H95" s="31">
        <f t="shared" si="9"/>
        <v>5819.71</v>
      </c>
    </row>
    <row r="96" spans="1:8" x14ac:dyDescent="0.2">
      <c r="A96" s="28"/>
      <c r="B96" s="29" t="s">
        <v>34</v>
      </c>
      <c r="C96" s="30" t="s">
        <v>103</v>
      </c>
      <c r="D96" s="34">
        <f>D80+D95</f>
        <v>221969.81</v>
      </c>
      <c r="E96" s="34">
        <f t="shared" ref="E96:G96" si="10">E80+E95</f>
        <v>20832.849999999999</v>
      </c>
      <c r="F96" s="34">
        <f t="shared" si="10"/>
        <v>40953.660000000003</v>
      </c>
      <c r="G96" s="34">
        <f t="shared" si="10"/>
        <v>5917.63</v>
      </c>
      <c r="H96" s="31">
        <f t="shared" si="9"/>
        <v>289673.95</v>
      </c>
    </row>
    <row r="97" spans="1:8" ht="21" customHeight="1" x14ac:dyDescent="0.2">
      <c r="A97" s="253" t="s">
        <v>104</v>
      </c>
      <c r="B97" s="254"/>
      <c r="C97" s="254"/>
      <c r="D97" s="254"/>
      <c r="E97" s="254"/>
      <c r="F97" s="254"/>
      <c r="G97" s="254"/>
      <c r="H97" s="254"/>
    </row>
    <row r="98" spans="1:8" ht="51" x14ac:dyDescent="0.2">
      <c r="A98" s="28">
        <v>31</v>
      </c>
      <c r="B98" s="29" t="s">
        <v>105</v>
      </c>
      <c r="C98" s="30" t="s">
        <v>106</v>
      </c>
      <c r="D98" s="31"/>
      <c r="E98" s="31"/>
      <c r="F98" s="31"/>
      <c r="G98" s="48">
        <f>(D96+E96+F96)*1.93%*0</f>
        <v>0</v>
      </c>
      <c r="H98" s="34">
        <f t="shared" si="9"/>
        <v>0</v>
      </c>
    </row>
    <row r="99" spans="1:8" ht="25.5" x14ac:dyDescent="0.2">
      <c r="A99" s="28"/>
      <c r="B99" s="29" t="s">
        <v>34</v>
      </c>
      <c r="C99" s="30" t="s">
        <v>107</v>
      </c>
      <c r="D99" s="31"/>
      <c r="E99" s="31"/>
      <c r="F99" s="31"/>
      <c r="G99" s="34">
        <f>G98</f>
        <v>0</v>
      </c>
      <c r="H99" s="31">
        <f t="shared" si="9"/>
        <v>0</v>
      </c>
    </row>
    <row r="100" spans="1:8" ht="80.099999999999994" customHeight="1" x14ac:dyDescent="0.2">
      <c r="A100" s="253" t="s">
        <v>108</v>
      </c>
      <c r="B100" s="254"/>
      <c r="C100" s="254"/>
      <c r="D100" s="254"/>
      <c r="E100" s="254"/>
      <c r="F100" s="254"/>
      <c r="G100" s="254"/>
      <c r="H100" s="254"/>
    </row>
    <row r="101" spans="1:8" ht="15" x14ac:dyDescent="0.2">
      <c r="A101" s="28">
        <v>32</v>
      </c>
      <c r="B101" s="29" t="s">
        <v>109</v>
      </c>
      <c r="C101" s="30" t="s">
        <v>110</v>
      </c>
      <c r="D101" s="31"/>
      <c r="E101" s="31"/>
      <c r="F101" s="31"/>
      <c r="G101" s="47">
        <f>6888.4*0</f>
        <v>0</v>
      </c>
      <c r="H101" s="31">
        <f t="shared" si="9"/>
        <v>0</v>
      </c>
    </row>
    <row r="102" spans="1:8" ht="15" x14ac:dyDescent="0.2">
      <c r="A102" s="28">
        <v>33</v>
      </c>
      <c r="B102" s="29" t="s">
        <v>111</v>
      </c>
      <c r="C102" s="30" t="s">
        <v>112</v>
      </c>
      <c r="D102" s="31"/>
      <c r="E102" s="31"/>
      <c r="F102" s="31"/>
      <c r="G102" s="47">
        <f>6050.34*0</f>
        <v>0</v>
      </c>
      <c r="H102" s="31">
        <f t="shared" si="9"/>
        <v>0</v>
      </c>
    </row>
    <row r="103" spans="1:8" x14ac:dyDescent="0.2">
      <c r="A103" s="28">
        <v>34</v>
      </c>
      <c r="B103" s="29" t="s">
        <v>113</v>
      </c>
      <c r="C103" s="30" t="s">
        <v>114</v>
      </c>
      <c r="D103" s="31"/>
      <c r="E103" s="31"/>
      <c r="F103" s="31"/>
      <c r="G103" s="31">
        <v>7524.93</v>
      </c>
      <c r="H103" s="31">
        <f t="shared" si="9"/>
        <v>7524.93</v>
      </c>
    </row>
    <row r="104" spans="1:8" ht="25.5" x14ac:dyDescent="0.2">
      <c r="A104" s="28">
        <v>35</v>
      </c>
      <c r="B104" s="29" t="s">
        <v>115</v>
      </c>
      <c r="C104" s="30" t="s">
        <v>116</v>
      </c>
      <c r="D104" s="31"/>
      <c r="E104" s="31"/>
      <c r="F104" s="31"/>
      <c r="G104" s="47">
        <f>1921.82*0</f>
        <v>0</v>
      </c>
      <c r="H104" s="31">
        <f t="shared" si="9"/>
        <v>0</v>
      </c>
    </row>
    <row r="105" spans="1:8" ht="51" x14ac:dyDescent="0.2">
      <c r="A105" s="28">
        <v>36</v>
      </c>
      <c r="B105" s="29" t="s">
        <v>117</v>
      </c>
      <c r="C105" s="30" t="s">
        <v>118</v>
      </c>
      <c r="D105" s="31"/>
      <c r="E105" s="31"/>
      <c r="F105" s="31"/>
      <c r="G105" s="48">
        <f>H96*0.2%*0</f>
        <v>0</v>
      </c>
      <c r="H105" s="34">
        <f t="shared" si="9"/>
        <v>0</v>
      </c>
    </row>
    <row r="106" spans="1:8" ht="25.5" x14ac:dyDescent="0.2">
      <c r="A106" s="28">
        <v>37</v>
      </c>
      <c r="B106" s="29" t="s">
        <v>119</v>
      </c>
      <c r="C106" s="30" t="s">
        <v>120</v>
      </c>
      <c r="D106" s="31"/>
      <c r="E106" s="31"/>
      <c r="F106" s="31"/>
      <c r="G106" s="47">
        <f>1689.97*0</f>
        <v>0</v>
      </c>
      <c r="H106" s="31">
        <f t="shared" si="9"/>
        <v>0</v>
      </c>
    </row>
    <row r="107" spans="1:8" ht="191.25" x14ac:dyDescent="0.2">
      <c r="A107" s="28"/>
      <c r="B107" s="29" t="s">
        <v>34</v>
      </c>
      <c r="C107" s="30" t="s">
        <v>121</v>
      </c>
      <c r="D107" s="31"/>
      <c r="E107" s="31"/>
      <c r="F107" s="31"/>
      <c r="G107" s="34">
        <f>G101+G102+G103+G104+G105+G106</f>
        <v>7524.93</v>
      </c>
      <c r="H107" s="31">
        <f t="shared" si="9"/>
        <v>7524.93</v>
      </c>
    </row>
    <row r="108" spans="1:8" x14ac:dyDescent="0.2">
      <c r="A108" s="28"/>
      <c r="B108" s="29" t="s">
        <v>34</v>
      </c>
      <c r="C108" s="30" t="s">
        <v>122</v>
      </c>
      <c r="D108" s="34">
        <f>D96+D99+D107</f>
        <v>221969.81</v>
      </c>
      <c r="E108" s="34">
        <f t="shared" ref="E108:G108" si="11">E96+E99+E107</f>
        <v>20832.849999999999</v>
      </c>
      <c r="F108" s="34">
        <f t="shared" si="11"/>
        <v>40953.660000000003</v>
      </c>
      <c r="G108" s="34">
        <f t="shared" si="11"/>
        <v>13442.56</v>
      </c>
      <c r="H108" s="31">
        <f t="shared" si="9"/>
        <v>297198.88</v>
      </c>
    </row>
    <row r="109" spans="1:8" ht="21" customHeight="1" x14ac:dyDescent="0.2">
      <c r="A109" s="253" t="s">
        <v>123</v>
      </c>
      <c r="B109" s="254"/>
      <c r="C109" s="254"/>
      <c r="D109" s="254"/>
      <c r="E109" s="254"/>
      <c r="F109" s="254"/>
      <c r="G109" s="254"/>
      <c r="H109" s="254"/>
    </row>
    <row r="110" spans="1:8" ht="51" x14ac:dyDescent="0.2">
      <c r="A110" s="28">
        <v>38</v>
      </c>
      <c r="B110" s="29" t="s">
        <v>124</v>
      </c>
      <c r="C110" s="30" t="s">
        <v>125</v>
      </c>
      <c r="D110" s="34">
        <f>D108*2%</f>
        <v>4439.3999999999996</v>
      </c>
      <c r="E110" s="34">
        <f t="shared" ref="E110:G110" si="12">E108*2%</f>
        <v>416.66</v>
      </c>
      <c r="F110" s="34">
        <f t="shared" si="12"/>
        <v>819.07</v>
      </c>
      <c r="G110" s="34">
        <f t="shared" si="12"/>
        <v>268.85000000000002</v>
      </c>
      <c r="H110" s="31">
        <f t="shared" si="9"/>
        <v>5943.98</v>
      </c>
    </row>
    <row r="111" spans="1:8" x14ac:dyDescent="0.2">
      <c r="A111" s="28"/>
      <c r="B111" s="29" t="s">
        <v>34</v>
      </c>
      <c r="C111" s="30" t="s">
        <v>126</v>
      </c>
      <c r="D111" s="34">
        <f>D110</f>
        <v>4439.3999999999996</v>
      </c>
      <c r="E111" s="34">
        <f t="shared" ref="E111:G111" si="13">E110</f>
        <v>416.66</v>
      </c>
      <c r="F111" s="34">
        <f t="shared" si="13"/>
        <v>819.07</v>
      </c>
      <c r="G111" s="34">
        <f t="shared" si="13"/>
        <v>268.85000000000002</v>
      </c>
      <c r="H111" s="31">
        <f t="shared" si="9"/>
        <v>5943.98</v>
      </c>
    </row>
    <row r="112" spans="1:8" x14ac:dyDescent="0.2">
      <c r="A112" s="28"/>
      <c r="B112" s="29" t="s">
        <v>34</v>
      </c>
      <c r="C112" s="30" t="s">
        <v>127</v>
      </c>
      <c r="D112" s="34">
        <f>D108+D111</f>
        <v>226409.21</v>
      </c>
      <c r="E112" s="34">
        <f t="shared" ref="E112:G112" si="14">E108+E111</f>
        <v>21249.51</v>
      </c>
      <c r="F112" s="34">
        <f t="shared" si="14"/>
        <v>41772.730000000003</v>
      </c>
      <c r="G112" s="34">
        <f t="shared" si="14"/>
        <v>13711.41</v>
      </c>
      <c r="H112" s="31">
        <f t="shared" si="9"/>
        <v>303142.86</v>
      </c>
    </row>
    <row r="113" spans="1:8" ht="21" customHeight="1" x14ac:dyDescent="0.2">
      <c r="A113" s="253" t="s">
        <v>128</v>
      </c>
      <c r="B113" s="254"/>
      <c r="C113" s="254"/>
      <c r="D113" s="254"/>
      <c r="E113" s="254"/>
      <c r="F113" s="254"/>
      <c r="G113" s="254"/>
      <c r="H113" s="254"/>
    </row>
    <row r="114" spans="1:8" x14ac:dyDescent="0.2">
      <c r="A114" s="28">
        <v>39</v>
      </c>
      <c r="B114" s="29" t="s">
        <v>34</v>
      </c>
      <c r="C114" s="30" t="s">
        <v>129</v>
      </c>
      <c r="D114" s="34">
        <f>D112*20%</f>
        <v>45281.84</v>
      </c>
      <c r="E114" s="34">
        <f t="shared" ref="E114:G114" si="15">E112*20%</f>
        <v>4249.8999999999996</v>
      </c>
      <c r="F114" s="34">
        <f t="shared" si="15"/>
        <v>8354.5499999999993</v>
      </c>
      <c r="G114" s="34">
        <f t="shared" si="15"/>
        <v>2742.28</v>
      </c>
      <c r="H114" s="31">
        <f t="shared" si="9"/>
        <v>60628.57</v>
      </c>
    </row>
    <row r="115" spans="1:8" x14ac:dyDescent="0.2">
      <c r="A115" s="28"/>
      <c r="B115" s="29" t="s">
        <v>34</v>
      </c>
      <c r="C115" s="30" t="s">
        <v>130</v>
      </c>
      <c r="D115" s="34">
        <f>D114</f>
        <v>45281.84</v>
      </c>
      <c r="E115" s="34">
        <f t="shared" ref="E115:G115" si="16">E114</f>
        <v>4249.8999999999996</v>
      </c>
      <c r="F115" s="34">
        <f t="shared" si="16"/>
        <v>8354.5499999999993</v>
      </c>
      <c r="G115" s="34">
        <f t="shared" si="16"/>
        <v>2742.28</v>
      </c>
      <c r="H115" s="31">
        <f t="shared" si="9"/>
        <v>60628.57</v>
      </c>
    </row>
    <row r="116" spans="1:8" x14ac:dyDescent="0.2">
      <c r="A116" s="28"/>
      <c r="B116" s="29" t="s">
        <v>34</v>
      </c>
      <c r="C116" s="30" t="s">
        <v>131</v>
      </c>
      <c r="D116" s="34">
        <f>D112+D115</f>
        <v>271691.05</v>
      </c>
      <c r="E116" s="34">
        <f t="shared" ref="E116:G116" si="17">E112+E115</f>
        <v>25499.41</v>
      </c>
      <c r="F116" s="34">
        <f t="shared" si="17"/>
        <v>50127.28</v>
      </c>
      <c r="G116" s="34">
        <f t="shared" si="17"/>
        <v>16453.689999999999</v>
      </c>
      <c r="H116" s="31">
        <f t="shared" si="9"/>
        <v>363771.43</v>
      </c>
    </row>
    <row r="117" spans="1:8" ht="21" customHeight="1" x14ac:dyDescent="0.2">
      <c r="A117" s="253" t="s">
        <v>132</v>
      </c>
      <c r="B117" s="254"/>
      <c r="C117" s="254"/>
      <c r="D117" s="254"/>
      <c r="E117" s="254"/>
      <c r="F117" s="254"/>
      <c r="G117" s="254"/>
      <c r="H117" s="254"/>
    </row>
    <row r="118" spans="1:8" x14ac:dyDescent="0.2">
      <c r="A118" s="28">
        <v>40</v>
      </c>
      <c r="B118" s="29" t="s">
        <v>34</v>
      </c>
      <c r="C118" s="30"/>
      <c r="D118" s="31"/>
      <c r="E118" s="31"/>
      <c r="F118" s="31"/>
      <c r="G118" s="31"/>
      <c r="H118" s="31"/>
    </row>
    <row r="119" spans="1:8" ht="25.5" x14ac:dyDescent="0.2">
      <c r="A119" s="28">
        <v>41</v>
      </c>
      <c r="B119" s="29" t="s">
        <v>34</v>
      </c>
      <c r="C119" s="30" t="s">
        <v>133</v>
      </c>
      <c r="D119" s="31"/>
      <c r="E119" s="31"/>
      <c r="F119" s="31"/>
      <c r="G119" s="31">
        <f>G101+G102+G103</f>
        <v>7524.93</v>
      </c>
      <c r="H119" s="31">
        <f t="shared" ref="H119:H121" si="18">D119+E119+F119+G119</f>
        <v>7524.93</v>
      </c>
    </row>
    <row r="120" spans="1:8" ht="25.5" x14ac:dyDescent="0.2">
      <c r="A120" s="28"/>
      <c r="B120" s="29"/>
      <c r="C120" s="30" t="s">
        <v>137</v>
      </c>
      <c r="D120" s="35">
        <f>-D78*15%*1.2</f>
        <v>-966.89</v>
      </c>
      <c r="E120" s="35">
        <f>-E78*15%*1.2</f>
        <v>-90.75</v>
      </c>
      <c r="F120" s="31"/>
      <c r="G120" s="31"/>
      <c r="H120" s="31">
        <f t="shared" si="18"/>
        <v>-1057.6400000000001</v>
      </c>
    </row>
    <row r="121" spans="1:8" x14ac:dyDescent="0.2">
      <c r="A121" s="28"/>
      <c r="B121" s="29"/>
      <c r="C121" s="30" t="s">
        <v>138</v>
      </c>
      <c r="D121" s="34">
        <f>D116+D120</f>
        <v>270724.15999999997</v>
      </c>
      <c r="E121" s="34">
        <f t="shared" ref="E121:G121" si="19">E116+E120</f>
        <v>25408.66</v>
      </c>
      <c r="F121" s="34">
        <f t="shared" si="19"/>
        <v>50127.28</v>
      </c>
      <c r="G121" s="34">
        <f t="shared" si="19"/>
        <v>16453.689999999999</v>
      </c>
      <c r="H121" s="31">
        <f t="shared" si="18"/>
        <v>362713.79</v>
      </c>
    </row>
    <row r="122" spans="1:8" x14ac:dyDescent="0.2">
      <c r="A122" s="9"/>
      <c r="B122" s="14"/>
      <c r="C122" s="10"/>
      <c r="D122" s="11"/>
      <c r="E122" s="11"/>
      <c r="F122" s="11"/>
      <c r="G122" s="11"/>
      <c r="H122" s="11"/>
    </row>
    <row r="123" spans="1:8" x14ac:dyDescent="0.2">
      <c r="A123" s="9"/>
      <c r="B123" s="14"/>
      <c r="C123" s="10"/>
      <c r="D123" s="11"/>
      <c r="E123" s="11"/>
      <c r="F123" s="11"/>
      <c r="G123" s="11"/>
      <c r="H123" s="11"/>
    </row>
    <row r="126" spans="1:8" x14ac:dyDescent="0.2">
      <c r="A126" s="12" t="s">
        <v>6</v>
      </c>
      <c r="C126" s="13"/>
      <c r="E126" s="13"/>
      <c r="F126" s="24"/>
      <c r="G126" s="23"/>
      <c r="H126" s="13"/>
    </row>
    <row r="127" spans="1:8" x14ac:dyDescent="0.2">
      <c r="C127" s="26"/>
      <c r="D127" s="26" t="s">
        <v>7</v>
      </c>
      <c r="E127" s="26"/>
      <c r="F127" s="26"/>
      <c r="G127" s="26"/>
      <c r="H127" s="26"/>
    </row>
    <row r="128" spans="1:8" x14ac:dyDescent="0.2">
      <c r="A128" s="12" t="s">
        <v>8</v>
      </c>
      <c r="C128" s="25"/>
      <c r="E128" s="25"/>
      <c r="F128" s="25"/>
      <c r="H128" s="13"/>
    </row>
    <row r="129" spans="1:8" x14ac:dyDescent="0.2">
      <c r="C129" s="26"/>
      <c r="D129" s="26" t="s">
        <v>7</v>
      </c>
      <c r="E129" s="26"/>
      <c r="F129" s="26"/>
      <c r="G129" s="26"/>
      <c r="H129" s="26"/>
    </row>
    <row r="130" spans="1:8" x14ac:dyDescent="0.2">
      <c r="A130" s="12" t="s">
        <v>9</v>
      </c>
      <c r="C130" s="25"/>
      <c r="D130" s="12"/>
      <c r="E130" s="25"/>
      <c r="F130" s="25"/>
      <c r="H130" s="13"/>
    </row>
    <row r="131" spans="1:8" x14ac:dyDescent="0.2">
      <c r="C131" s="32" t="s">
        <v>21</v>
      </c>
      <c r="D131" s="26" t="s">
        <v>7</v>
      </c>
      <c r="E131" s="26"/>
      <c r="F131" s="26"/>
      <c r="G131" s="26"/>
      <c r="H131" s="26"/>
    </row>
    <row r="132" spans="1:8" x14ac:dyDescent="0.2">
      <c r="A132" s="12" t="s">
        <v>10</v>
      </c>
      <c r="C132" s="24"/>
      <c r="D132" s="24"/>
      <c r="E132" s="13"/>
      <c r="F132" s="24"/>
      <c r="G132" s="23"/>
      <c r="H132" s="13"/>
    </row>
    <row r="133" spans="1:8" x14ac:dyDescent="0.2">
      <c r="C133" s="258" t="s">
        <v>11</v>
      </c>
      <c r="D133" s="258"/>
      <c r="E133" s="258"/>
      <c r="F133" s="258"/>
      <c r="G133" s="26"/>
      <c r="H133" s="26"/>
    </row>
  </sheetData>
  <mergeCells count="29">
    <mergeCell ref="A117:H117"/>
    <mergeCell ref="C133:F133"/>
    <mergeCell ref="A77:H77"/>
    <mergeCell ref="A81:H81"/>
    <mergeCell ref="A97:H97"/>
    <mergeCell ref="A100:H100"/>
    <mergeCell ref="A109:H109"/>
    <mergeCell ref="A113:H113"/>
    <mergeCell ref="A72:H72"/>
    <mergeCell ref="A19:A22"/>
    <mergeCell ref="B19:B22"/>
    <mergeCell ref="C19:C22"/>
    <mergeCell ref="D19:H19"/>
    <mergeCell ref="D20:D22"/>
    <mergeCell ref="E20:E22"/>
    <mergeCell ref="F20:F22"/>
    <mergeCell ref="G20:G22"/>
    <mergeCell ref="H20:H22"/>
    <mergeCell ref="A24:H24"/>
    <mergeCell ref="A32:H32"/>
    <mergeCell ref="A56:H56"/>
    <mergeCell ref="A59:H59"/>
    <mergeCell ref="A64:H64"/>
    <mergeCell ref="C14:G14"/>
    <mergeCell ref="C3:G3"/>
    <mergeCell ref="C4:G4"/>
    <mergeCell ref="C8:G8"/>
    <mergeCell ref="C9:G9"/>
    <mergeCell ref="C13:G13"/>
  </mergeCells>
  <pageMargins left="0.34" right="0.25" top="0.75" bottom="0.75" header="0.3" footer="0.3"/>
  <pageSetup paperSize="9" scale="69" fitToHeight="0" orientation="portrait" r:id="rId1"/>
  <headerFooter alignWithMargins="0">
    <oddHeader>&amp;LГРАНД-Смета 2021</oddHeader>
    <oddFooter>&amp;RСтраница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>
    <pageSetUpPr fitToPage="1"/>
  </sheetPr>
  <dimension ref="A1:H133"/>
  <sheetViews>
    <sheetView showGridLines="0" topLeftCell="A11" zoomScaleNormal="100" workbookViewId="0">
      <pane xSplit="3" ySplit="14" topLeftCell="D103" activePane="bottomRight" state="frozen"/>
      <selection activeCell="A11" sqref="A11"/>
      <selection pane="topRight" activeCell="D11" sqref="D11"/>
      <selection pane="bottomLeft" activeCell="A25" sqref="A25"/>
      <selection pane="bottomRight" activeCell="G92" sqref="G92"/>
    </sheetView>
  </sheetViews>
  <sheetFormatPr defaultRowHeight="12.75" x14ac:dyDescent="0.2"/>
  <cols>
    <col min="1" max="1" width="5.28515625" customWidth="1"/>
    <col min="2" max="2" width="16.5703125" customWidth="1"/>
    <col min="3" max="3" width="37.7109375" customWidth="1"/>
    <col min="4" max="8" width="16.7109375" customWidth="1"/>
  </cols>
  <sheetData>
    <row r="1" spans="1:8" x14ac:dyDescent="0.2">
      <c r="H1" s="15" t="s">
        <v>13</v>
      </c>
    </row>
    <row r="2" spans="1:8" x14ac:dyDescent="0.2">
      <c r="A2" s="1"/>
      <c r="B2" s="2"/>
      <c r="C2" s="3"/>
      <c r="D2" s="4"/>
      <c r="E2" s="4"/>
      <c r="F2" s="4"/>
      <c r="G2" s="4"/>
      <c r="H2" s="15" t="s">
        <v>12</v>
      </c>
    </row>
    <row r="3" spans="1:8" ht="32.25" customHeight="1" x14ac:dyDescent="0.2">
      <c r="A3" s="1"/>
      <c r="B3" s="16" t="s">
        <v>0</v>
      </c>
      <c r="C3" s="250" t="s">
        <v>22</v>
      </c>
      <c r="D3" s="250"/>
      <c r="E3" s="250"/>
      <c r="F3" s="250"/>
      <c r="G3" s="250"/>
      <c r="H3" s="4"/>
    </row>
    <row r="4" spans="1:8" x14ac:dyDescent="0.2">
      <c r="A4" s="1"/>
      <c r="B4" s="2"/>
      <c r="C4" s="251" t="s">
        <v>1</v>
      </c>
      <c r="D4" s="251"/>
      <c r="E4" s="251"/>
      <c r="F4" s="251"/>
      <c r="G4" s="251"/>
      <c r="H4" s="4"/>
    </row>
    <row r="5" spans="1:8" x14ac:dyDescent="0.2">
      <c r="A5" s="1"/>
      <c r="B5" s="2" t="s">
        <v>14</v>
      </c>
      <c r="C5" s="7"/>
      <c r="D5" s="4"/>
      <c r="E5" s="5"/>
      <c r="F5" s="4"/>
      <c r="G5" s="4"/>
      <c r="H5" s="4"/>
    </row>
    <row r="6" spans="1:8" x14ac:dyDescent="0.2">
      <c r="A6" s="1"/>
      <c r="B6" s="2"/>
      <c r="C6" s="3"/>
      <c r="D6" s="4"/>
      <c r="E6" s="5"/>
      <c r="F6" s="4"/>
      <c r="G6" s="4"/>
      <c r="H6" s="4"/>
    </row>
    <row r="7" spans="1:8" ht="13.5" x14ac:dyDescent="0.2">
      <c r="A7" s="1"/>
      <c r="B7" s="17" t="s">
        <v>134</v>
      </c>
      <c r="C7" s="18"/>
      <c r="D7" s="19"/>
      <c r="E7" s="20"/>
      <c r="F7" s="19"/>
      <c r="G7" s="19"/>
      <c r="H7" s="4"/>
    </row>
    <row r="8" spans="1:8" ht="27.75" customHeight="1" x14ac:dyDescent="0.2">
      <c r="A8" s="1"/>
      <c r="B8" s="2"/>
      <c r="C8" s="252"/>
      <c r="D8" s="252"/>
      <c r="E8" s="252"/>
      <c r="F8" s="252"/>
      <c r="G8" s="252"/>
      <c r="H8" s="4"/>
    </row>
    <row r="9" spans="1:8" x14ac:dyDescent="0.2">
      <c r="A9" s="1"/>
      <c r="B9" s="2"/>
      <c r="C9" s="251" t="s">
        <v>2</v>
      </c>
      <c r="D9" s="251"/>
      <c r="E9" s="251"/>
      <c r="F9" s="251"/>
      <c r="G9" s="251"/>
      <c r="H9" s="4"/>
    </row>
    <row r="10" spans="1:8" x14ac:dyDescent="0.2">
      <c r="A10" s="1"/>
      <c r="B10" s="2"/>
      <c r="C10" s="3"/>
      <c r="D10" s="4"/>
      <c r="E10" s="5"/>
      <c r="F10" s="4"/>
      <c r="G10" s="4"/>
      <c r="H10" s="4"/>
    </row>
    <row r="11" spans="1:8" x14ac:dyDescent="0.2">
      <c r="A11" s="1"/>
      <c r="B11" s="2"/>
      <c r="C11" s="3"/>
      <c r="D11" s="6"/>
      <c r="E11" s="6"/>
      <c r="F11" s="6"/>
      <c r="G11" s="6"/>
      <c r="H11" s="4"/>
    </row>
    <row r="12" spans="1:8" x14ac:dyDescent="0.2">
      <c r="A12" s="1"/>
      <c r="B12" s="2"/>
      <c r="C12" s="3"/>
      <c r="D12" s="21" t="s">
        <v>135</v>
      </c>
      <c r="E12" s="6"/>
      <c r="F12" s="6"/>
      <c r="G12" s="4"/>
      <c r="H12" s="4"/>
    </row>
    <row r="13" spans="1:8" ht="27.75" customHeight="1" x14ac:dyDescent="0.2">
      <c r="A13" s="1"/>
      <c r="B13" s="2"/>
      <c r="C13" s="252" t="s">
        <v>23</v>
      </c>
      <c r="D13" s="252"/>
      <c r="E13" s="252"/>
      <c r="F13" s="252"/>
      <c r="G13" s="252"/>
      <c r="H13" s="4"/>
    </row>
    <row r="14" spans="1:8" x14ac:dyDescent="0.2">
      <c r="A14" s="1"/>
      <c r="B14" s="2"/>
      <c r="C14" s="249" t="s">
        <v>3</v>
      </c>
      <c r="D14" s="249"/>
      <c r="E14" s="249"/>
      <c r="F14" s="249"/>
      <c r="G14" s="249"/>
      <c r="H14" s="4"/>
    </row>
    <row r="15" spans="1:8" x14ac:dyDescent="0.2">
      <c r="A15" s="1"/>
      <c r="B15" s="2"/>
      <c r="C15" s="3"/>
      <c r="D15" s="6"/>
      <c r="E15" s="6"/>
      <c r="F15" s="6"/>
      <c r="G15" s="6"/>
      <c r="H15" s="4"/>
    </row>
    <row r="16" spans="1:8" x14ac:dyDescent="0.2">
      <c r="A16" s="1"/>
      <c r="B16" s="22" t="s">
        <v>136</v>
      </c>
      <c r="C16" s="3"/>
      <c r="D16" s="8"/>
      <c r="E16" s="4"/>
      <c r="F16" s="4"/>
      <c r="G16" s="4"/>
      <c r="H16" s="4"/>
    </row>
    <row r="17" spans="1:8" x14ac:dyDescent="0.2">
      <c r="A17" s="1"/>
      <c r="B17" s="2"/>
      <c r="C17" s="3"/>
      <c r="D17" s="8"/>
      <c r="E17" s="4"/>
      <c r="F17" s="4"/>
      <c r="G17" s="4"/>
      <c r="H17" s="4"/>
    </row>
    <row r="18" spans="1:8" x14ac:dyDescent="0.2">
      <c r="A18" s="1"/>
      <c r="B18" s="2"/>
      <c r="C18" s="3"/>
      <c r="D18" s="4"/>
      <c r="E18" s="4"/>
      <c r="F18" s="4"/>
      <c r="G18" s="4"/>
      <c r="H18" s="4"/>
    </row>
    <row r="19" spans="1:8" ht="12.75" customHeight="1" x14ac:dyDescent="0.2">
      <c r="A19" s="222" t="s">
        <v>4</v>
      </c>
      <c r="B19" s="226" t="s">
        <v>15</v>
      </c>
      <c r="C19" s="222" t="s">
        <v>16</v>
      </c>
      <c r="D19" s="255" t="s">
        <v>24</v>
      </c>
      <c r="E19" s="256"/>
      <c r="F19" s="256"/>
      <c r="G19" s="256"/>
      <c r="H19" s="257"/>
    </row>
    <row r="20" spans="1:8" ht="27.75" customHeight="1" x14ac:dyDescent="0.2">
      <c r="A20" s="222"/>
      <c r="B20" s="226"/>
      <c r="C20" s="222"/>
      <c r="D20" s="222" t="s">
        <v>17</v>
      </c>
      <c r="E20" s="222" t="s">
        <v>5</v>
      </c>
      <c r="F20" s="222" t="s">
        <v>18</v>
      </c>
      <c r="G20" s="222" t="s">
        <v>19</v>
      </c>
      <c r="H20" s="223" t="s">
        <v>20</v>
      </c>
    </row>
    <row r="21" spans="1:8" ht="27.75" customHeight="1" x14ac:dyDescent="0.2">
      <c r="A21" s="222"/>
      <c r="B21" s="226"/>
      <c r="C21" s="222"/>
      <c r="D21" s="222"/>
      <c r="E21" s="222"/>
      <c r="F21" s="222"/>
      <c r="G21" s="222"/>
      <c r="H21" s="224"/>
    </row>
    <row r="22" spans="1:8" ht="27.75" customHeight="1" x14ac:dyDescent="0.2">
      <c r="A22" s="222"/>
      <c r="B22" s="226"/>
      <c r="C22" s="222"/>
      <c r="D22" s="222"/>
      <c r="E22" s="222"/>
      <c r="F22" s="222"/>
      <c r="G22" s="222"/>
      <c r="H22" s="225"/>
    </row>
    <row r="23" spans="1:8" x14ac:dyDescent="0.2">
      <c r="A23" s="27">
        <v>1</v>
      </c>
      <c r="B23" s="27">
        <v>2</v>
      </c>
      <c r="C23" s="27">
        <v>3</v>
      </c>
      <c r="D23" s="27">
        <v>4</v>
      </c>
      <c r="E23" s="27">
        <v>5</v>
      </c>
      <c r="F23" s="27">
        <v>6</v>
      </c>
      <c r="G23" s="27">
        <v>7</v>
      </c>
      <c r="H23" s="27">
        <v>8</v>
      </c>
    </row>
    <row r="24" spans="1:8" ht="21" customHeight="1" x14ac:dyDescent="0.2">
      <c r="A24" s="253" t="s">
        <v>25</v>
      </c>
      <c r="B24" s="254"/>
      <c r="C24" s="254"/>
      <c r="D24" s="254"/>
      <c r="E24" s="254"/>
      <c r="F24" s="254"/>
      <c r="G24" s="254"/>
      <c r="H24" s="254"/>
    </row>
    <row r="25" spans="1:8" x14ac:dyDescent="0.2">
      <c r="A25" s="28">
        <v>1</v>
      </c>
      <c r="B25" s="29" t="s">
        <v>26</v>
      </c>
      <c r="C25" s="30" t="s">
        <v>27</v>
      </c>
      <c r="D25" s="31"/>
      <c r="E25" s="31"/>
      <c r="F25" s="31"/>
      <c r="G25" s="31">
        <v>174.14</v>
      </c>
      <c r="H25" s="31">
        <f>D25+E25+F25+G25</f>
        <v>174.14</v>
      </c>
    </row>
    <row r="26" spans="1:8" ht="38.25" x14ac:dyDescent="0.2">
      <c r="A26" s="28">
        <v>2</v>
      </c>
      <c r="B26" s="29" t="s">
        <v>28</v>
      </c>
      <c r="C26" s="30" t="s">
        <v>29</v>
      </c>
      <c r="D26" s="31"/>
      <c r="E26" s="31"/>
      <c r="F26" s="31"/>
      <c r="G26" s="31">
        <v>31.25</v>
      </c>
      <c r="H26" s="31">
        <f t="shared" ref="H26:H89" si="0">D26+E26+F26+G26</f>
        <v>31.25</v>
      </c>
    </row>
    <row r="27" spans="1:8" ht="25.5" x14ac:dyDescent="0.2">
      <c r="A27" s="28">
        <v>3</v>
      </c>
      <c r="B27" s="29" t="s">
        <v>30</v>
      </c>
      <c r="C27" s="30" t="s">
        <v>31</v>
      </c>
      <c r="D27" s="31"/>
      <c r="E27" s="31"/>
      <c r="F27" s="31"/>
      <c r="G27" s="31">
        <v>66.67</v>
      </c>
      <c r="H27" s="31">
        <f t="shared" si="0"/>
        <v>66.67</v>
      </c>
    </row>
    <row r="28" spans="1:8" x14ac:dyDescent="0.2">
      <c r="A28" s="28">
        <v>4</v>
      </c>
      <c r="B28" s="29" t="s">
        <v>32</v>
      </c>
      <c r="C28" s="30" t="s">
        <v>33</v>
      </c>
      <c r="D28" s="31">
        <f>D29+D30</f>
        <v>95.34</v>
      </c>
      <c r="E28" s="31"/>
      <c r="F28" s="31"/>
      <c r="G28" s="31"/>
      <c r="H28" s="31">
        <f t="shared" si="0"/>
        <v>95.34</v>
      </c>
    </row>
    <row r="29" spans="1:8" s="40" customFormat="1" x14ac:dyDescent="0.2">
      <c r="A29" s="36" t="s">
        <v>142</v>
      </c>
      <c r="B29" s="37" t="s">
        <v>139</v>
      </c>
      <c r="C29" s="38" t="s">
        <v>140</v>
      </c>
      <c r="D29" s="39">
        <v>14.98</v>
      </c>
      <c r="E29" s="39"/>
      <c r="F29" s="39"/>
      <c r="G29" s="39"/>
      <c r="H29" s="39">
        <f t="shared" si="0"/>
        <v>14.98</v>
      </c>
    </row>
    <row r="30" spans="1:8" s="40" customFormat="1" x14ac:dyDescent="0.2">
      <c r="A30" s="36" t="s">
        <v>143</v>
      </c>
      <c r="B30" s="37" t="s">
        <v>139</v>
      </c>
      <c r="C30" s="38" t="s">
        <v>141</v>
      </c>
      <c r="D30" s="39">
        <v>80.36</v>
      </c>
      <c r="E30" s="39"/>
      <c r="F30" s="39"/>
      <c r="G30" s="39"/>
      <c r="H30" s="39">
        <f t="shared" si="0"/>
        <v>80.36</v>
      </c>
    </row>
    <row r="31" spans="1:8" ht="25.5" x14ac:dyDescent="0.2">
      <c r="A31" s="28"/>
      <c r="B31" s="29" t="s">
        <v>34</v>
      </c>
      <c r="C31" s="30" t="s">
        <v>35</v>
      </c>
      <c r="D31" s="31">
        <f>D25+D26+D27+D28</f>
        <v>95.34</v>
      </c>
      <c r="E31" s="31"/>
      <c r="F31" s="31"/>
      <c r="G31" s="31">
        <f>G25+G26+G27+G28</f>
        <v>272.06</v>
      </c>
      <c r="H31" s="31">
        <f t="shared" si="0"/>
        <v>367.4</v>
      </c>
    </row>
    <row r="32" spans="1:8" ht="21" customHeight="1" x14ac:dyDescent="0.2">
      <c r="A32" s="253" t="s">
        <v>36</v>
      </c>
      <c r="B32" s="254"/>
      <c r="C32" s="254"/>
      <c r="D32" s="254"/>
      <c r="E32" s="254"/>
      <c r="F32" s="254"/>
      <c r="G32" s="254"/>
      <c r="H32" s="254"/>
    </row>
    <row r="33" spans="1:8" x14ac:dyDescent="0.2">
      <c r="A33" s="28">
        <v>5</v>
      </c>
      <c r="B33" s="29" t="s">
        <v>37</v>
      </c>
      <c r="C33" s="30" t="s">
        <v>38</v>
      </c>
      <c r="D33" s="34">
        <f>D34+D35+D36+D37+D38+D39+D40+D41+D42+D43+D44+D45+D46+D47+D48+D49+D50</f>
        <v>125221.2</v>
      </c>
      <c r="E33" s="31">
        <f t="shared" ref="E33:F33" si="1">E34+E35+E36+E37+E38+E39+E40+E41+E42+E43+E44+E45+E46+E47+E48+E49+E50</f>
        <v>12772</v>
      </c>
      <c r="F33" s="31">
        <f t="shared" si="1"/>
        <v>36748.46</v>
      </c>
      <c r="G33" s="31"/>
      <c r="H33" s="31">
        <f t="shared" si="0"/>
        <v>174741.66</v>
      </c>
    </row>
    <row r="34" spans="1:8" s="40" customFormat="1" ht="25.5" x14ac:dyDescent="0.2">
      <c r="A34" s="36" t="s">
        <v>178</v>
      </c>
      <c r="B34" s="37" t="s">
        <v>144</v>
      </c>
      <c r="C34" s="38" t="s">
        <v>145</v>
      </c>
      <c r="D34" s="39">
        <v>55695.67</v>
      </c>
      <c r="E34" s="39"/>
      <c r="F34" s="39"/>
      <c r="G34" s="39"/>
      <c r="H34" s="39">
        <f t="shared" si="0"/>
        <v>55695.67</v>
      </c>
    </row>
    <row r="35" spans="1:8" s="40" customFormat="1" ht="25.5" x14ac:dyDescent="0.2">
      <c r="A35" s="36" t="s">
        <v>179</v>
      </c>
      <c r="B35" s="37" t="s">
        <v>146</v>
      </c>
      <c r="C35" s="38" t="s">
        <v>147</v>
      </c>
      <c r="D35" s="39">
        <v>43887.44</v>
      </c>
      <c r="E35" s="39"/>
      <c r="F35" s="39"/>
      <c r="G35" s="39"/>
      <c r="H35" s="39">
        <f t="shared" si="0"/>
        <v>43887.44</v>
      </c>
    </row>
    <row r="36" spans="1:8" s="40" customFormat="1" ht="25.5" x14ac:dyDescent="0.2">
      <c r="A36" s="36" t="s">
        <v>180</v>
      </c>
      <c r="B36" s="37" t="s">
        <v>148</v>
      </c>
      <c r="C36" s="38" t="s">
        <v>149</v>
      </c>
      <c r="D36" s="39">
        <v>24318.37</v>
      </c>
      <c r="E36" s="39">
        <v>302.44</v>
      </c>
      <c r="F36" s="39">
        <v>7603.93</v>
      </c>
      <c r="G36" s="39"/>
      <c r="H36" s="39">
        <f t="shared" si="0"/>
        <v>32224.74</v>
      </c>
    </row>
    <row r="37" spans="1:8" s="40" customFormat="1" ht="25.5" x14ac:dyDescent="0.2">
      <c r="A37" s="36" t="s">
        <v>181</v>
      </c>
      <c r="B37" s="37" t="s">
        <v>150</v>
      </c>
      <c r="C37" s="38" t="s">
        <v>151</v>
      </c>
      <c r="D37" s="39">
        <v>24.98</v>
      </c>
      <c r="E37" s="39">
        <v>0.28999999999999998</v>
      </c>
      <c r="F37" s="39">
        <v>78.88</v>
      </c>
      <c r="G37" s="39"/>
      <c r="H37" s="39">
        <f t="shared" si="0"/>
        <v>104.15</v>
      </c>
    </row>
    <row r="38" spans="1:8" s="40" customFormat="1" x14ac:dyDescent="0.2">
      <c r="A38" s="36" t="s">
        <v>182</v>
      </c>
      <c r="B38" s="37" t="s">
        <v>152</v>
      </c>
      <c r="C38" s="38" t="s">
        <v>153</v>
      </c>
      <c r="D38" s="39">
        <v>78.22</v>
      </c>
      <c r="E38" s="39">
        <v>7110.68</v>
      </c>
      <c r="F38" s="39">
        <v>4969.29</v>
      </c>
      <c r="G38" s="39"/>
      <c r="H38" s="39">
        <f t="shared" si="0"/>
        <v>12158.19</v>
      </c>
    </row>
    <row r="39" spans="1:8" s="40" customFormat="1" x14ac:dyDescent="0.2">
      <c r="A39" s="36" t="s">
        <v>183</v>
      </c>
      <c r="B39" s="37" t="s">
        <v>154</v>
      </c>
      <c r="C39" s="38" t="s">
        <v>155</v>
      </c>
      <c r="D39" s="39">
        <v>79.31</v>
      </c>
      <c r="E39" s="39">
        <v>1559.43</v>
      </c>
      <c r="F39" s="39">
        <v>1652.93</v>
      </c>
      <c r="G39" s="39"/>
      <c r="H39" s="39">
        <f t="shared" si="0"/>
        <v>3291.67</v>
      </c>
    </row>
    <row r="40" spans="1:8" s="40" customFormat="1" x14ac:dyDescent="0.2">
      <c r="A40" s="36" t="s">
        <v>184</v>
      </c>
      <c r="B40" s="37" t="s">
        <v>156</v>
      </c>
      <c r="C40" s="38" t="s">
        <v>157</v>
      </c>
      <c r="D40" s="39">
        <v>16.420000000000002</v>
      </c>
      <c r="E40" s="39">
        <v>178.34</v>
      </c>
      <c r="F40" s="39">
        <v>17115.990000000002</v>
      </c>
      <c r="G40" s="39"/>
      <c r="H40" s="39">
        <f t="shared" si="0"/>
        <v>17310.75</v>
      </c>
    </row>
    <row r="41" spans="1:8" s="40" customFormat="1" x14ac:dyDescent="0.2">
      <c r="A41" s="36" t="s">
        <v>185</v>
      </c>
      <c r="B41" s="37" t="s">
        <v>158</v>
      </c>
      <c r="C41" s="38" t="s">
        <v>159</v>
      </c>
      <c r="D41" s="39">
        <v>0.71</v>
      </c>
      <c r="E41" s="39">
        <v>20.95</v>
      </c>
      <c r="F41" s="39">
        <v>24.56</v>
      </c>
      <c r="G41" s="39"/>
      <c r="H41" s="39">
        <f t="shared" si="0"/>
        <v>46.22</v>
      </c>
    </row>
    <row r="42" spans="1:8" s="40" customFormat="1" x14ac:dyDescent="0.2">
      <c r="A42" s="36" t="s">
        <v>186</v>
      </c>
      <c r="B42" s="37" t="s">
        <v>160</v>
      </c>
      <c r="C42" s="38" t="s">
        <v>161</v>
      </c>
      <c r="D42" s="39">
        <v>70.2</v>
      </c>
      <c r="E42" s="39">
        <v>379.99</v>
      </c>
      <c r="F42" s="39">
        <v>435.67</v>
      </c>
      <c r="G42" s="39"/>
      <c r="H42" s="39">
        <f t="shared" si="0"/>
        <v>885.86</v>
      </c>
    </row>
    <row r="43" spans="1:8" s="40" customFormat="1" x14ac:dyDescent="0.2">
      <c r="A43" s="36" t="s">
        <v>187</v>
      </c>
      <c r="B43" s="37" t="s">
        <v>162</v>
      </c>
      <c r="C43" s="38" t="s">
        <v>163</v>
      </c>
      <c r="D43" s="39">
        <v>1.92</v>
      </c>
      <c r="E43" s="39">
        <v>198.56</v>
      </c>
      <c r="F43" s="39">
        <v>263.51</v>
      </c>
      <c r="G43" s="39"/>
      <c r="H43" s="39">
        <f t="shared" si="0"/>
        <v>463.99</v>
      </c>
    </row>
    <row r="44" spans="1:8" s="40" customFormat="1" x14ac:dyDescent="0.2">
      <c r="A44" s="36" t="s">
        <v>188</v>
      </c>
      <c r="B44" s="37" t="s">
        <v>164</v>
      </c>
      <c r="C44" s="38" t="s">
        <v>165</v>
      </c>
      <c r="D44" s="39">
        <v>0.2</v>
      </c>
      <c r="E44" s="39">
        <v>23.79</v>
      </c>
      <c r="F44" s="39">
        <v>410.78</v>
      </c>
      <c r="G44" s="39"/>
      <c r="H44" s="39">
        <f t="shared" si="0"/>
        <v>434.77</v>
      </c>
    </row>
    <row r="45" spans="1:8" s="40" customFormat="1" x14ac:dyDescent="0.2">
      <c r="A45" s="36" t="s">
        <v>189</v>
      </c>
      <c r="B45" s="37" t="s">
        <v>166</v>
      </c>
      <c r="C45" s="38" t="s">
        <v>167</v>
      </c>
      <c r="D45" s="39">
        <v>2.65</v>
      </c>
      <c r="E45" s="39">
        <v>2448.7399999999998</v>
      </c>
      <c r="F45" s="39">
        <v>33.35</v>
      </c>
      <c r="G45" s="39"/>
      <c r="H45" s="39">
        <f t="shared" si="0"/>
        <v>2484.7399999999998</v>
      </c>
    </row>
    <row r="46" spans="1:8" s="40" customFormat="1" x14ac:dyDescent="0.2">
      <c r="A46" s="36" t="s">
        <v>190</v>
      </c>
      <c r="B46" s="37" t="s">
        <v>168</v>
      </c>
      <c r="C46" s="38" t="s">
        <v>169</v>
      </c>
      <c r="D46" s="39">
        <v>26.51</v>
      </c>
      <c r="E46" s="39">
        <v>188.11</v>
      </c>
      <c r="F46" s="39">
        <v>3364.49</v>
      </c>
      <c r="G46" s="39"/>
      <c r="H46" s="39">
        <f t="shared" si="0"/>
        <v>3579.11</v>
      </c>
    </row>
    <row r="47" spans="1:8" s="40" customFormat="1" x14ac:dyDescent="0.2">
      <c r="A47" s="36" t="s">
        <v>191</v>
      </c>
      <c r="B47" s="37" t="s">
        <v>170</v>
      </c>
      <c r="C47" s="38" t="s">
        <v>171</v>
      </c>
      <c r="D47" s="39">
        <v>0.79</v>
      </c>
      <c r="E47" s="39">
        <v>227.69</v>
      </c>
      <c r="F47" s="39">
        <v>97.22</v>
      </c>
      <c r="G47" s="39"/>
      <c r="H47" s="39">
        <f t="shared" si="0"/>
        <v>325.7</v>
      </c>
    </row>
    <row r="48" spans="1:8" s="40" customFormat="1" ht="25.5" x14ac:dyDescent="0.2">
      <c r="A48" s="36" t="s">
        <v>192</v>
      </c>
      <c r="B48" s="37" t="s">
        <v>172</v>
      </c>
      <c r="C48" s="38" t="s">
        <v>173</v>
      </c>
      <c r="D48" s="39">
        <v>13.49</v>
      </c>
      <c r="E48" s="39">
        <v>119.63</v>
      </c>
      <c r="F48" s="39">
        <v>385.53</v>
      </c>
      <c r="G48" s="39"/>
      <c r="H48" s="39">
        <f t="shared" si="0"/>
        <v>518.65</v>
      </c>
    </row>
    <row r="49" spans="1:8" s="40" customFormat="1" ht="25.5" x14ac:dyDescent="0.2">
      <c r="A49" s="36" t="s">
        <v>193</v>
      </c>
      <c r="B49" s="37" t="s">
        <v>174</v>
      </c>
      <c r="C49" s="38" t="s">
        <v>175</v>
      </c>
      <c r="D49" s="39"/>
      <c r="E49" s="39">
        <v>13.36</v>
      </c>
      <c r="F49" s="39">
        <v>270.48</v>
      </c>
      <c r="G49" s="39"/>
      <c r="H49" s="39">
        <f t="shared" si="0"/>
        <v>283.83999999999997</v>
      </c>
    </row>
    <row r="50" spans="1:8" s="40" customFormat="1" x14ac:dyDescent="0.2">
      <c r="A50" s="36" t="s">
        <v>194</v>
      </c>
      <c r="B50" s="37" t="s">
        <v>176</v>
      </c>
      <c r="C50" s="38" t="s">
        <v>177</v>
      </c>
      <c r="D50" s="39">
        <v>1004.32</v>
      </c>
      <c r="E50" s="39"/>
      <c r="F50" s="39">
        <v>41.85</v>
      </c>
      <c r="G50" s="39"/>
      <c r="H50" s="39">
        <f t="shared" si="0"/>
        <v>1046.17</v>
      </c>
    </row>
    <row r="51" spans="1:8" x14ac:dyDescent="0.2">
      <c r="A51" s="28">
        <v>6</v>
      </c>
      <c r="B51" s="29" t="s">
        <v>39</v>
      </c>
      <c r="C51" s="30" t="s">
        <v>40</v>
      </c>
      <c r="D51" s="31">
        <v>759.27</v>
      </c>
      <c r="E51" s="31"/>
      <c r="F51" s="31"/>
      <c r="G51" s="31"/>
      <c r="H51" s="31">
        <f t="shared" si="0"/>
        <v>759.27</v>
      </c>
    </row>
    <row r="52" spans="1:8" x14ac:dyDescent="0.2">
      <c r="A52" s="28">
        <v>7</v>
      </c>
      <c r="B52" s="29" t="s">
        <v>41</v>
      </c>
      <c r="C52" s="30" t="s">
        <v>42</v>
      </c>
      <c r="D52" s="31">
        <v>22397.67</v>
      </c>
      <c r="E52" s="31"/>
      <c r="F52" s="31"/>
      <c r="G52" s="31"/>
      <c r="H52" s="31">
        <f t="shared" si="0"/>
        <v>22397.67</v>
      </c>
    </row>
    <row r="53" spans="1:8" ht="25.5" x14ac:dyDescent="0.2">
      <c r="A53" s="28">
        <v>8</v>
      </c>
      <c r="B53" s="29" t="s">
        <v>43</v>
      </c>
      <c r="C53" s="30" t="s">
        <v>44</v>
      </c>
      <c r="D53" s="31">
        <v>1769.31</v>
      </c>
      <c r="E53" s="31"/>
      <c r="F53" s="31"/>
      <c r="G53" s="31"/>
      <c r="H53" s="31">
        <f t="shared" si="0"/>
        <v>1769.31</v>
      </c>
    </row>
    <row r="54" spans="1:8" x14ac:dyDescent="0.2">
      <c r="A54" s="28">
        <v>9</v>
      </c>
      <c r="B54" s="29" t="s">
        <v>45</v>
      </c>
      <c r="C54" s="30" t="s">
        <v>46</v>
      </c>
      <c r="D54" s="31">
        <v>27984.080000000002</v>
      </c>
      <c r="E54" s="31"/>
      <c r="F54" s="31"/>
      <c r="G54" s="31"/>
      <c r="H54" s="31">
        <f t="shared" si="0"/>
        <v>27984.080000000002</v>
      </c>
    </row>
    <row r="55" spans="1:8" ht="25.5" x14ac:dyDescent="0.2">
      <c r="A55" s="28"/>
      <c r="B55" s="29" t="s">
        <v>34</v>
      </c>
      <c r="C55" s="30" t="s">
        <v>47</v>
      </c>
      <c r="D55" s="31">
        <f>D33+D51+D52+D53+D54</f>
        <v>178131.53</v>
      </c>
      <c r="E55" s="31">
        <f t="shared" ref="E55:F55" si="2">E33+E51+E52+E53+E54</f>
        <v>12772</v>
      </c>
      <c r="F55" s="31">
        <f t="shared" si="2"/>
        <v>36748.46</v>
      </c>
      <c r="G55" s="31"/>
      <c r="H55" s="31">
        <f t="shared" si="0"/>
        <v>227651.99</v>
      </c>
    </row>
    <row r="56" spans="1:8" ht="21" customHeight="1" x14ac:dyDescent="0.2">
      <c r="A56" s="253" t="s">
        <v>48</v>
      </c>
      <c r="B56" s="254"/>
      <c r="C56" s="254"/>
      <c r="D56" s="254"/>
      <c r="E56" s="254"/>
      <c r="F56" s="254"/>
      <c r="G56" s="254"/>
      <c r="H56" s="254"/>
    </row>
    <row r="57" spans="1:8" ht="25.5" x14ac:dyDescent="0.2">
      <c r="A57" s="28">
        <v>10</v>
      </c>
      <c r="B57" s="29" t="s">
        <v>49</v>
      </c>
      <c r="C57" s="30" t="s">
        <v>50</v>
      </c>
      <c r="D57" s="31">
        <v>19.73</v>
      </c>
      <c r="E57" s="31">
        <v>5601.77</v>
      </c>
      <c r="F57" s="31"/>
      <c r="G57" s="31"/>
      <c r="H57" s="31">
        <f t="shared" si="0"/>
        <v>5621.5</v>
      </c>
    </row>
    <row r="58" spans="1:8" ht="25.5" x14ac:dyDescent="0.2">
      <c r="A58" s="28"/>
      <c r="B58" s="29" t="s">
        <v>34</v>
      </c>
      <c r="C58" s="30" t="s">
        <v>51</v>
      </c>
      <c r="D58" s="31">
        <f>D57</f>
        <v>19.73</v>
      </c>
      <c r="E58" s="31">
        <f>E57</f>
        <v>5601.77</v>
      </c>
      <c r="F58" s="31"/>
      <c r="G58" s="31"/>
      <c r="H58" s="31">
        <f t="shared" si="0"/>
        <v>5621.5</v>
      </c>
    </row>
    <row r="59" spans="1:8" ht="21" customHeight="1" x14ac:dyDescent="0.2">
      <c r="A59" s="253" t="s">
        <v>52</v>
      </c>
      <c r="B59" s="254"/>
      <c r="C59" s="254"/>
      <c r="D59" s="254"/>
      <c r="E59" s="254"/>
      <c r="F59" s="254"/>
      <c r="G59" s="254"/>
      <c r="H59" s="254"/>
    </row>
    <row r="60" spans="1:8" x14ac:dyDescent="0.2">
      <c r="A60" s="28">
        <v>11</v>
      </c>
      <c r="B60" s="29" t="s">
        <v>53</v>
      </c>
      <c r="C60" s="30" t="s">
        <v>54</v>
      </c>
      <c r="D60" s="31">
        <v>10204.799999999999</v>
      </c>
      <c r="E60" s="31"/>
      <c r="F60" s="31"/>
      <c r="G60" s="31"/>
      <c r="H60" s="31">
        <f t="shared" si="0"/>
        <v>10204.799999999999</v>
      </c>
    </row>
    <row r="61" spans="1:8" ht="25.5" x14ac:dyDescent="0.2">
      <c r="A61" s="28">
        <v>12</v>
      </c>
      <c r="B61" s="29" t="s">
        <v>55</v>
      </c>
      <c r="C61" s="30" t="s">
        <v>56</v>
      </c>
      <c r="D61" s="31">
        <v>2199.54</v>
      </c>
      <c r="E61" s="31"/>
      <c r="F61" s="31"/>
      <c r="G61" s="31"/>
      <c r="H61" s="31">
        <f t="shared" si="0"/>
        <v>2199.54</v>
      </c>
    </row>
    <row r="62" spans="1:8" x14ac:dyDescent="0.2">
      <c r="A62" s="28">
        <v>13</v>
      </c>
      <c r="B62" s="29" t="s">
        <v>57</v>
      </c>
      <c r="C62" s="30" t="s">
        <v>58</v>
      </c>
      <c r="D62" s="31">
        <v>22.21</v>
      </c>
      <c r="E62" s="31">
        <v>119.83</v>
      </c>
      <c r="F62" s="31">
        <v>52.04</v>
      </c>
      <c r="G62" s="31"/>
      <c r="H62" s="31">
        <f t="shared" si="0"/>
        <v>194.08</v>
      </c>
    </row>
    <row r="63" spans="1:8" ht="25.5" x14ac:dyDescent="0.2">
      <c r="A63" s="28"/>
      <c r="B63" s="29" t="s">
        <v>34</v>
      </c>
      <c r="C63" s="30" t="s">
        <v>59</v>
      </c>
      <c r="D63" s="31">
        <f>D60+D61+D62</f>
        <v>12426.55</v>
      </c>
      <c r="E63" s="31">
        <f t="shared" ref="E63:F63" si="3">E60+E61+E62</f>
        <v>119.83</v>
      </c>
      <c r="F63" s="31">
        <f t="shared" si="3"/>
        <v>52.04</v>
      </c>
      <c r="G63" s="31"/>
      <c r="H63" s="31">
        <f t="shared" si="0"/>
        <v>12598.42</v>
      </c>
    </row>
    <row r="64" spans="1:8" ht="21" customHeight="1" x14ac:dyDescent="0.2">
      <c r="A64" s="253" t="s">
        <v>60</v>
      </c>
      <c r="B64" s="254"/>
      <c r="C64" s="254"/>
      <c r="D64" s="254"/>
      <c r="E64" s="254"/>
      <c r="F64" s="254"/>
      <c r="G64" s="254"/>
      <c r="H64" s="254"/>
    </row>
    <row r="65" spans="1:8" x14ac:dyDescent="0.2">
      <c r="A65" s="28">
        <v>14</v>
      </c>
      <c r="B65" s="29" t="s">
        <v>61</v>
      </c>
      <c r="C65" s="30" t="s">
        <v>62</v>
      </c>
      <c r="D65" s="31">
        <f>D66+D67</f>
        <v>20701.12</v>
      </c>
      <c r="E65" s="31">
        <f t="shared" ref="E65:F65" si="4">E66+E67</f>
        <v>35.22</v>
      </c>
      <c r="F65" s="31">
        <f t="shared" si="4"/>
        <v>4114.8500000000004</v>
      </c>
      <c r="G65" s="31"/>
      <c r="H65" s="31">
        <f t="shared" si="0"/>
        <v>24851.19</v>
      </c>
    </row>
    <row r="66" spans="1:8" s="40" customFormat="1" x14ac:dyDescent="0.2">
      <c r="A66" s="36" t="s">
        <v>198</v>
      </c>
      <c r="B66" s="37" t="s">
        <v>195</v>
      </c>
      <c r="C66" s="38" t="s">
        <v>62</v>
      </c>
      <c r="D66" s="39">
        <v>19806.34</v>
      </c>
      <c r="E66" s="39">
        <v>35.22</v>
      </c>
      <c r="F66" s="39">
        <v>4114.8500000000004</v>
      </c>
      <c r="G66" s="39"/>
      <c r="H66" s="39">
        <f t="shared" si="0"/>
        <v>23956.41</v>
      </c>
    </row>
    <row r="67" spans="1:8" s="40" customFormat="1" x14ac:dyDescent="0.2">
      <c r="A67" s="36" t="s">
        <v>199</v>
      </c>
      <c r="B67" s="37" t="s">
        <v>196</v>
      </c>
      <c r="C67" s="38" t="s">
        <v>197</v>
      </c>
      <c r="D67" s="39">
        <v>894.78</v>
      </c>
      <c r="E67" s="39"/>
      <c r="F67" s="39"/>
      <c r="G67" s="39"/>
      <c r="H67" s="39">
        <f t="shared" si="0"/>
        <v>894.78</v>
      </c>
    </row>
    <row r="68" spans="1:8" x14ac:dyDescent="0.2">
      <c r="A68" s="28">
        <v>15</v>
      </c>
      <c r="B68" s="29" t="s">
        <v>63</v>
      </c>
      <c r="C68" s="30" t="s">
        <v>64</v>
      </c>
      <c r="D68" s="31">
        <v>828.16</v>
      </c>
      <c r="E68" s="31"/>
      <c r="F68" s="31"/>
      <c r="G68" s="31"/>
      <c r="H68" s="31">
        <f t="shared" si="0"/>
        <v>828.16</v>
      </c>
    </row>
    <row r="69" spans="1:8" x14ac:dyDescent="0.2">
      <c r="A69" s="28">
        <v>16</v>
      </c>
      <c r="B69" s="29" t="s">
        <v>65</v>
      </c>
      <c r="C69" s="30" t="s">
        <v>66</v>
      </c>
      <c r="D69" s="31">
        <v>1036.45</v>
      </c>
      <c r="E69" s="31">
        <v>0.8</v>
      </c>
      <c r="F69" s="31"/>
      <c r="G69" s="31"/>
      <c r="H69" s="31">
        <f t="shared" si="0"/>
        <v>1037.25</v>
      </c>
    </row>
    <row r="70" spans="1:8" x14ac:dyDescent="0.2">
      <c r="A70" s="28">
        <v>17</v>
      </c>
      <c r="B70" s="29" t="s">
        <v>67</v>
      </c>
      <c r="C70" s="30" t="s">
        <v>68</v>
      </c>
      <c r="D70" s="31">
        <v>2654.35</v>
      </c>
      <c r="E70" s="31"/>
      <c r="F70" s="31"/>
      <c r="G70" s="31"/>
      <c r="H70" s="31">
        <f t="shared" si="0"/>
        <v>2654.35</v>
      </c>
    </row>
    <row r="71" spans="1:8" ht="38.25" x14ac:dyDescent="0.2">
      <c r="A71" s="28"/>
      <c r="B71" s="29" t="s">
        <v>34</v>
      </c>
      <c r="C71" s="30" t="s">
        <v>69</v>
      </c>
      <c r="D71" s="31">
        <f>D65+D68+D69+D70</f>
        <v>25220.080000000002</v>
      </c>
      <c r="E71" s="31">
        <f t="shared" ref="E71:F71" si="5">E65+E68+E69+E70</f>
        <v>36.020000000000003</v>
      </c>
      <c r="F71" s="31">
        <f t="shared" si="5"/>
        <v>4114.8500000000004</v>
      </c>
      <c r="G71" s="31"/>
      <c r="H71" s="31">
        <f t="shared" si="0"/>
        <v>29370.95</v>
      </c>
    </row>
    <row r="72" spans="1:8" ht="21" customHeight="1" x14ac:dyDescent="0.2">
      <c r="A72" s="253" t="s">
        <v>70</v>
      </c>
      <c r="B72" s="254"/>
      <c r="C72" s="254"/>
      <c r="D72" s="254"/>
      <c r="E72" s="254"/>
      <c r="F72" s="254"/>
      <c r="G72" s="254"/>
      <c r="H72" s="254"/>
    </row>
    <row r="73" spans="1:8" x14ac:dyDescent="0.2">
      <c r="A73" s="28">
        <v>18</v>
      </c>
      <c r="B73" s="29" t="s">
        <v>71</v>
      </c>
      <c r="C73" s="30" t="s">
        <v>72</v>
      </c>
      <c r="D73" s="31">
        <v>627.97</v>
      </c>
      <c r="E73" s="31"/>
      <c r="F73" s="31"/>
      <c r="G73" s="31"/>
      <c r="H73" s="31">
        <f t="shared" si="0"/>
        <v>627.97</v>
      </c>
    </row>
    <row r="74" spans="1:8" x14ac:dyDescent="0.2">
      <c r="A74" s="28">
        <v>19</v>
      </c>
      <c r="B74" s="29" t="s">
        <v>73</v>
      </c>
      <c r="C74" s="30" t="s">
        <v>74</v>
      </c>
      <c r="D74" s="31">
        <v>76.98</v>
      </c>
      <c r="E74" s="31">
        <v>1799.08</v>
      </c>
      <c r="F74" s="31">
        <v>38.31</v>
      </c>
      <c r="G74" s="31"/>
      <c r="H74" s="31">
        <f t="shared" si="0"/>
        <v>1914.37</v>
      </c>
    </row>
    <row r="75" spans="1:8" ht="25.5" x14ac:dyDescent="0.2">
      <c r="A75" s="28"/>
      <c r="B75" s="29" t="s">
        <v>34</v>
      </c>
      <c r="C75" s="30" t="s">
        <v>75</v>
      </c>
      <c r="D75" s="31">
        <f>D73+D74</f>
        <v>704.95</v>
      </c>
      <c r="E75" s="31">
        <f t="shared" ref="E75:F75" si="6">E73+E74</f>
        <v>1799.08</v>
      </c>
      <c r="F75" s="31">
        <f t="shared" si="6"/>
        <v>38.31</v>
      </c>
      <c r="G75" s="31"/>
      <c r="H75" s="31">
        <f t="shared" si="0"/>
        <v>2542.34</v>
      </c>
    </row>
    <row r="76" spans="1:8" x14ac:dyDescent="0.2">
      <c r="A76" s="28"/>
      <c r="B76" s="29" t="s">
        <v>34</v>
      </c>
      <c r="C76" s="30" t="s">
        <v>76</v>
      </c>
      <c r="D76" s="31">
        <f>D31+D55+D58+D63+D71+D75</f>
        <v>216598.18</v>
      </c>
      <c r="E76" s="31">
        <f t="shared" ref="E76:G76" si="7">E31+E55+E58+E63+E71+E75</f>
        <v>20328.7</v>
      </c>
      <c r="F76" s="31">
        <f t="shared" si="7"/>
        <v>40953.660000000003</v>
      </c>
      <c r="G76" s="31">
        <f t="shared" si="7"/>
        <v>272.06</v>
      </c>
      <c r="H76" s="31">
        <f t="shared" si="0"/>
        <v>278152.59999999998</v>
      </c>
    </row>
    <row r="77" spans="1:8" ht="21" customHeight="1" x14ac:dyDescent="0.2">
      <c r="A77" s="253" t="s">
        <v>77</v>
      </c>
      <c r="B77" s="254"/>
      <c r="C77" s="254"/>
      <c r="D77" s="254"/>
      <c r="E77" s="254"/>
      <c r="F77" s="254"/>
      <c r="G77" s="254"/>
      <c r="H77" s="254"/>
    </row>
    <row r="78" spans="1:8" ht="63.75" x14ac:dyDescent="0.2">
      <c r="A78" s="28">
        <v>20</v>
      </c>
      <c r="B78" s="29" t="s">
        <v>78</v>
      </c>
      <c r="C78" s="30" t="s">
        <v>79</v>
      </c>
      <c r="D78" s="34">
        <f>D76*2.48%</f>
        <v>5371.63</v>
      </c>
      <c r="E78" s="34">
        <f>E76*2.48%</f>
        <v>504.15</v>
      </c>
      <c r="F78" s="34"/>
      <c r="G78" s="34"/>
      <c r="H78" s="34">
        <f t="shared" si="0"/>
        <v>5875.78</v>
      </c>
    </row>
    <row r="79" spans="1:8" ht="25.5" x14ac:dyDescent="0.2">
      <c r="A79" s="28"/>
      <c r="B79" s="29" t="s">
        <v>34</v>
      </c>
      <c r="C79" s="30" t="s">
        <v>80</v>
      </c>
      <c r="D79" s="34">
        <f>D78</f>
        <v>5371.63</v>
      </c>
      <c r="E79" s="34">
        <f>E78</f>
        <v>504.15</v>
      </c>
      <c r="F79" s="31"/>
      <c r="G79" s="31"/>
      <c r="H79" s="31">
        <f t="shared" si="0"/>
        <v>5875.78</v>
      </c>
    </row>
    <row r="80" spans="1:8" x14ac:dyDescent="0.2">
      <c r="A80" s="28"/>
      <c r="B80" s="29" t="s">
        <v>34</v>
      </c>
      <c r="C80" s="30" t="s">
        <v>81</v>
      </c>
      <c r="D80" s="34">
        <f>D76+D79</f>
        <v>221969.81</v>
      </c>
      <c r="E80" s="34">
        <f t="shared" ref="E80:G80" si="8">E76+E79</f>
        <v>20832.849999999999</v>
      </c>
      <c r="F80" s="34">
        <f t="shared" si="8"/>
        <v>40953.660000000003</v>
      </c>
      <c r="G80" s="34">
        <f t="shared" si="8"/>
        <v>272.06</v>
      </c>
      <c r="H80" s="31">
        <f t="shared" si="0"/>
        <v>284028.38</v>
      </c>
    </row>
    <row r="81" spans="1:8" ht="21" customHeight="1" x14ac:dyDescent="0.2">
      <c r="A81" s="253" t="s">
        <v>82</v>
      </c>
      <c r="B81" s="254"/>
      <c r="C81" s="254"/>
      <c r="D81" s="254"/>
      <c r="E81" s="254"/>
      <c r="F81" s="254"/>
      <c r="G81" s="254"/>
      <c r="H81" s="254"/>
    </row>
    <row r="82" spans="1:8" x14ac:dyDescent="0.2">
      <c r="A82" s="28">
        <v>21</v>
      </c>
      <c r="B82" s="29" t="s">
        <v>83</v>
      </c>
      <c r="C82" s="30" t="s">
        <v>84</v>
      </c>
      <c r="D82" s="31"/>
      <c r="E82" s="31"/>
      <c r="F82" s="31"/>
      <c r="G82" s="31">
        <f>G83+G84+G85</f>
        <v>1612.23</v>
      </c>
      <c r="H82" s="31">
        <f t="shared" si="0"/>
        <v>1612.23</v>
      </c>
    </row>
    <row r="83" spans="1:8" s="40" customFormat="1" x14ac:dyDescent="0.2">
      <c r="A83" s="36" t="s">
        <v>206</v>
      </c>
      <c r="B83" s="37" t="s">
        <v>200</v>
      </c>
      <c r="C83" s="38" t="s">
        <v>201</v>
      </c>
      <c r="D83" s="39"/>
      <c r="E83" s="39"/>
      <c r="F83" s="39"/>
      <c r="G83" s="39">
        <v>1193.3800000000001</v>
      </c>
      <c r="H83" s="39">
        <f t="shared" si="0"/>
        <v>1193.3800000000001</v>
      </c>
    </row>
    <row r="84" spans="1:8" s="40" customFormat="1" x14ac:dyDescent="0.2">
      <c r="A84" s="36" t="s">
        <v>207</v>
      </c>
      <c r="B84" s="37" t="s">
        <v>202</v>
      </c>
      <c r="C84" s="38" t="s">
        <v>203</v>
      </c>
      <c r="D84" s="39"/>
      <c r="E84" s="39"/>
      <c r="F84" s="39"/>
      <c r="G84" s="39">
        <v>4.96</v>
      </c>
      <c r="H84" s="39">
        <f t="shared" si="0"/>
        <v>4.96</v>
      </c>
    </row>
    <row r="85" spans="1:8" s="40" customFormat="1" ht="25.5" x14ac:dyDescent="0.2">
      <c r="A85" s="36" t="s">
        <v>208</v>
      </c>
      <c r="B85" s="37" t="s">
        <v>204</v>
      </c>
      <c r="C85" s="38" t="s">
        <v>205</v>
      </c>
      <c r="D85" s="39"/>
      <c r="E85" s="39"/>
      <c r="F85" s="39"/>
      <c r="G85" s="39">
        <v>413.89</v>
      </c>
      <c r="H85" s="39">
        <f t="shared" si="0"/>
        <v>413.89</v>
      </c>
    </row>
    <row r="86" spans="1:8" ht="25.5" x14ac:dyDescent="0.2">
      <c r="A86" s="28">
        <v>22</v>
      </c>
      <c r="B86" s="29" t="s">
        <v>85</v>
      </c>
      <c r="C86" s="30" t="s">
        <v>86</v>
      </c>
      <c r="D86" s="31"/>
      <c r="E86" s="31"/>
      <c r="F86" s="31"/>
      <c r="G86" s="31">
        <v>2787.46</v>
      </c>
      <c r="H86" s="31">
        <f t="shared" si="0"/>
        <v>2787.46</v>
      </c>
    </row>
    <row r="87" spans="1:8" ht="25.5" x14ac:dyDescent="0.2">
      <c r="A87" s="28">
        <v>23</v>
      </c>
      <c r="B87" s="29" t="s">
        <v>87</v>
      </c>
      <c r="C87" s="30" t="s">
        <v>88</v>
      </c>
      <c r="D87" s="31"/>
      <c r="E87" s="31"/>
      <c r="F87" s="31"/>
      <c r="G87" s="31">
        <v>0.05</v>
      </c>
      <c r="H87" s="31">
        <f t="shared" si="0"/>
        <v>0.05</v>
      </c>
    </row>
    <row r="88" spans="1:8" x14ac:dyDescent="0.2">
      <c r="A88" s="28">
        <v>24</v>
      </c>
      <c r="B88" s="29" t="s">
        <v>89</v>
      </c>
      <c r="C88" s="30" t="s">
        <v>90</v>
      </c>
      <c r="D88" s="31"/>
      <c r="E88" s="31"/>
      <c r="F88" s="31"/>
      <c r="G88" s="31">
        <v>263.92</v>
      </c>
      <c r="H88" s="31">
        <f t="shared" si="0"/>
        <v>263.92</v>
      </c>
    </row>
    <row r="89" spans="1:8" ht="25.5" x14ac:dyDescent="0.2">
      <c r="A89" s="28">
        <v>25</v>
      </c>
      <c r="B89" s="29" t="s">
        <v>91</v>
      </c>
      <c r="C89" s="30" t="s">
        <v>92</v>
      </c>
      <c r="D89" s="31"/>
      <c r="E89" s="31"/>
      <c r="F89" s="31"/>
      <c r="G89" s="31">
        <v>756</v>
      </c>
      <c r="H89" s="31">
        <f t="shared" si="0"/>
        <v>756</v>
      </c>
    </row>
    <row r="90" spans="1:8" ht="25.5" x14ac:dyDescent="0.2">
      <c r="A90" s="28">
        <v>26</v>
      </c>
      <c r="B90" s="29" t="s">
        <v>93</v>
      </c>
      <c r="C90" s="30" t="s">
        <v>94</v>
      </c>
      <c r="D90" s="31"/>
      <c r="E90" s="31"/>
      <c r="F90" s="31"/>
      <c r="G90" s="31">
        <v>31.53</v>
      </c>
      <c r="H90" s="31">
        <f t="shared" ref="H90:H116" si="9">D90+E90+F90+G90</f>
        <v>31.53</v>
      </c>
    </row>
    <row r="91" spans="1:8" ht="38.25" x14ac:dyDescent="0.2">
      <c r="A91" s="28">
        <v>27</v>
      </c>
      <c r="B91" s="29" t="s">
        <v>95</v>
      </c>
      <c r="C91" s="30" t="s">
        <v>96</v>
      </c>
      <c r="D91" s="31"/>
      <c r="E91" s="31"/>
      <c r="F91" s="31"/>
      <c r="G91" s="31">
        <v>1012.75</v>
      </c>
      <c r="H91" s="31">
        <f t="shared" si="9"/>
        <v>1012.75</v>
      </c>
    </row>
    <row r="92" spans="1:8" ht="25.5" x14ac:dyDescent="0.2">
      <c r="A92" s="28">
        <v>28</v>
      </c>
      <c r="B92" s="29" t="s">
        <v>97</v>
      </c>
      <c r="C92" s="30" t="s">
        <v>209</v>
      </c>
      <c r="D92" s="31"/>
      <c r="E92" s="31"/>
      <c r="F92" s="31"/>
      <c r="G92" s="31">
        <v>360.66</v>
      </c>
      <c r="H92" s="31">
        <f t="shared" si="9"/>
        <v>360.66</v>
      </c>
    </row>
    <row r="93" spans="1:8" x14ac:dyDescent="0.2">
      <c r="A93" s="28">
        <v>29</v>
      </c>
      <c r="B93" s="29" t="s">
        <v>98</v>
      </c>
      <c r="C93" s="30" t="s">
        <v>99</v>
      </c>
      <c r="D93" s="31"/>
      <c r="E93" s="31"/>
      <c r="F93" s="31"/>
      <c r="G93" s="31">
        <v>111.77</v>
      </c>
      <c r="H93" s="31">
        <f t="shared" si="9"/>
        <v>111.77</v>
      </c>
    </row>
    <row r="94" spans="1:8" ht="38.25" x14ac:dyDescent="0.2">
      <c r="A94" s="28">
        <v>30</v>
      </c>
      <c r="B94" s="29" t="s">
        <v>100</v>
      </c>
      <c r="C94" s="30" t="s">
        <v>101</v>
      </c>
      <c r="D94" s="31"/>
      <c r="E94" s="31"/>
      <c r="F94" s="31"/>
      <c r="G94" s="31">
        <v>310</v>
      </c>
      <c r="H94" s="31">
        <f t="shared" si="9"/>
        <v>310</v>
      </c>
    </row>
    <row r="95" spans="1:8" ht="25.5" x14ac:dyDescent="0.2">
      <c r="A95" s="28"/>
      <c r="B95" s="29" t="s">
        <v>34</v>
      </c>
      <c r="C95" s="30" t="s">
        <v>102</v>
      </c>
      <c r="D95" s="31"/>
      <c r="E95" s="31"/>
      <c r="F95" s="31"/>
      <c r="G95" s="31">
        <f>G82+G86+G87+G88+G89+G90+G91+G92+G93+G94</f>
        <v>7246.37</v>
      </c>
      <c r="H95" s="31">
        <f t="shared" si="9"/>
        <v>7246.37</v>
      </c>
    </row>
    <row r="96" spans="1:8" x14ac:dyDescent="0.2">
      <c r="A96" s="28"/>
      <c r="B96" s="29" t="s">
        <v>34</v>
      </c>
      <c r="C96" s="30" t="s">
        <v>103</v>
      </c>
      <c r="D96" s="34">
        <f>D80+D95</f>
        <v>221969.81</v>
      </c>
      <c r="E96" s="34">
        <f t="shared" ref="E96:G96" si="10">E80+E95</f>
        <v>20832.849999999999</v>
      </c>
      <c r="F96" s="34">
        <f t="shared" si="10"/>
        <v>40953.660000000003</v>
      </c>
      <c r="G96" s="34">
        <f t="shared" si="10"/>
        <v>7518.43</v>
      </c>
      <c r="H96" s="31">
        <f t="shared" si="9"/>
        <v>291274.75</v>
      </c>
    </row>
    <row r="97" spans="1:8" ht="21" customHeight="1" x14ac:dyDescent="0.2">
      <c r="A97" s="253" t="s">
        <v>104</v>
      </c>
      <c r="B97" s="254"/>
      <c r="C97" s="254"/>
      <c r="D97" s="254"/>
      <c r="E97" s="254"/>
      <c r="F97" s="254"/>
      <c r="G97" s="254"/>
      <c r="H97" s="254"/>
    </row>
    <row r="98" spans="1:8" ht="51" x14ac:dyDescent="0.2">
      <c r="A98" s="28">
        <v>31</v>
      </c>
      <c r="B98" s="29" t="s">
        <v>105</v>
      </c>
      <c r="C98" s="30" t="s">
        <v>106</v>
      </c>
      <c r="D98" s="31"/>
      <c r="E98" s="31"/>
      <c r="F98" s="31"/>
      <c r="G98" s="34">
        <f>(D96+E96+F96)*1.93%</f>
        <v>5476.5</v>
      </c>
      <c r="H98" s="34">
        <f t="shared" si="9"/>
        <v>5476.5</v>
      </c>
    </row>
    <row r="99" spans="1:8" ht="25.5" x14ac:dyDescent="0.2">
      <c r="A99" s="28"/>
      <c r="B99" s="29" t="s">
        <v>34</v>
      </c>
      <c r="C99" s="30" t="s">
        <v>107</v>
      </c>
      <c r="D99" s="31"/>
      <c r="E99" s="31"/>
      <c r="F99" s="31"/>
      <c r="G99" s="34">
        <f>G98</f>
        <v>5476.5</v>
      </c>
      <c r="H99" s="31">
        <f t="shared" si="9"/>
        <v>5476.5</v>
      </c>
    </row>
    <row r="100" spans="1:8" ht="80.099999999999994" customHeight="1" x14ac:dyDescent="0.2">
      <c r="A100" s="253" t="s">
        <v>108</v>
      </c>
      <c r="B100" s="254"/>
      <c r="C100" s="254"/>
      <c r="D100" s="254"/>
      <c r="E100" s="254"/>
      <c r="F100" s="254"/>
      <c r="G100" s="254"/>
      <c r="H100" s="254"/>
    </row>
    <row r="101" spans="1:8" x14ac:dyDescent="0.2">
      <c r="A101" s="28">
        <v>32</v>
      </c>
      <c r="B101" s="29" t="s">
        <v>109</v>
      </c>
      <c r="C101" s="30" t="s">
        <v>110</v>
      </c>
      <c r="D101" s="31"/>
      <c r="E101" s="31"/>
      <c r="F101" s="31"/>
      <c r="G101" s="31">
        <v>6888.4</v>
      </c>
      <c r="H101" s="31">
        <f t="shared" si="9"/>
        <v>6888.4</v>
      </c>
    </row>
    <row r="102" spans="1:8" x14ac:dyDescent="0.2">
      <c r="A102" s="28">
        <v>33</v>
      </c>
      <c r="B102" s="29" t="s">
        <v>111</v>
      </c>
      <c r="C102" s="30" t="s">
        <v>112</v>
      </c>
      <c r="D102" s="31"/>
      <c r="E102" s="31"/>
      <c r="F102" s="31"/>
      <c r="G102" s="31">
        <v>6050.34</v>
      </c>
      <c r="H102" s="31">
        <f t="shared" si="9"/>
        <v>6050.34</v>
      </c>
    </row>
    <row r="103" spans="1:8" x14ac:dyDescent="0.2">
      <c r="A103" s="28">
        <v>34</v>
      </c>
      <c r="B103" s="29" t="s">
        <v>113</v>
      </c>
      <c r="C103" s="30" t="s">
        <v>114</v>
      </c>
      <c r="D103" s="31"/>
      <c r="E103" s="31"/>
      <c r="F103" s="31"/>
      <c r="G103" s="31">
        <v>7524.93</v>
      </c>
      <c r="H103" s="31">
        <f t="shared" si="9"/>
        <v>7524.93</v>
      </c>
    </row>
    <row r="104" spans="1:8" ht="25.5" x14ac:dyDescent="0.2">
      <c r="A104" s="28">
        <v>35</v>
      </c>
      <c r="B104" s="29" t="s">
        <v>115</v>
      </c>
      <c r="C104" s="30" t="s">
        <v>116</v>
      </c>
      <c r="D104" s="31"/>
      <c r="E104" s="31"/>
      <c r="F104" s="31"/>
      <c r="G104" s="31">
        <v>1921.82</v>
      </c>
      <c r="H104" s="31">
        <f t="shared" si="9"/>
        <v>1921.82</v>
      </c>
    </row>
    <row r="105" spans="1:8" ht="51" x14ac:dyDescent="0.2">
      <c r="A105" s="28">
        <v>36</v>
      </c>
      <c r="B105" s="29" t="s">
        <v>117</v>
      </c>
      <c r="C105" s="30" t="s">
        <v>118</v>
      </c>
      <c r="D105" s="31"/>
      <c r="E105" s="31"/>
      <c r="F105" s="31"/>
      <c r="G105" s="34">
        <f>H96*0.2%</f>
        <v>582.54999999999995</v>
      </c>
      <c r="H105" s="34">
        <f t="shared" si="9"/>
        <v>582.54999999999995</v>
      </c>
    </row>
    <row r="106" spans="1:8" ht="25.5" x14ac:dyDescent="0.2">
      <c r="A106" s="28">
        <v>37</v>
      </c>
      <c r="B106" s="29" t="s">
        <v>119</v>
      </c>
      <c r="C106" s="30" t="s">
        <v>120</v>
      </c>
      <c r="D106" s="31"/>
      <c r="E106" s="31"/>
      <c r="F106" s="31"/>
      <c r="G106" s="31">
        <v>1689.97</v>
      </c>
      <c r="H106" s="31">
        <f t="shared" si="9"/>
        <v>1689.97</v>
      </c>
    </row>
    <row r="107" spans="1:8" ht="191.25" x14ac:dyDescent="0.2">
      <c r="A107" s="28"/>
      <c r="B107" s="29" t="s">
        <v>34</v>
      </c>
      <c r="C107" s="30" t="s">
        <v>121</v>
      </c>
      <c r="D107" s="31"/>
      <c r="E107" s="31"/>
      <c r="F107" s="31"/>
      <c r="G107" s="34">
        <f>G101+G102+G103+G104+G105+G106</f>
        <v>24658.01</v>
      </c>
      <c r="H107" s="31">
        <f t="shared" si="9"/>
        <v>24658.01</v>
      </c>
    </row>
    <row r="108" spans="1:8" x14ac:dyDescent="0.2">
      <c r="A108" s="28"/>
      <c r="B108" s="29" t="s">
        <v>34</v>
      </c>
      <c r="C108" s="30" t="s">
        <v>122</v>
      </c>
      <c r="D108" s="34">
        <f>D96+D99+D107</f>
        <v>221969.81</v>
      </c>
      <c r="E108" s="34">
        <f t="shared" ref="E108:G108" si="11">E96+E99+E107</f>
        <v>20832.849999999999</v>
      </c>
      <c r="F108" s="34">
        <f t="shared" si="11"/>
        <v>40953.660000000003</v>
      </c>
      <c r="G108" s="34">
        <f t="shared" si="11"/>
        <v>37652.94</v>
      </c>
      <c r="H108" s="31">
        <f t="shared" si="9"/>
        <v>321409.26</v>
      </c>
    </row>
    <row r="109" spans="1:8" ht="21" customHeight="1" x14ac:dyDescent="0.2">
      <c r="A109" s="253" t="s">
        <v>123</v>
      </c>
      <c r="B109" s="254"/>
      <c r="C109" s="254"/>
      <c r="D109" s="254"/>
      <c r="E109" s="254"/>
      <c r="F109" s="254"/>
      <c r="G109" s="254"/>
      <c r="H109" s="254"/>
    </row>
    <row r="110" spans="1:8" ht="51" x14ac:dyDescent="0.2">
      <c r="A110" s="28">
        <v>38</v>
      </c>
      <c r="B110" s="29" t="s">
        <v>124</v>
      </c>
      <c r="C110" s="30" t="s">
        <v>125</v>
      </c>
      <c r="D110" s="34">
        <f>D108*2%</f>
        <v>4439.3999999999996</v>
      </c>
      <c r="E110" s="34">
        <f t="shared" ref="E110:G110" si="12">E108*2%</f>
        <v>416.66</v>
      </c>
      <c r="F110" s="34">
        <f t="shared" si="12"/>
        <v>819.07</v>
      </c>
      <c r="G110" s="34">
        <f t="shared" si="12"/>
        <v>753.06</v>
      </c>
      <c r="H110" s="31">
        <f t="shared" si="9"/>
        <v>6428.19</v>
      </c>
    </row>
    <row r="111" spans="1:8" x14ac:dyDescent="0.2">
      <c r="A111" s="28"/>
      <c r="B111" s="29" t="s">
        <v>34</v>
      </c>
      <c r="C111" s="30" t="s">
        <v>126</v>
      </c>
      <c r="D111" s="34">
        <f>D110</f>
        <v>4439.3999999999996</v>
      </c>
      <c r="E111" s="34">
        <f t="shared" ref="E111:G111" si="13">E110</f>
        <v>416.66</v>
      </c>
      <c r="F111" s="34">
        <f t="shared" si="13"/>
        <v>819.07</v>
      </c>
      <c r="G111" s="34">
        <f t="shared" si="13"/>
        <v>753.06</v>
      </c>
      <c r="H111" s="31">
        <f t="shared" si="9"/>
        <v>6428.19</v>
      </c>
    </row>
    <row r="112" spans="1:8" x14ac:dyDescent="0.2">
      <c r="A112" s="28"/>
      <c r="B112" s="29" t="s">
        <v>34</v>
      </c>
      <c r="C112" s="30" t="s">
        <v>127</v>
      </c>
      <c r="D112" s="34">
        <f>D108+D111</f>
        <v>226409.21</v>
      </c>
      <c r="E112" s="34">
        <f t="shared" ref="E112:G112" si="14">E108+E111</f>
        <v>21249.51</v>
      </c>
      <c r="F112" s="34">
        <f t="shared" si="14"/>
        <v>41772.730000000003</v>
      </c>
      <c r="G112" s="34">
        <f t="shared" si="14"/>
        <v>38406</v>
      </c>
      <c r="H112" s="31">
        <f t="shared" si="9"/>
        <v>327837.45</v>
      </c>
    </row>
    <row r="113" spans="1:8" ht="21" customHeight="1" x14ac:dyDescent="0.2">
      <c r="A113" s="253" t="s">
        <v>128</v>
      </c>
      <c r="B113" s="254"/>
      <c r="C113" s="254"/>
      <c r="D113" s="254"/>
      <c r="E113" s="254"/>
      <c r="F113" s="254"/>
      <c r="G113" s="254"/>
      <c r="H113" s="254"/>
    </row>
    <row r="114" spans="1:8" x14ac:dyDescent="0.2">
      <c r="A114" s="28">
        <v>39</v>
      </c>
      <c r="B114" s="29" t="s">
        <v>34</v>
      </c>
      <c r="C114" s="30" t="s">
        <v>129</v>
      </c>
      <c r="D114" s="34">
        <f>D112*20%</f>
        <v>45281.84</v>
      </c>
      <c r="E114" s="34">
        <f t="shared" ref="E114:G114" si="15">E112*20%</f>
        <v>4249.8999999999996</v>
      </c>
      <c r="F114" s="34">
        <f t="shared" si="15"/>
        <v>8354.5499999999993</v>
      </c>
      <c r="G114" s="34">
        <f t="shared" si="15"/>
        <v>7681.2</v>
      </c>
      <c r="H114" s="31">
        <f t="shared" si="9"/>
        <v>65567.490000000005</v>
      </c>
    </row>
    <row r="115" spans="1:8" x14ac:dyDescent="0.2">
      <c r="A115" s="28"/>
      <c r="B115" s="29" t="s">
        <v>34</v>
      </c>
      <c r="C115" s="30" t="s">
        <v>130</v>
      </c>
      <c r="D115" s="34">
        <f>D114</f>
        <v>45281.84</v>
      </c>
      <c r="E115" s="34">
        <f t="shared" ref="E115:G115" si="16">E114</f>
        <v>4249.8999999999996</v>
      </c>
      <c r="F115" s="34">
        <f t="shared" si="16"/>
        <v>8354.5499999999993</v>
      </c>
      <c r="G115" s="34">
        <f t="shared" si="16"/>
        <v>7681.2</v>
      </c>
      <c r="H115" s="31">
        <f t="shared" si="9"/>
        <v>65567.490000000005</v>
      </c>
    </row>
    <row r="116" spans="1:8" x14ac:dyDescent="0.2">
      <c r="A116" s="28"/>
      <c r="B116" s="29" t="s">
        <v>34</v>
      </c>
      <c r="C116" s="30" t="s">
        <v>131</v>
      </c>
      <c r="D116" s="34">
        <f>D112+D115</f>
        <v>271691.05</v>
      </c>
      <c r="E116" s="34">
        <f t="shared" ref="E116:G116" si="17">E112+E115</f>
        <v>25499.41</v>
      </c>
      <c r="F116" s="34">
        <f t="shared" si="17"/>
        <v>50127.28</v>
      </c>
      <c r="G116" s="34">
        <f t="shared" si="17"/>
        <v>46087.199999999997</v>
      </c>
      <c r="H116" s="31">
        <f t="shared" si="9"/>
        <v>393404.94</v>
      </c>
    </row>
    <row r="117" spans="1:8" ht="21" customHeight="1" x14ac:dyDescent="0.2">
      <c r="A117" s="253" t="s">
        <v>132</v>
      </c>
      <c r="B117" s="254"/>
      <c r="C117" s="254"/>
      <c r="D117" s="254"/>
      <c r="E117" s="254"/>
      <c r="F117" s="254"/>
      <c r="G117" s="254"/>
      <c r="H117" s="254"/>
    </row>
    <row r="118" spans="1:8" x14ac:dyDescent="0.2">
      <c r="A118" s="28">
        <v>40</v>
      </c>
      <c r="B118" s="29" t="s">
        <v>34</v>
      </c>
      <c r="C118" s="30"/>
      <c r="D118" s="31"/>
      <c r="E118" s="31"/>
      <c r="F118" s="31"/>
      <c r="G118" s="31"/>
      <c r="H118" s="31"/>
    </row>
    <row r="119" spans="1:8" ht="25.5" x14ac:dyDescent="0.2">
      <c r="A119" s="28">
        <v>41</v>
      </c>
      <c r="B119" s="29" t="s">
        <v>34</v>
      </c>
      <c r="C119" s="30" t="s">
        <v>133</v>
      </c>
      <c r="D119" s="31"/>
      <c r="E119" s="31"/>
      <c r="F119" s="31"/>
      <c r="G119" s="31">
        <f>G101+G102+G103</f>
        <v>20463.669999999998</v>
      </c>
      <c r="H119" s="31">
        <f t="shared" ref="H119:H121" si="18">D119+E119+F119+G119</f>
        <v>20463.669999999998</v>
      </c>
    </row>
    <row r="120" spans="1:8" ht="25.5" x14ac:dyDescent="0.2">
      <c r="A120" s="28"/>
      <c r="B120" s="29"/>
      <c r="C120" s="30" t="s">
        <v>137</v>
      </c>
      <c r="D120" s="35">
        <f>-D78*15%*1.2</f>
        <v>-966.89</v>
      </c>
      <c r="E120" s="35">
        <f>-E78*15%*1.2</f>
        <v>-90.75</v>
      </c>
      <c r="F120" s="31"/>
      <c r="G120" s="31"/>
      <c r="H120" s="31">
        <f t="shared" si="18"/>
        <v>-1057.6400000000001</v>
      </c>
    </row>
    <row r="121" spans="1:8" x14ac:dyDescent="0.2">
      <c r="A121" s="28"/>
      <c r="B121" s="29"/>
      <c r="C121" s="30" t="s">
        <v>138</v>
      </c>
      <c r="D121" s="34">
        <f>D116+D120</f>
        <v>270724.15999999997</v>
      </c>
      <c r="E121" s="34">
        <f t="shared" ref="E121:G121" si="19">E116+E120</f>
        <v>25408.66</v>
      </c>
      <c r="F121" s="34">
        <f t="shared" si="19"/>
        <v>50127.28</v>
      </c>
      <c r="G121" s="34">
        <f t="shared" si="19"/>
        <v>46087.199999999997</v>
      </c>
      <c r="H121" s="31">
        <f t="shared" si="18"/>
        <v>392347.3</v>
      </c>
    </row>
    <row r="122" spans="1:8" x14ac:dyDescent="0.2">
      <c r="A122" s="9"/>
      <c r="B122" s="14"/>
      <c r="C122" s="10"/>
      <c r="D122" s="11"/>
      <c r="E122" s="11"/>
      <c r="F122" s="11"/>
      <c r="G122" s="11"/>
      <c r="H122" s="11"/>
    </row>
    <row r="123" spans="1:8" x14ac:dyDescent="0.2">
      <c r="A123" s="9"/>
      <c r="B123" s="14"/>
      <c r="C123" s="10"/>
      <c r="D123" s="11"/>
      <c r="E123" s="11"/>
      <c r="F123" s="11"/>
      <c r="G123" s="11"/>
      <c r="H123" s="11"/>
    </row>
    <row r="126" spans="1:8" x14ac:dyDescent="0.2">
      <c r="A126" s="12" t="s">
        <v>6</v>
      </c>
      <c r="C126" s="13"/>
      <c r="E126" s="13"/>
      <c r="F126" s="24"/>
      <c r="G126" s="23"/>
      <c r="H126" s="13"/>
    </row>
    <row r="127" spans="1:8" x14ac:dyDescent="0.2">
      <c r="C127" s="26"/>
      <c r="D127" s="26" t="s">
        <v>7</v>
      </c>
      <c r="E127" s="26"/>
      <c r="F127" s="26"/>
      <c r="G127" s="26"/>
      <c r="H127" s="26"/>
    </row>
    <row r="128" spans="1:8" x14ac:dyDescent="0.2">
      <c r="A128" s="12" t="s">
        <v>8</v>
      </c>
      <c r="C128" s="25"/>
      <c r="E128" s="25"/>
      <c r="F128" s="25"/>
      <c r="H128" s="13"/>
    </row>
    <row r="129" spans="1:8" x14ac:dyDescent="0.2">
      <c r="C129" s="26"/>
      <c r="D129" s="26" t="s">
        <v>7</v>
      </c>
      <c r="E129" s="26"/>
      <c r="F129" s="26"/>
      <c r="G129" s="26"/>
      <c r="H129" s="26"/>
    </row>
    <row r="130" spans="1:8" x14ac:dyDescent="0.2">
      <c r="A130" s="12" t="s">
        <v>9</v>
      </c>
      <c r="C130" s="25"/>
      <c r="D130" s="12"/>
      <c r="E130" s="25"/>
      <c r="F130" s="25"/>
      <c r="H130" s="13"/>
    </row>
    <row r="131" spans="1:8" x14ac:dyDescent="0.2">
      <c r="C131" s="32" t="s">
        <v>21</v>
      </c>
      <c r="D131" s="26" t="s">
        <v>7</v>
      </c>
      <c r="E131" s="26"/>
      <c r="F131" s="26"/>
      <c r="G131" s="26"/>
      <c r="H131" s="26"/>
    </row>
    <row r="132" spans="1:8" x14ac:dyDescent="0.2">
      <c r="A132" s="12" t="s">
        <v>10</v>
      </c>
      <c r="C132" s="24"/>
      <c r="D132" s="24"/>
      <c r="E132" s="13"/>
      <c r="F132" s="24"/>
      <c r="G132" s="23"/>
      <c r="H132" s="13"/>
    </row>
    <row r="133" spans="1:8" x14ac:dyDescent="0.2">
      <c r="C133" s="258" t="s">
        <v>11</v>
      </c>
      <c r="D133" s="258"/>
      <c r="E133" s="258"/>
      <c r="F133" s="258"/>
      <c r="G133" s="26"/>
      <c r="H133" s="26"/>
    </row>
  </sheetData>
  <mergeCells count="29">
    <mergeCell ref="A113:H113"/>
    <mergeCell ref="A117:H117"/>
    <mergeCell ref="C133:F133"/>
    <mergeCell ref="A72:H72"/>
    <mergeCell ref="A77:H77"/>
    <mergeCell ref="A81:H81"/>
    <mergeCell ref="A97:H97"/>
    <mergeCell ref="A100:H100"/>
    <mergeCell ref="A109:H109"/>
    <mergeCell ref="A24:H24"/>
    <mergeCell ref="A32:H32"/>
    <mergeCell ref="A56:H56"/>
    <mergeCell ref="A59:H59"/>
    <mergeCell ref="A64:H64"/>
    <mergeCell ref="A19:A22"/>
    <mergeCell ref="B19:B22"/>
    <mergeCell ref="C19:C22"/>
    <mergeCell ref="D19:H19"/>
    <mergeCell ref="D20:D22"/>
    <mergeCell ref="E20:E22"/>
    <mergeCell ref="F20:F22"/>
    <mergeCell ref="G20:G22"/>
    <mergeCell ref="H20:H22"/>
    <mergeCell ref="C14:G14"/>
    <mergeCell ref="C3:G3"/>
    <mergeCell ref="C4:G4"/>
    <mergeCell ref="C8:G8"/>
    <mergeCell ref="C9:G9"/>
    <mergeCell ref="C13:G13"/>
  </mergeCells>
  <pageMargins left="0.34" right="0.25" top="0.75" bottom="0.75" header="0.3" footer="0.3"/>
  <pageSetup paperSize="9" scale="69" fitToHeight="0" orientation="portrait" r:id="rId1"/>
  <headerFooter alignWithMargins="0">
    <oddHeader>&amp;LГРАНД-Смета 2021</oddHeader>
    <oddFooter>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График производства работ</vt:lpstr>
      <vt:lpstr>ПЗ</vt:lpstr>
      <vt:lpstr>Протокол</vt:lpstr>
      <vt:lpstr>НМЦ</vt:lpstr>
      <vt:lpstr>Проект сметы контракта</vt:lpstr>
      <vt:lpstr>Ведомость объемов</vt:lpstr>
      <vt:lpstr>НМЦК</vt:lpstr>
      <vt:lpstr>Затраты подрядчика</vt:lpstr>
      <vt:lpstr>ССРСС ТУЦ</vt:lpstr>
      <vt:lpstr>Шаблоны для расчета дефляторов</vt:lpstr>
      <vt:lpstr>'Проект сметы контракта'!Заголовки_для_печати</vt:lpstr>
      <vt:lpstr>'График производства работ'!Область_печати</vt:lpstr>
      <vt:lpstr>НМЦ!Область_печати</vt:lpstr>
      <vt:lpstr>ПЗ!Область_печати</vt:lpstr>
      <vt:lpstr>'Проект сметы контракта'!Область_печати</vt:lpstr>
      <vt:lpstr>Протокол!Область_печати</vt:lpstr>
      <vt:lpstr>'Шаблоны для расчета дефляторов'!Область_печати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Будников Василий Геннадьевич</cp:lastModifiedBy>
  <cp:lastPrinted>2021-10-01T07:33:36Z</cp:lastPrinted>
  <dcterms:created xsi:type="dcterms:W3CDTF">2003-01-28T12:33:10Z</dcterms:created>
  <dcterms:modified xsi:type="dcterms:W3CDTF">2021-10-01T07:33:47Z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