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345" windowWidth="14805" windowHeight="7770" tabRatio="978" activeTab="3"/>
  </bookViews>
  <sheets>
    <sheet name="Календарный план" sheetId="67" r:id="rId1"/>
    <sheet name="Пояснительная записка" sheetId="14" r:id="rId2"/>
    <sheet name="Протокол" sheetId="22" r:id="rId3"/>
    <sheet name="НМЦ" sheetId="7" r:id="rId4"/>
    <sheet name="НМЦК" sheetId="21" r:id="rId5"/>
    <sheet name="Экологическая экспертиза расчет" sheetId="54" r:id="rId6"/>
    <sheet name="Сводная ПИР" sheetId="18" r:id="rId7"/>
    <sheet name="ПД" sheetId="68" r:id="rId8"/>
    <sheet name="Экспертиза" sheetId="17" r:id="rId9"/>
    <sheet name="Геодезия" sheetId="55" r:id="rId10"/>
    <sheet name="Геология" sheetId="56" r:id="rId11"/>
    <sheet name="Геофизика" sheetId="58" r:id="rId12"/>
    <sheet name="Гидромет" sheetId="59" r:id="rId13"/>
    <sheet name="Сели и лавины" sheetId="60" r:id="rId14"/>
    <sheet name="Экология" sheetId="61" r:id="rId15"/>
    <sheet name="Археология" sheetId="62" r:id="rId16"/>
    <sheet name="ВОП " sheetId="63" r:id="rId17"/>
    <sheet name="Сводная Изыскания" sheetId="53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</externalReferences>
  <definedNames>
    <definedName name="\AUTOEXEC" localSheetId="17">#REF!</definedName>
    <definedName name="\AUTOEXEC">#REF!</definedName>
    <definedName name="\k" localSheetId="17">#REF!</definedName>
    <definedName name="\k">#REF!</definedName>
    <definedName name="\m" localSheetId="17">#REF!</definedName>
    <definedName name="\m">#REF!</definedName>
    <definedName name="\s">#REF!</definedName>
    <definedName name="\z">#REF!</definedName>
    <definedName name="_a2">#REF!</definedName>
    <definedName name="_AUTOEXEC">#REF!</definedName>
    <definedName name="_AUTOEXEC_1">#REF!</definedName>
    <definedName name="_AUTOEXEC_1_1">[1]Смета!#REF!</definedName>
    <definedName name="_AUTOEXEC_2">#REF!</definedName>
    <definedName name="_k">#REF!</definedName>
    <definedName name="_k_1">#REF!</definedName>
    <definedName name="_k_1_1">[1]Смета!#REF!</definedName>
    <definedName name="_k_2">#REF!</definedName>
    <definedName name="_m">#REF!</definedName>
    <definedName name="_m_1">#REF!</definedName>
    <definedName name="_m_1_1">[1]Смета!#REF!</definedName>
    <definedName name="_m_2">#REF!</definedName>
    <definedName name="_s">#REF!</definedName>
    <definedName name="_s_1">#REF!</definedName>
    <definedName name="_s_1_1">[1]Смета!#REF!</definedName>
    <definedName name="_s_2">#REF!</definedName>
    <definedName name="_z">#REF!</definedName>
    <definedName name="_z_1">#REF!</definedName>
    <definedName name="_z_1_1">[1]Смета!#REF!</definedName>
    <definedName name="_z_2">#REF!</definedName>
    <definedName name="a" hidden="1">{#N/A,#N/A,TRUE,"Смета на пасс. обор. №1"}</definedName>
    <definedName name="a_1" hidden="1">{#N/A,#N/A,TRUE,"Смета на пасс. обор. №1"}</definedName>
    <definedName name="AnDiscount">0.945</definedName>
    <definedName name="as" localSheetId="17">#REF!</definedName>
    <definedName name="as">#REF!</definedName>
    <definedName name="asd">#REF!</definedName>
    <definedName name="ave_height">#REF!</definedName>
    <definedName name="ave_hight">#REF!</definedName>
    <definedName name="b" hidden="1">{#N/A,#N/A,TRUE,"Смета на пасс. обор. №1"}</definedName>
    <definedName name="b_1" hidden="1">{#N/A,#N/A,TRUE,"Смета на пасс. обор. №1"}</definedName>
    <definedName name="ba" hidden="1">{#N/A,#N/A,TRUE,"Смета на пасс. обор. №1"}</definedName>
    <definedName name="ba_1" hidden="1">{#N/A,#N/A,TRUE,"Смета на пасс. обор. №1"}</definedName>
    <definedName name="bjbkl">[2]топография!#REF!</definedName>
    <definedName name="ccc" hidden="1">{#N/A,#N/A,TRUE,"Смета на пасс. обор. №1"}</definedName>
    <definedName name="ccc_1" hidden="1">{#N/A,#N/A,TRUE,"Смета на пасс. обор. №1"}</definedName>
    <definedName name="Currency_Risk_Factor">1.05</definedName>
    <definedName name="Dc">[3]Lucent!#REF!</definedName>
    <definedName name="dck" localSheetId="17">[4]топография!#REF!</definedName>
    <definedName name="dck">[4]топография!#REF!</definedName>
    <definedName name="dck_1">[5]топография!#REF!</definedName>
    <definedName name="ddduy">#REF!</definedName>
    <definedName name="Delivery">1.15</definedName>
    <definedName name="df" localSheetId="17">#REF!</definedName>
    <definedName name="df">#REF!</definedName>
    <definedName name="Disc_Tbl">#REF!</definedName>
    <definedName name="Dl">[3]Lucent!#REF!</definedName>
    <definedName name="Dsc_Vector">#REF!</definedName>
    <definedName name="e" hidden="1">{#N/A,#N/A,TRUE,"Смета на пасс. обор. №1"}</definedName>
    <definedName name="e_1" hidden="1">{#N/A,#N/A,TRUE,"Смета на пасс. обор. №1"}</definedName>
    <definedName name="EQUIP">[6]Спецификация!#REF!</definedName>
    <definedName name="ert" localSheetId="17">#REF!</definedName>
    <definedName name="ert">#REF!</definedName>
    <definedName name="Excel_BuiltIn_Print_Area">#REF!</definedName>
    <definedName name="Excel_BuiltIn_Print_Area_1">#REF!</definedName>
    <definedName name="Excel_BuiltIn_Print_Area_13">"$#ССЫЛ!.$A$2:$E$8"</definedName>
    <definedName name="Excel_BuiltIn_Print_Area_14_1">"$#ССЫЛ!.$#ССЫЛ!$#ССЫЛ!:$#ССЫЛ!$#ССЫЛ!"</definedName>
    <definedName name="Excel_BuiltIn_Print_Area_2">"$#ССЫЛ!.$A$2:$D$4"</definedName>
    <definedName name="Excel_BuiltIn_Print_Area_25_1">"$#ССЫЛ!.$#ССЫЛ!$#ССЫЛ!:$#ССЫЛ!$#ССЫЛ!"</definedName>
    <definedName name="Excel_BuiltIn_Print_Area_28_1">"$#ССЫЛ!.$#ССЫЛ!$#ССЫЛ!:$#ССЫЛ!$#ССЫЛ!"</definedName>
    <definedName name="Excel_BuiltIn_Print_Area_3_1">"$#ССЫЛ!.$A$2:$E$4"</definedName>
    <definedName name="Excel_BuiltIn_Print_Area_32">"$#ССЫЛ!.$#ССЫЛ!$#ССЫЛ!:$#ССЫЛ!$#ССЫЛ!"</definedName>
    <definedName name="Excel_BuiltIn_Print_Area_43">"$#ССЫЛ!.$#ССЫЛ!$#ССЫЛ!:$#ССЫЛ!$#ССЫЛ!"</definedName>
    <definedName name="Excel_BuiltIn_Print_Area_5">#REF!</definedName>
    <definedName name="Excel_BuiltIn_Print_Area_7">"$#ССЫЛ!.$A$2:$E$5"</definedName>
    <definedName name="Excel_BuiltIn_Print_Titles">#REF!</definedName>
    <definedName name="Excel_BuiltIn_Print_Titles_1">#REF!</definedName>
    <definedName name="Excel_BuiltIn_Print_Titles_2" localSheetId="17">#REF!</definedName>
    <definedName name="Excel_BuiltIn_Print_Titles_2">#REF!</definedName>
    <definedName name="Excel_BuiltIn_Print_Titles_3" localSheetId="17">#REF!</definedName>
    <definedName name="Excel_BuiltIn_Print_Titles_3">#REF!</definedName>
    <definedName name="fg" localSheetId="17">#REF!</definedName>
    <definedName name="fg">#REF!</definedName>
    <definedName name="fl">[3]Lucent!#REF!</definedName>
    <definedName name="Grp_Vector">#REF!</definedName>
    <definedName name="Importation_Cost">#REF!</definedName>
    <definedName name="Itog">#REF!</definedName>
    <definedName name="Itog_1">#REF!</definedName>
    <definedName name="j" hidden="1">{#N/A,#N/A,TRUE,"Смета на пасс. обор. №1"}</definedName>
    <definedName name="j_1" hidden="1">{#N/A,#N/A,TRUE,"Смета на пасс. обор. №1"}</definedName>
    <definedName name="kkkkk">#REF!</definedName>
    <definedName name="Koeffcb">#REF!</definedName>
    <definedName name="KPlan" localSheetId="17">#REF!</definedName>
    <definedName name="KPlan">#REF!</definedName>
    <definedName name="lp">[7]Panduit!$E$4</definedName>
    <definedName name="m">[8]Microsoft!#REF!</definedName>
    <definedName name="MATER">[6]Спецификация!#REF!</definedName>
    <definedName name="mm">[8]Microsoft!#REF!</definedName>
    <definedName name="mmm">[8]Microsoft!#REF!</definedName>
    <definedName name="n_1">{"","одинz","дваz","триz","четыреz","пятьz","шестьz","семьz","восемьz","девятьz"}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>{"";1;"двадцатьz";"тридцатьz";"сорокz";"пятьдесятz";"шестьдесятz";"семьдесятz";"восемьдесятz";"девяностоz"}</definedName>
    <definedName name="n_4">{"","стоz","двестиz","тристаz","четырестаz","пятьсотz","шестьсотz","семьсотz","восемьсотz","девятьсотz"}</definedName>
    <definedName name="n_5">{"","однаz","двеz","триz","четыреz","пятьz","шестьz","семьz","восемьz","девятьz"}</definedName>
    <definedName name="n0">"000000000000,00"</definedName>
    <definedName name="n0x">IF(n_3=1,n_2,n_3&amp;n_1)</definedName>
    <definedName name="n1x">IF(n_3=1,n_2,n_3&amp;n_5)</definedName>
    <definedName name="name">#REF!</definedName>
    <definedName name="p" hidden="1">{#N/A,#N/A,TRUE,"Смета на пасс. обор. №1"}</definedName>
    <definedName name="p_1" hidden="1">{#N/A,#N/A,TRUE,"Смета на пасс. обор. №1"}</definedName>
    <definedName name="ppp">#REF!</definedName>
    <definedName name="pr">[6]Спецификация!#REF!</definedName>
    <definedName name="Profit">[3]Lucent!#REF!</definedName>
    <definedName name="profit2">[3]Lucent!#REF!</definedName>
    <definedName name="ProfitLucent">1.65</definedName>
    <definedName name="PROJ">[6]Спецификация!#REF!</definedName>
    <definedName name="q" localSheetId="17">#REF!</definedName>
    <definedName name="q">#REF!</definedName>
    <definedName name="qqq" hidden="1">{#N/A,#N/A,TRUE,"Смета на пасс. обор. №1"}</definedName>
    <definedName name="qqq_1" hidden="1">{#N/A,#N/A,TRUE,"Смета на пасс. обор. №1"}</definedName>
    <definedName name="QT_Type">"QT-2L"</definedName>
    <definedName name="qwer" localSheetId="17">#REF!</definedName>
    <definedName name="qwer">#REF!</definedName>
    <definedName name="R_Lst">#REF!</definedName>
    <definedName name="R_Net">#REF!</definedName>
    <definedName name="Rate">#REF!</definedName>
    <definedName name="Rit">[9]УКП!$H$3</definedName>
    <definedName name="rty" localSheetId="17">#REF!</definedName>
    <definedName name="rty">#REF!</definedName>
    <definedName name="sd" localSheetId="17">#REF!</definedName>
    <definedName name="sd">#REF!</definedName>
    <definedName name="SM" localSheetId="17">#REF!</definedName>
    <definedName name="SM">#REF!</definedName>
    <definedName name="SM_SM">#REF!</definedName>
    <definedName name="SM_STO">#REF!</definedName>
    <definedName name="SM_STO_1">'[10]СМЕТА проект'!#REF!</definedName>
    <definedName name="SM_STO1" localSheetId="17">#REF!</definedName>
    <definedName name="SM_STO1">#REF!</definedName>
    <definedName name="SM_STO1_1">#REF!</definedName>
    <definedName name="SM_STO1_1_1">#REF!</definedName>
    <definedName name="SM_STO2" localSheetId="17">#REF!</definedName>
    <definedName name="SM_STO2">#REF!</definedName>
    <definedName name="SM_STO2_1">#REF!</definedName>
    <definedName name="SM_STO3" localSheetId="17">#REF!</definedName>
    <definedName name="SM_STO3">#REF!</definedName>
    <definedName name="SM_STO3_1">#REF!</definedName>
    <definedName name="Smmmmmmmmmmmmmmm">#REF!</definedName>
    <definedName name="SUM_">#REF!</definedName>
    <definedName name="SUM__1">#REF!</definedName>
    <definedName name="SUM_1">#REF!</definedName>
    <definedName name="SUM_1_1">#REF!</definedName>
    <definedName name="SUM_1_1_1">#REF!</definedName>
    <definedName name="sum_2">#REF!</definedName>
    <definedName name="SUM_3">#REF!</definedName>
    <definedName name="SUM_3_1">#REF!</definedName>
    <definedName name="sum_4">#REF!</definedName>
    <definedName name="SV">#REF!</definedName>
    <definedName name="SV_STO">#REF!</definedName>
    <definedName name="Times">#REF!</definedName>
    <definedName name="Times_1">#REF!</definedName>
    <definedName name="Times_10">#REF!</definedName>
    <definedName name="Times_11">#REF!</definedName>
    <definedName name="Times_12">#REF!</definedName>
    <definedName name="Times_13">#REF!</definedName>
    <definedName name="Times_14">#REF!</definedName>
    <definedName name="Times_15">#REF!</definedName>
    <definedName name="Times_16">#REF!</definedName>
    <definedName name="Times_17">#REF!</definedName>
    <definedName name="Times_18">#REF!</definedName>
    <definedName name="Times_19">#REF!</definedName>
    <definedName name="Times_2">#REF!</definedName>
    <definedName name="Times_20">#REF!</definedName>
    <definedName name="Times_21">#REF!</definedName>
    <definedName name="Times_22">#REF!</definedName>
    <definedName name="Times_49">#REF!</definedName>
    <definedName name="Times_5">#REF!</definedName>
    <definedName name="Times_50">#REF!</definedName>
    <definedName name="Times_51">#REF!</definedName>
    <definedName name="Times_52">#REF!</definedName>
    <definedName name="Times_53">#REF!</definedName>
    <definedName name="Times_54">#REF!</definedName>
    <definedName name="Times_6">#REF!</definedName>
    <definedName name="Times_7">#REF!</definedName>
    <definedName name="Times_8">#REF!</definedName>
    <definedName name="Times_9">#REF!</definedName>
    <definedName name="tyu">#REF!</definedName>
    <definedName name="U_Lst">#REF!</definedName>
    <definedName name="U_Net">#REF!</definedName>
    <definedName name="usd">#REF!</definedName>
    <definedName name="vsego">#REF!</definedName>
    <definedName name="w">#REF!</definedName>
    <definedName name="we" hidden="1">{#N/A,#N/A,TRUE,"Смета на пасс. обор. №1"}</definedName>
    <definedName name="we_1" hidden="1">{#N/A,#N/A,TRUE,"Смета на пасс. обор. №1"}</definedName>
    <definedName name="wer" localSheetId="17">#REF!</definedName>
    <definedName name="wer">#REF!</definedName>
    <definedName name="WORK">[6]Спецификация!#REF!</definedName>
    <definedName name="wrn.1." localSheetId="17" hidden="1">{#N/A,#N/A,FALSE,"Шаблон_Спец1"}</definedName>
    <definedName name="wrn.1." hidden="1">{#N/A,#N/A,FALSE,"Шаблон_Спец1"}</definedName>
    <definedName name="wrn.sp2344." hidden="1">{#N/A,#N/A,TRUE,"Смета на пасс. обор. №1"}</definedName>
    <definedName name="wrn.sp2344._1" hidden="1">{#N/A,#N/A,TRUE,"Смета на пасс. обор. №1"}</definedName>
    <definedName name="wrn.sp2345" hidden="1">{#N/A,#N/A,TRUE,"Смета на пасс. обор. №1"}</definedName>
    <definedName name="wrn.sp2345_1" hidden="1">{#N/A,#N/A,TRUE,"Смета на пасс. обор. №1"}</definedName>
    <definedName name="ww">#REF!</definedName>
    <definedName name="yui" localSheetId="17">#REF!</definedName>
    <definedName name="yui">#REF!</definedName>
    <definedName name="ZAK1" localSheetId="17">#REF!</definedName>
    <definedName name="ZAK1">#REF!</definedName>
    <definedName name="ZAK1_1">#REF!</definedName>
    <definedName name="ZAK2" localSheetId="17">#REF!</definedName>
    <definedName name="ZAK2">#REF!</definedName>
    <definedName name="ZAK2_1">#REF!</definedName>
    <definedName name="zzzz">#REF!</definedName>
    <definedName name="а" hidden="1">{#N/A,#N/A,TRUE,"Смета на пасс. обор. №1"}</definedName>
    <definedName name="а_1" hidden="1">{#N/A,#N/A,TRUE,"Смета на пасс. обор. №1"}</definedName>
    <definedName name="а1">#REF!</definedName>
    <definedName name="А2">#REF!</definedName>
    <definedName name="а36" localSheetId="17">#REF!</definedName>
    <definedName name="а36">#REF!</definedName>
    <definedName name="а36_1">#REF!</definedName>
    <definedName name="аа" localSheetId="17">[4]топография!#REF!</definedName>
    <definedName name="аа">[4]топография!#REF!</definedName>
    <definedName name="ав">#REF!</definedName>
    <definedName name="ав_1">#REF!</definedName>
    <definedName name="авс">#REF!</definedName>
    <definedName name="автом">#REF!</definedName>
    <definedName name="Азб">#REF!</definedName>
    <definedName name="АКСТ">'[11]Лист опроса'!$B$22</definedName>
    <definedName name="аолрмб">[12]Вспомогательный!$D$77</definedName>
    <definedName name="ап" hidden="1">{#N/A,#N/A,TRUE,"Смета на пасс. обор. №1"}</definedName>
    <definedName name="ап_1" hidden="1">{#N/A,#N/A,TRUE,"Смета на пасс. обор. №1"}</definedName>
    <definedName name="апр" hidden="1">{#N/A,#N/A,TRUE,"Смета на пасс. обор. №1"}</definedName>
    <definedName name="апр_1" hidden="1">{#N/A,#N/A,TRUE,"Смета на пасс. обор. №1"}</definedName>
    <definedName name="астр">#REF!</definedName>
    <definedName name="Астрахань">#REF!</definedName>
    <definedName name="Астрахань_1">#REF!</definedName>
    <definedName name="Астрахань_2">#REF!</definedName>
    <definedName name="Астрахань_22">#REF!</definedName>
    <definedName name="Астрахань_49">#REF!</definedName>
    <definedName name="Астрахань_5">#REF!</definedName>
    <definedName name="Астрахань_50">#REF!</definedName>
    <definedName name="Астрахань_51">#REF!</definedName>
    <definedName name="Астрахань_52">#REF!</definedName>
    <definedName name="Астрахань_53">#REF!</definedName>
    <definedName name="Астрахань_54">#REF!</definedName>
    <definedName name="АСУТП2">#REF!</definedName>
    <definedName name="АСУТП2_1">#REF!</definedName>
    <definedName name="АСУТП2_2">#REF!</definedName>
    <definedName name="АСУТП2_22">#REF!</definedName>
    <definedName name="АСУТП2_49">#REF!</definedName>
    <definedName name="АСУТП2_5">#REF!</definedName>
    <definedName name="АСУТП2_50">#REF!</definedName>
    <definedName name="АСУТП2_51">#REF!</definedName>
    <definedName name="АСУТП2_52">#REF!</definedName>
    <definedName name="АСУТП2_53">#REF!</definedName>
    <definedName name="АСУТП2_54">#REF!</definedName>
    <definedName name="АСУТПАстрахань">#REF!</definedName>
    <definedName name="АСУТПАстрахань_1">#REF!</definedName>
    <definedName name="АСУТПАстрахань_2">#REF!</definedName>
    <definedName name="АСУТПАстрахань_22">#REF!</definedName>
    <definedName name="АСУТПАстрахань_49">#REF!</definedName>
    <definedName name="АСУТПАстрахань_5">#REF!</definedName>
    <definedName name="АСУТПАстрахань_50">#REF!</definedName>
    <definedName name="АСУТПАстрахань_51">#REF!</definedName>
    <definedName name="АСУТПАстрахань_52">#REF!</definedName>
    <definedName name="АСУТПАстрахань_53">#REF!</definedName>
    <definedName name="АСУТПАстрахань_54">#REF!</definedName>
    <definedName name="АСУТПН.Новгород">#REF!</definedName>
    <definedName name="АСУТПН.Новгород_1">#REF!</definedName>
    <definedName name="АСУТПН.Новгород_2">#REF!</definedName>
    <definedName name="АСУТПН.Новгород_22">#REF!</definedName>
    <definedName name="АСУТПН.Новгород_49">#REF!</definedName>
    <definedName name="АСУТПН.Новгород_5">#REF!</definedName>
    <definedName name="АСУТПН.Новгород_50">#REF!</definedName>
    <definedName name="АСУТПН.Новгород_51">#REF!</definedName>
    <definedName name="АСУТПН.Новгород_52">#REF!</definedName>
    <definedName name="АСУТПН.Новгород_53">#REF!</definedName>
    <definedName name="АСУТПН.Новгород_54">#REF!</definedName>
    <definedName name="АСУТПСтаврополь">#REF!</definedName>
    <definedName name="АСУТПСтаврополь_1">#REF!</definedName>
    <definedName name="АСУТПСтаврополь_2">#REF!</definedName>
    <definedName name="АСУТПСтаврополь_22">#REF!</definedName>
    <definedName name="АСУТПСтаврополь_49">#REF!</definedName>
    <definedName name="АСУТПСтаврополь_5">#REF!</definedName>
    <definedName name="АСУТПСтаврополь_50">#REF!</definedName>
    <definedName name="АСУТПСтаврополь_51">#REF!</definedName>
    <definedName name="АСУТПСтаврополь_52">#REF!</definedName>
    <definedName name="АСУТПСтаврополь_53">#REF!</definedName>
    <definedName name="АСУТПСтаврополь_54">#REF!</definedName>
    <definedName name="АФС">[2]топография!#REF!</definedName>
    <definedName name="б" hidden="1">{#N/A,#N/A,TRUE,"Смета на пасс. обор. №1"}</definedName>
    <definedName name="б_1" hidden="1">{#N/A,#N/A,TRUE,"Смета на пасс. обор. №1"}</definedName>
    <definedName name="бабабла" hidden="1">{#N/A,#N/A,TRUE,"Смета на пасс. обор. №1"}</definedName>
    <definedName name="бабабла_1" hidden="1">{#N/A,#N/A,TRUE,"Смета на пасс. обор. №1"}</definedName>
    <definedName name="_xlnm.Database">'[13]ПС 110 кВ (доп)'!$B$1:$F$18</definedName>
    <definedName name="Бланк_сметы" localSheetId="17">#REF!</definedName>
    <definedName name="Бланк_сметы">#REF!</definedName>
    <definedName name="бол" hidden="1">{#N/A,#N/A,TRUE,"Смета на пасс. обор. №1"}</definedName>
    <definedName name="бол_1" hidden="1">{#N/A,#N/A,TRUE,"Смета на пасс. обор. №1"}</definedName>
    <definedName name="БСИР" localSheetId="17">#REF!</definedName>
    <definedName name="БСИР">#REF!</definedName>
    <definedName name="в" hidden="1">{#N/A,#N/A,TRUE,"Смета на пасс. обор. №1"}</definedName>
    <definedName name="в_1" hidden="1">{#N/A,#N/A,TRUE,"Смета на пасс. обор. №1"}</definedName>
    <definedName name="ва" localSheetId="17">#REF!</definedName>
    <definedName name="ва">#REF!</definedName>
    <definedName name="вап" hidden="1">{#N/A,#N/A,TRUE,"Смета на пасс. обор. №1"}</definedName>
    <definedName name="вап_1" hidden="1">{#N/A,#N/A,TRUE,"Смета на пасс. обор. №1"}</definedName>
    <definedName name="вапапо" hidden="1">{#N/A,#N/A,TRUE,"Смета на пасс. обор. №1"}</definedName>
    <definedName name="вапапо_1" hidden="1">{#N/A,#N/A,TRUE,"Смета на пасс. обор. №1"}</definedName>
    <definedName name="вв">[4]топография!#REF!</definedName>
    <definedName name="ввв">#REF!</definedName>
    <definedName name="ввод">#REF!</definedName>
    <definedName name="ввод_1">#REF!</definedName>
    <definedName name="ввод_49">#REF!</definedName>
    <definedName name="ввод_50">#REF!</definedName>
    <definedName name="ввод_51">#REF!</definedName>
    <definedName name="ввод_52">#REF!</definedName>
    <definedName name="ввод_53">#REF!</definedName>
    <definedName name="ввод_54">#REF!</definedName>
    <definedName name="вика">#REF!</definedName>
    <definedName name="Внут_Т" localSheetId="17">#REF!</definedName>
    <definedName name="Внут_Т">#REF!</definedName>
    <definedName name="воп">[14]топография!#REF!</definedName>
    <definedName name="вравар">#REF!</definedName>
    <definedName name="Времен">[15]Коэфф!$B$2</definedName>
    <definedName name="ВСЕГО" localSheetId="17">#REF!</definedName>
    <definedName name="ВСЕГО">#REF!</definedName>
    <definedName name="ВсегоРучБур">[16]СмРучБур!$J$40</definedName>
    <definedName name="ВсегоШурфов">#REF!</definedName>
    <definedName name="Вспом" localSheetId="17">#REF!</definedName>
    <definedName name="Вспом">#REF!</definedName>
    <definedName name="Вторич">#REF!</definedName>
    <definedName name="ВЫЕЗД_всего">[17]РасчетКомандир1!$M$1:$M$65536</definedName>
    <definedName name="ВЫЕЗД_всего_1">[17]РасчетКомандир2!$O$1:$O$65536</definedName>
    <definedName name="ВЫЕЗД_период">[17]РасчетКомандир1!$E$1:$E$65536</definedName>
    <definedName name="ВЫЕЗД_период_1">[17]РасчетКомандир2!$E$1:$E$65536</definedName>
    <definedName name="ггггггггггггггггггггггггггггггггггггггггггггггг">[18]топография!#REF!</definedName>
    <definedName name="гелог">#REF!</definedName>
    <definedName name="гео">#REF!</definedName>
    <definedName name="геодез1">[19]геолог!$L$81</definedName>
    <definedName name="геол">[20]Смета!#REF!</definedName>
    <definedName name="геол.1">#REF!</definedName>
    <definedName name="геол_1">[21]Смета!#REF!</definedName>
    <definedName name="геол_2">[22]Смета!#REF!</definedName>
    <definedName name="Геол_Лазаревск">[23]топография!#REF!</definedName>
    <definedName name="геол1">#REF!</definedName>
    <definedName name="геоф">#REF!</definedName>
    <definedName name="Геофиз">#REF!</definedName>
    <definedName name="геофизика">#REF!</definedName>
    <definedName name="гид">[24]Смета!#REF!</definedName>
    <definedName name="гид_1">[25]Смета!#REF!</definedName>
    <definedName name="гид_2">[26]Смета!#REF!</definedName>
    <definedName name="Гидро">[27]топография!#REF!</definedName>
    <definedName name="гидро1">#REF!</definedName>
    <definedName name="гидро1_1">#REF!</definedName>
    <definedName name="гидрол">#REF!</definedName>
    <definedName name="Гидролог">#REF!</definedName>
    <definedName name="гидролог_1">#REF!</definedName>
    <definedName name="Гидрология_7.03.08">[14]топография!#REF!</definedName>
    <definedName name="ГИП">#REF!</definedName>
    <definedName name="ГИП_1">#REF!</definedName>
    <definedName name="город">#REF!</definedName>
    <definedName name="город_49">#REF!</definedName>
    <definedName name="город_50">#REF!</definedName>
    <definedName name="город_51">#REF!</definedName>
    <definedName name="город_52">#REF!</definedName>
    <definedName name="город_53">#REF!</definedName>
    <definedName name="город_54">#REF!</definedName>
    <definedName name="ГРП" localSheetId="17">#REF!</definedName>
    <definedName name="ГРП">#REF!</definedName>
    <definedName name="ГРП1">#REF!</definedName>
    <definedName name="гшшг">NA()</definedName>
    <definedName name="д1" localSheetId="17">#REF!</definedName>
    <definedName name="д1">#REF!</definedName>
    <definedName name="д10" localSheetId="17">#REF!</definedName>
    <definedName name="д10">#REF!</definedName>
    <definedName name="д2" localSheetId="17">#REF!</definedName>
    <definedName name="д2">#REF!</definedName>
    <definedName name="д3">#REF!</definedName>
    <definedName name="д4">#REF!</definedName>
    <definedName name="д5">#REF!</definedName>
    <definedName name="д6">#REF!</definedName>
    <definedName name="д7">#REF!</definedName>
    <definedName name="д8">#REF!</definedName>
    <definedName name="д9">#REF!</definedName>
    <definedName name="дд">[28]Смета!#REF!</definedName>
    <definedName name="ддддд">#REF!</definedName>
    <definedName name="Дельта">[29]DATA!$B$4</definedName>
    <definedName name="Дефлятор">#REF!</definedName>
    <definedName name="Дефлятор_1">#REF!</definedName>
    <definedName name="дж">[12]Вспомогательный!$D$36</definedName>
    <definedName name="дж1">[12]Вспомогательный!$D$38</definedName>
    <definedName name="джэ" hidden="1">{#N/A,#N/A,TRUE,"Смета на пасс. обор. №1"}</definedName>
    <definedName name="джэ_1" hidden="1">{#N/A,#N/A,TRUE,"Смета на пасс. обор. №1"}</definedName>
    <definedName name="дл">#REF!</definedName>
    <definedName name="дл_1">#REF!</definedName>
    <definedName name="дл_10">#REF!</definedName>
    <definedName name="дл_11">#REF!</definedName>
    <definedName name="дл_12">#REF!</definedName>
    <definedName name="дл_13">#REF!</definedName>
    <definedName name="дл_14">#REF!</definedName>
    <definedName name="дл_15">#REF!</definedName>
    <definedName name="дл_16">#REF!</definedName>
    <definedName name="дл_17">#REF!</definedName>
    <definedName name="дл_18">#REF!</definedName>
    <definedName name="дл_19">#REF!</definedName>
    <definedName name="дл_2">#REF!</definedName>
    <definedName name="дл_20">#REF!</definedName>
    <definedName name="дл_21">#REF!</definedName>
    <definedName name="дл_49">#REF!</definedName>
    <definedName name="дл_50">#REF!</definedName>
    <definedName name="дл_51">#REF!</definedName>
    <definedName name="дл_52">#REF!</definedName>
    <definedName name="дл_53">#REF!</definedName>
    <definedName name="дл_54">#REF!</definedName>
    <definedName name="дл_6">#REF!</definedName>
    <definedName name="дл_7">#REF!</definedName>
    <definedName name="дл_8">#REF!</definedName>
    <definedName name="дл_9">#REF!</definedName>
    <definedName name="Длинна_границы">#REF!</definedName>
    <definedName name="Длинна_границы_1">#REF!</definedName>
    <definedName name="Длинна_трассы">#REF!</definedName>
    <definedName name="Длинна_трассы_1">#REF!</definedName>
    <definedName name="ДЛО" localSheetId="17">#REF!</definedName>
    <definedName name="ДЛО">#REF!</definedName>
    <definedName name="доп" hidden="1">{#N/A,#N/A,TRUE,"Смета на пасс. обор. №1"}</definedName>
    <definedName name="доп_1" hidden="1">{#N/A,#N/A,TRUE,"Смета на пасс. обор. №1"}</definedName>
    <definedName name="дп" localSheetId="17">#REF!</definedName>
    <definedName name="дп">#REF!</definedName>
    <definedName name="ДСК">[14]топография!#REF!</definedName>
    <definedName name="ДСК_1">[14]топография!#REF!</definedName>
    <definedName name="дэ" localSheetId="17">#REF!</definedName>
    <definedName name="дэ">#REF!</definedName>
    <definedName name="ен" hidden="1">{#N/A,#N/A,TRUE,"Смета на пасс. обор. №1"}</definedName>
    <definedName name="ен_1" hidden="1">{#N/A,#N/A,TRUE,"Смета на пасс. обор. №1"}</definedName>
    <definedName name="жж">[12]Вспомогательный!$D$80</definedName>
    <definedName name="жж_1" hidden="1">{#N/A,#N/A,TRUE,"Смета на пасс. обор. №1"}</definedName>
    <definedName name="жжж">#REF!</definedName>
    <definedName name="жл">#REF!</definedName>
    <definedName name="жпф">#REF!</definedName>
    <definedName name="жю" hidden="1">{#N/A,#N/A,TRUE,"Смета на пасс. обор. №1"}</definedName>
    <definedName name="жю_1" hidden="1">{#N/A,#N/A,TRUE,"Смета на пасс. обор. №1"}</definedName>
    <definedName name="_xlnm.Print_Titles" localSheetId="0">'Календарный план'!#REF!</definedName>
    <definedName name="ЗаказДолжность">[30]ОбмОбслЗемОд!$B$67</definedName>
    <definedName name="ЗаказИмя">[30]ОбмОбслЗемОд!$C$69</definedName>
    <definedName name="Заказчик">#REF!</definedName>
    <definedName name="Заказчик_1">#REF!</definedName>
    <definedName name="Зимнее_удорожание">[15]Коэфф!$B$1</definedName>
    <definedName name="зол">#REF!</definedName>
    <definedName name="зол_1">#REF!</definedName>
    <definedName name="зол_10">#REF!</definedName>
    <definedName name="зол_11">#REF!</definedName>
    <definedName name="зол_12">#REF!</definedName>
    <definedName name="зол_13">#REF!</definedName>
    <definedName name="зол_14">#REF!</definedName>
    <definedName name="зол_15">#REF!</definedName>
    <definedName name="зол_16">#REF!</definedName>
    <definedName name="зол_17">#REF!</definedName>
    <definedName name="зол_18">#REF!</definedName>
    <definedName name="зол_19">#REF!</definedName>
    <definedName name="зол_2">#REF!</definedName>
    <definedName name="зол_20">#REF!</definedName>
    <definedName name="зол_21">#REF!</definedName>
    <definedName name="зол_49">#REF!</definedName>
    <definedName name="зол_50">#REF!</definedName>
    <definedName name="зол_51">#REF!</definedName>
    <definedName name="зол_52">#REF!</definedName>
    <definedName name="зол_53">#REF!</definedName>
    <definedName name="зол_54">#REF!</definedName>
    <definedName name="зол_6">#REF!</definedName>
    <definedName name="зол_7">#REF!</definedName>
    <definedName name="зол_8">#REF!</definedName>
    <definedName name="зол_9">#REF!</definedName>
    <definedName name="зщ" hidden="1">{#N/A,#N/A,TRUE,"Смета на пасс. обор. №1"}</definedName>
    <definedName name="зщ_1" hidden="1">{#N/A,#N/A,TRUE,"Смета на пасс. обор. №1"}</definedName>
    <definedName name="изыск">#REF!</definedName>
    <definedName name="изыск_1">#REF!</definedName>
    <definedName name="ии" localSheetId="17">#REF!</definedName>
    <definedName name="ии">#REF!</definedName>
    <definedName name="ик">#REF!</definedName>
    <definedName name="Индекс">'[31]Расч(подряд)'!#REF!</definedName>
    <definedName name="индекс_0">#REF!</definedName>
    <definedName name="Индекс_1">#REF!</definedName>
    <definedName name="индекс_100">#REF!</definedName>
    <definedName name="индекс_101">#REF!</definedName>
    <definedName name="индекс_102">#REF!</definedName>
    <definedName name="индекс_103">#REF!</definedName>
    <definedName name="индекс_104">#REF!</definedName>
    <definedName name="индекс_105">#REF!</definedName>
    <definedName name="индекс_105032654">#REF!</definedName>
    <definedName name="индекс_999">#REF!</definedName>
    <definedName name="индекс_С3">#REF!</definedName>
    <definedName name="Индекс1">'[31]Расч(подряд)'!#REF!</definedName>
    <definedName name="Индекс2">'[31]Расч(подряд)'!#REF!</definedName>
    <definedName name="ИндексА">#REF!</definedName>
    <definedName name="инж">#REF!</definedName>
    <definedName name="инж_1">#REF!</definedName>
    <definedName name="инфл" localSheetId="17">#REF!</definedName>
    <definedName name="инфл">#REF!</definedName>
    <definedName name="ип">#REF!</definedName>
    <definedName name="ИПусто">#REF!</definedName>
    <definedName name="ИПусто_1">#REF!</definedName>
    <definedName name="ит">#REF!</definedName>
    <definedName name="итого">#REF!</definedName>
    <definedName name="итого_Куст">#REF!</definedName>
    <definedName name="итого_Куст_П">#REF!</definedName>
    <definedName name="ить">#REF!</definedName>
    <definedName name="йцйу3йк">#REF!</definedName>
    <definedName name="йцйц">NA()</definedName>
    <definedName name="йцу">#REF!</definedName>
    <definedName name="к">#REF!</definedName>
    <definedName name="к_1" hidden="1">{#N/A,#N/A,TRUE,"Смета на пасс. обор. №1"}</definedName>
    <definedName name="к1" localSheetId="17">#REF!</definedName>
    <definedName name="к1">#REF!</definedName>
    <definedName name="к10" localSheetId="17">#REF!</definedName>
    <definedName name="к10">#REF!</definedName>
    <definedName name="к101" localSheetId="17">#REF!</definedName>
    <definedName name="к101">#REF!</definedName>
    <definedName name="К105">#REF!</definedName>
    <definedName name="к11">#REF!</definedName>
    <definedName name="к12">#REF!</definedName>
    <definedName name="к13">#REF!</definedName>
    <definedName name="к14">#REF!</definedName>
    <definedName name="к15">#REF!</definedName>
    <definedName name="к16">#REF!</definedName>
    <definedName name="к17">#REF!</definedName>
    <definedName name="к18">#REF!</definedName>
    <definedName name="к19">#REF!</definedName>
    <definedName name="к2">#REF!</definedName>
    <definedName name="к20">#REF!</definedName>
    <definedName name="к21">#REF!</definedName>
    <definedName name="к22">#REF!</definedName>
    <definedName name="к23">#REF!</definedName>
    <definedName name="к231">#REF!</definedName>
    <definedName name="к24">#REF!</definedName>
    <definedName name="к25">#REF!</definedName>
    <definedName name="к26">#REF!</definedName>
    <definedName name="к27">#REF!</definedName>
    <definedName name="к28">#REF!</definedName>
    <definedName name="к29">#REF!</definedName>
    <definedName name="к2п">#REF!</definedName>
    <definedName name="к3">#REF!</definedName>
    <definedName name="к30">#REF!</definedName>
    <definedName name="к3п">#REF!</definedName>
    <definedName name="к5">#REF!</definedName>
    <definedName name="к6">#REF!</definedName>
    <definedName name="к7">#REF!</definedName>
    <definedName name="к8">#REF!</definedName>
    <definedName name="к9">#REF!</definedName>
    <definedName name="кака">#REF!</definedName>
    <definedName name="калплан">#REF!</definedName>
    <definedName name="калплан_1">#REF!</definedName>
    <definedName name="Кам_стац">#REF!</definedName>
    <definedName name="Камер_эксп_усл">#REF!</definedName>
    <definedName name="КАТ1">'[32]Смета-Т'!#REF!</definedName>
    <definedName name="Категория_сложности">#REF!</definedName>
    <definedName name="Категория_сложности_1">#REF!</definedName>
    <definedName name="катя">#REF!</definedName>
    <definedName name="кгкг">#REF!</definedName>
    <definedName name="кеке">#REF!</definedName>
    <definedName name="кенроолтьб">#REF!</definedName>
    <definedName name="ккее">#REF!</definedName>
    <definedName name="ккк">#REF!</definedName>
    <definedName name="ккккк" hidden="1">{#N/A,#N/A,TRUE,"Смета на пасс. обор. №1"}</definedName>
    <definedName name="ккккк_1" hidden="1">{#N/A,#N/A,TRUE,"Смета на пасс. обор. №1"}</definedName>
    <definedName name="книга">#REF!</definedName>
    <definedName name="Количество_землепользователей">#REF!</definedName>
    <definedName name="Количество_землепользователей_1">#REF!</definedName>
    <definedName name="Количество_контуров">#REF!</definedName>
    <definedName name="Количество_контуров_1">#REF!</definedName>
    <definedName name="Количество_культур">#REF!</definedName>
    <definedName name="Количество_культур_1">#REF!</definedName>
    <definedName name="Количество_планшетов">#REF!</definedName>
    <definedName name="Количество_планшетов_1">#REF!</definedName>
    <definedName name="Количество_предприятий">#REF!</definedName>
    <definedName name="Количество_предприятий_1">#REF!</definedName>
    <definedName name="Количество_согласований">#REF!</definedName>
    <definedName name="Количество_согласований_1">#REF!</definedName>
    <definedName name="ком." hidden="1">{#N/A,#N/A,TRUE,"Смета на пасс. обор. №1"}</definedName>
    <definedName name="ком._1" hidden="1">{#N/A,#N/A,TRUE,"Смета на пасс. обор. №1"}</definedName>
    <definedName name="команд." hidden="1">{#N/A,#N/A,TRUE,"Смета на пасс. обор. №1"}</definedName>
    <definedName name="команд._1" hidden="1">{#N/A,#N/A,TRUE,"Смета на пасс. обор. №1"}</definedName>
    <definedName name="команд.обуч." hidden="1">{#N/A,#N/A,TRUE,"Смета на пасс. обор. №1"}</definedName>
    <definedName name="команд.обуч._1" hidden="1">{#N/A,#N/A,TRUE,"Смета на пасс. обор. №1"}</definedName>
    <definedName name="команд1">#REF!</definedName>
    <definedName name="командировки" hidden="1">{#N/A,#N/A,TRUE,"Смета на пасс. обор. №1"}</definedName>
    <definedName name="Командировочные_расходы">#REF!</definedName>
    <definedName name="Командировочные_расходы_1">#REF!</definedName>
    <definedName name="КОН_ИО">#REF!</definedName>
    <definedName name="КОН_ИО_РД">#REF!</definedName>
    <definedName name="КОН_МО">#REF!</definedName>
    <definedName name="КОН_МО_РД">#REF!</definedName>
    <definedName name="КОН_ОО">#REF!</definedName>
    <definedName name="КОН_ОО_РД">#REF!</definedName>
    <definedName name="КОН_ОР">#REF!</definedName>
    <definedName name="КОН_ОР_РД">#REF!</definedName>
    <definedName name="КОН_ПО">#REF!</definedName>
    <definedName name="КОН_ПО_РД">#REF!</definedName>
    <definedName name="КОН_ТО">#REF!</definedName>
    <definedName name="КОН_ТО_РД">#REF!</definedName>
    <definedName name="конкурс" localSheetId="17">#REF!</definedName>
    <definedName name="конкурс">#REF!</definedName>
    <definedName name="Конф">#REF!</definedName>
    <definedName name="Конф_49">#REF!</definedName>
    <definedName name="Конф_50">#REF!</definedName>
    <definedName name="Конф_51">#REF!</definedName>
    <definedName name="Конф_52">#REF!</definedName>
    <definedName name="Конф_53">#REF!</definedName>
    <definedName name="Конф_54">#REF!</definedName>
    <definedName name="конфл">#REF!</definedName>
    <definedName name="конфл_49">#REF!</definedName>
    <definedName name="конфл_50">#REF!</definedName>
    <definedName name="конфл_51">#REF!</definedName>
    <definedName name="конфл_52">#REF!</definedName>
    <definedName name="конфл_53">#REF!</definedName>
    <definedName name="конфл_54">#REF!</definedName>
    <definedName name="конфл2">#REF!</definedName>
    <definedName name="конфл2_49">#REF!</definedName>
    <definedName name="конфл2_50">#REF!</definedName>
    <definedName name="конфл2_51">#REF!</definedName>
    <definedName name="конфл2_52">#REF!</definedName>
    <definedName name="конфл2_53">#REF!</definedName>
    <definedName name="конфл2_54">#REF!</definedName>
    <definedName name="Копия" hidden="1">{#N/A,#N/A,TRUE,"Смета на пасс. обор. №1"}</definedName>
    <definedName name="Копия2509" hidden="1">{#N/A,#N/A,TRUE,"Смета на пасс. обор. №1"}</definedName>
    <definedName name="Корнеева">#REF!</definedName>
    <definedName name="котофей" hidden="1">{#N/A,#N/A,TRUE,"Смета на пасс. обор. №1"}</definedName>
    <definedName name="котофей_1" hidden="1">{#N/A,#N/A,TRUE,"Смета на пасс. обор. №1"}</definedName>
    <definedName name="Коэф_монт">[15]Коэфф!$B$4</definedName>
    <definedName name="КоэфБезПоля">#REF!</definedName>
    <definedName name="КоэфГорЗак">#REF!</definedName>
    <definedName name="КоэфГорЗаказ">[30]ОбмОбслЗемОд!$E$29</definedName>
    <definedName name="КоэфУдорожания">[30]ОбмОбслЗемОд!$E$28</definedName>
    <definedName name="Коэффициент">#REF!</definedName>
    <definedName name="Коэффициент_1">#REF!</definedName>
    <definedName name="кп" localSheetId="17">#REF!</definedName>
    <definedName name="кп">#REF!</definedName>
    <definedName name="Кпроект">'[33]Исх. данные'!#REF!</definedName>
    <definedName name="Крек">'[11]Лист опроса'!$B$17</definedName>
    <definedName name="Крп">'[11]Лист опроса'!$B$19</definedName>
    <definedName name="кук" hidden="1">{#N/A,#N/A,TRUE,"Смета на пасс. обор. №1"}</definedName>
    <definedName name="кук_1" hidden="1">{#N/A,#N/A,TRUE,"Смета на пасс. обор. №1"}</definedName>
    <definedName name="куку">#REF!</definedName>
    <definedName name="Курган">#REF!</definedName>
    <definedName name="курорты" localSheetId="17">#REF!</definedName>
    <definedName name="курорты">#REF!</definedName>
    <definedName name="Курс">[15]Коэфф!$B$3</definedName>
    <definedName name="Курс_доллара">'[34]Курс доллара'!$A$2</definedName>
    <definedName name="Кэл">'[11]Лист опроса'!$B$20</definedName>
    <definedName name="л" hidden="1">{#N/A,#N/A,TRUE,"Смета на пасс. обор. №1"}</definedName>
    <definedName name="л_1" hidden="1">{#N/A,#N/A,TRUE,"Смета на пасс. обор. №1"}</definedName>
    <definedName name="лаб_иссл" localSheetId="17">#REF!</definedName>
    <definedName name="лаб_иссл">#REF!</definedName>
    <definedName name="Лаб_стац" localSheetId="17">#REF!</definedName>
    <definedName name="Лаб_стац">#REF!</definedName>
    <definedName name="Лаб_эксп_усл" localSheetId="17">#REF!</definedName>
    <definedName name="Лаб_эксп_усл">#REF!</definedName>
    <definedName name="ЛабМашБур">[30]СмМашБур!#REF!</definedName>
    <definedName name="ЛабШурфов">#REF!</definedName>
    <definedName name="лдж" hidden="1">{#N/A,#N/A,TRUE,"Смета на пасс. обор. №1"}</definedName>
    <definedName name="лдж_1" hidden="1">{#N/A,#N/A,TRUE,"Смета на пасс. обор. №1"}</definedName>
    <definedName name="лл">[12]Вспомогательный!$D$78</definedName>
    <definedName name="ллдж">#REF!</definedName>
    <definedName name="ло">#REF!</definedName>
    <definedName name="лол">#REF!</definedName>
    <definedName name="лор" hidden="1">{#N/A,#N/A,TRUE,"Смета на пасс. обор. №1"}</definedName>
    <definedName name="лор_1" hidden="1">{#N/A,#N/A,TRUE,"Смета на пасс. обор. №1"}</definedName>
    <definedName name="лот" hidden="1">{#N/A,#N/A,TRUE,"Смета на пасс. обор. №1"}</definedName>
    <definedName name="лот_1" hidden="1">{#N/A,#N/A,TRUE,"Смета на пасс. обор. №1"}</definedName>
    <definedName name="лрпораплтль">#REF!</definedName>
    <definedName name="Лс">#REF!</definedName>
    <definedName name="Махачкала">#REF!</definedName>
    <definedName name="Махачкала_1">#REF!</definedName>
    <definedName name="Махачкала_2">#REF!</definedName>
    <definedName name="Махачкала_22">#REF!</definedName>
    <definedName name="Махачкала_49">#REF!</definedName>
    <definedName name="Махачкала_5">#REF!</definedName>
    <definedName name="Махачкала_50">#REF!</definedName>
    <definedName name="Махачкала_51">#REF!</definedName>
    <definedName name="Махачкала_52">#REF!</definedName>
    <definedName name="Махачкала_53">#REF!</definedName>
    <definedName name="Махачкала_54">#REF!</definedName>
    <definedName name="Металли_еская_дверца_для_напольного_монтажного_шкафа_VERO__600x600x42U__с_замком_и_клю_ами">#REF!</definedName>
    <definedName name="мж1">'[35]СметаСводная 1 оч'!$D$6</definedName>
    <definedName name="мил">{0,"овz";1,"z";2,"аz";5,"овz"}</definedName>
    <definedName name="мир" hidden="1">{#N/A,#N/A,TRUE,"Смета на пасс. обор. №1"}</definedName>
    <definedName name="мир_1" hidden="1">{#N/A,#N/A,TRUE,"Смета на пасс. обор. №1"}</definedName>
    <definedName name="мит">#REF!</definedName>
    <definedName name="митюгов">'[36]Данные для расчёта сметы'!$J$33</definedName>
    <definedName name="митюгов_1">'[37]Данные для расчёта сметы'!$J$33</definedName>
    <definedName name="митюгов_2">'[38]Данные для расчёта сметы'!$J$33</definedName>
    <definedName name="мм">#REF!</definedName>
    <definedName name="МММММММММ">#REF!</definedName>
    <definedName name="Название_проекта">#REF!</definedName>
    <definedName name="Название_проекта_1">#REF!</definedName>
    <definedName name="НАЧ_ИО">#REF!</definedName>
    <definedName name="НАЧ_ИО_РД">#REF!</definedName>
    <definedName name="НАЧ_МО">#REF!</definedName>
    <definedName name="НАЧ_МО_РД">#REF!</definedName>
    <definedName name="НАЧ_ОО">#REF!</definedName>
    <definedName name="НАЧ_ОО_РД">#REF!</definedName>
    <definedName name="НАЧ_ОР">#REF!</definedName>
    <definedName name="НАЧ_ОР_РД">#REF!</definedName>
    <definedName name="НАЧ_ПО">#REF!</definedName>
    <definedName name="НАЧ_ПО_РД">#REF!</definedName>
    <definedName name="НАЧ_ТО">#REF!</definedName>
    <definedName name="НАЧ_ТО_РД">#REF!</definedName>
    <definedName name="ндс" localSheetId="17">#REF!</definedName>
    <definedName name="ндс">#REF!</definedName>
    <definedName name="неп">#REF!</definedName>
    <definedName name="неп_1">#REF!</definedName>
    <definedName name="неп_10">#REF!</definedName>
    <definedName name="неп_11">#REF!</definedName>
    <definedName name="неп_12">#REF!</definedName>
    <definedName name="неп_13">#REF!</definedName>
    <definedName name="неп_14">#REF!</definedName>
    <definedName name="неп_15">#REF!</definedName>
    <definedName name="неп_16">#REF!</definedName>
    <definedName name="неп_17">#REF!</definedName>
    <definedName name="неп_18">#REF!</definedName>
    <definedName name="неп_19">#REF!</definedName>
    <definedName name="неп_2">#REF!</definedName>
    <definedName name="неп_20">#REF!</definedName>
    <definedName name="неп_21">#REF!</definedName>
    <definedName name="неп_49">#REF!</definedName>
    <definedName name="неп_50">#REF!</definedName>
    <definedName name="неп_51">#REF!</definedName>
    <definedName name="неп_52">#REF!</definedName>
    <definedName name="неп_53">#REF!</definedName>
    <definedName name="неп_54">#REF!</definedName>
    <definedName name="неп_6">#REF!</definedName>
    <definedName name="неп_7">#REF!</definedName>
    <definedName name="неп_8">#REF!</definedName>
    <definedName name="неп_9">#REF!</definedName>
    <definedName name="Непредв">[15]Коэфф!$B$7</definedName>
    <definedName name="ННОвгород">#REF!</definedName>
    <definedName name="ННОвгород_1">#REF!</definedName>
    <definedName name="ННОвгород_2">#REF!</definedName>
    <definedName name="ННОвгород_22">#REF!</definedName>
    <definedName name="ННОвгород_49">#REF!</definedName>
    <definedName name="ННОвгород_5">#REF!</definedName>
    <definedName name="ННОвгород_50">#REF!</definedName>
    <definedName name="ННОвгород_51">#REF!</definedName>
    <definedName name="ННОвгород_52">#REF!</definedName>
    <definedName name="ННОвгород_53">#REF!</definedName>
    <definedName name="ННОвгород_54">#REF!</definedName>
    <definedName name="Номер_договора">#REF!</definedName>
    <definedName name="Номер_договора_1">#REF!</definedName>
    <definedName name="НомерДоговора">[30]ОбмОбслЗемОд!$F$2</definedName>
    <definedName name="Нсапк">'[11]Лист опроса'!$B$34</definedName>
    <definedName name="Нсстр">'[11]Лист опроса'!$B$32</definedName>
    <definedName name="о">#REF!</definedName>
    <definedName name="о_1">#REF!</definedName>
    <definedName name="_xlnm.Print_Area" localSheetId="0">'Календарный план'!$A$1:$T$14</definedName>
    <definedName name="_xlnm.Print_Area" localSheetId="3">НМЦ!$A$1:$E$17</definedName>
    <definedName name="_xlnm.Print_Area" localSheetId="4">НМЦК!$A$1:$G$40</definedName>
    <definedName name="_xlnm.Print_Area" localSheetId="6">'Сводная ПИР'!$A$1:$G$30</definedName>
    <definedName name="_xlnm.Print_Area" localSheetId="8">Экспертиза!$A$1:$H$20</definedName>
    <definedName name="обуч" hidden="1">{#N/A,#N/A,TRUE,"Смета на пасс. обор. №1"}</definedName>
    <definedName name="обуч_1" hidden="1">{#N/A,#N/A,TRUE,"Смета на пасс. обор. №1"}</definedName>
    <definedName name="общ_МПА_П">#REF!</definedName>
    <definedName name="ОбъектАдрес">[30]ОбмОбслЗемОд!$A$4</definedName>
    <definedName name="Объекты">#REF!</definedName>
    <definedName name="объем">#N/A</definedName>
    <definedName name="объем___0">#REF!</definedName>
    <definedName name="объем___0___0">#REF!</definedName>
    <definedName name="объем___0___0___0">#REF!</definedName>
    <definedName name="объем___0___0___0___0">#REF!</definedName>
    <definedName name="объем___0___0___0___0___0">#REF!</definedName>
    <definedName name="объем___0___0___0___0___0_1">#REF!</definedName>
    <definedName name="объем___0___0___0___0_1">#REF!</definedName>
    <definedName name="объем___0___0___0___1">#REF!</definedName>
    <definedName name="объем___0___0___0___1_1">#REF!</definedName>
    <definedName name="объем___0___0___0___5">#REF!</definedName>
    <definedName name="объем___0___0___0___5_1">#REF!</definedName>
    <definedName name="объем___0___0___0_1">#REF!</definedName>
    <definedName name="объем___0___0___0_1_1">#REF!</definedName>
    <definedName name="объем___0___0___0_1_1_1">#REF!</definedName>
    <definedName name="объем___0___0___0_5">#REF!</definedName>
    <definedName name="объем___0___0___0_5_1">#REF!</definedName>
    <definedName name="объем___0___0___1">#REF!</definedName>
    <definedName name="объем___0___0___1_1">#REF!</definedName>
    <definedName name="объем___0___0___2">#REF!</definedName>
    <definedName name="объем___0___0___2_1">#REF!</definedName>
    <definedName name="объем___0___0___3">#REF!</definedName>
    <definedName name="объем___0___0___3_1">#REF!</definedName>
    <definedName name="объем___0___0___4">#REF!</definedName>
    <definedName name="объем___0___0___4_1">#REF!</definedName>
    <definedName name="объем___0___0___5">#REF!</definedName>
    <definedName name="объем___0___0___5_1">#REF!</definedName>
    <definedName name="объем___0___0_1">#REF!</definedName>
    <definedName name="объем___0___0_1_1">#REF!</definedName>
    <definedName name="объем___0___0_1_1_1">#REF!</definedName>
    <definedName name="объем___0___0_3">#REF!</definedName>
    <definedName name="объем___0___0_3_1">#REF!</definedName>
    <definedName name="объем___0___0_5">#REF!</definedName>
    <definedName name="объем___0___0_5_1">#REF!</definedName>
    <definedName name="объем___0___1">#REF!</definedName>
    <definedName name="объем___0___1___0">#REF!</definedName>
    <definedName name="объем___0___1___0_1">#REF!</definedName>
    <definedName name="объем___0___1_1">#REF!</definedName>
    <definedName name="объем___0___10">#REF!</definedName>
    <definedName name="объем___0___10_1">#REF!</definedName>
    <definedName name="объем___0___12">#REF!</definedName>
    <definedName name="объем___0___2">#REF!</definedName>
    <definedName name="объем___0___2___0">#REF!</definedName>
    <definedName name="объем___0___2___0___0">#REF!</definedName>
    <definedName name="объем___0___2___0___0_1">#REF!</definedName>
    <definedName name="объем___0___2___0_1">#REF!</definedName>
    <definedName name="объем___0___2___5">#REF!</definedName>
    <definedName name="объем___0___2___5_1">#REF!</definedName>
    <definedName name="объем___0___2_1">#REF!</definedName>
    <definedName name="объем___0___2_1_1">#REF!</definedName>
    <definedName name="объем___0___2_1_1_1">#REF!</definedName>
    <definedName name="объем___0___2_3">#REF!</definedName>
    <definedName name="объем___0___2_3_1">#REF!</definedName>
    <definedName name="объем___0___2_5">#REF!</definedName>
    <definedName name="объем___0___2_5_1">#REF!</definedName>
    <definedName name="объем___0___3">#REF!</definedName>
    <definedName name="объем___0___3___0">#REF!</definedName>
    <definedName name="объем___0___3___0_1">#REF!</definedName>
    <definedName name="объем___0___3___5">#REF!</definedName>
    <definedName name="объем___0___3___5_1">#REF!</definedName>
    <definedName name="объем___0___3_1">#REF!</definedName>
    <definedName name="объем___0___3_1_1">#REF!</definedName>
    <definedName name="объем___0___3_1_1_1">#REF!</definedName>
    <definedName name="объем___0___3_5">#REF!</definedName>
    <definedName name="объем___0___3_5_1">#REF!</definedName>
    <definedName name="объем___0___4">#REF!</definedName>
    <definedName name="объем___0___4___0">#REF!</definedName>
    <definedName name="объем___0___4___0_1">#REF!</definedName>
    <definedName name="объем___0___4___5">#REF!</definedName>
    <definedName name="объем___0___4___5_1">#REF!</definedName>
    <definedName name="объем___0___4_1">#REF!</definedName>
    <definedName name="объем___0___4_1_1">#REF!</definedName>
    <definedName name="объем___0___4_1_1_1">#REF!</definedName>
    <definedName name="объем___0___4_3">#REF!</definedName>
    <definedName name="объем___0___4_3_1">#REF!</definedName>
    <definedName name="объем___0___4_5">#REF!</definedName>
    <definedName name="объем___0___4_5_1">#REF!</definedName>
    <definedName name="объем___0___5">#REF!</definedName>
    <definedName name="объем___0___5_1">#REF!</definedName>
    <definedName name="объем___0___6">#REF!</definedName>
    <definedName name="объем___0___6_1">#REF!</definedName>
    <definedName name="объем___0___8">#REF!</definedName>
    <definedName name="объем___0___8_1">#REF!</definedName>
    <definedName name="объем___0_1">#REF!</definedName>
    <definedName name="объем___0_1_1">#REF!</definedName>
    <definedName name="объем___0_3">#REF!</definedName>
    <definedName name="объем___0_3_1">#REF!</definedName>
    <definedName name="объем___0_5">#REF!</definedName>
    <definedName name="объем___0_5_1">#REF!</definedName>
    <definedName name="объем___1">#REF!</definedName>
    <definedName name="объем___1___0">#REF!</definedName>
    <definedName name="объем___1___0___0">#REF!</definedName>
    <definedName name="объем___1___0___0_1">#REF!</definedName>
    <definedName name="объем___1___0_1">#REF!</definedName>
    <definedName name="объем___1___1">#REF!</definedName>
    <definedName name="объем___1___1_1">#REF!</definedName>
    <definedName name="объем___1___5">#REF!</definedName>
    <definedName name="объем___1___5_1">#REF!</definedName>
    <definedName name="объем___1_1">#REF!</definedName>
    <definedName name="объем___1_1_1">#REF!</definedName>
    <definedName name="объем___1_1_1_1">#REF!</definedName>
    <definedName name="объем___1_3">#REF!</definedName>
    <definedName name="объем___1_3_1">#REF!</definedName>
    <definedName name="объем___1_5">#REF!</definedName>
    <definedName name="объем___1_5_1">#REF!</definedName>
    <definedName name="объем___10">#REF!</definedName>
    <definedName name="объем___10___0">NA()</definedName>
    <definedName name="объем___10___0___0">#REF!</definedName>
    <definedName name="объем___10___0___0___0">#REF!</definedName>
    <definedName name="объем___10___0___0___0_1">#REF!</definedName>
    <definedName name="объем___10___0___0_1">#REF!</definedName>
    <definedName name="объем___10___0___1">NA()</definedName>
    <definedName name="объем___10___0___5">NA()</definedName>
    <definedName name="объем___10___0_1">#REF!</definedName>
    <definedName name="объем___10___0_1_1">NA()</definedName>
    <definedName name="объем___10___0_3">NA()</definedName>
    <definedName name="объем___10___0_5">NA()</definedName>
    <definedName name="объем___10___1">#REF!</definedName>
    <definedName name="объем___10___10">#REF!</definedName>
    <definedName name="объем___10___12">#REF!</definedName>
    <definedName name="объем___10___2">NA()</definedName>
    <definedName name="объем___10___4">NA()</definedName>
    <definedName name="объем___10___5">#REF!</definedName>
    <definedName name="объем___10___5_1">#REF!</definedName>
    <definedName name="объем___10___6">NA()</definedName>
    <definedName name="объем___10___8">NA()</definedName>
    <definedName name="объем___10_1">NA()</definedName>
    <definedName name="объем___10_3">#REF!</definedName>
    <definedName name="объем___10_3_1">#REF!</definedName>
    <definedName name="объем___10_5">#REF!</definedName>
    <definedName name="объем___10_5_1">#REF!</definedName>
    <definedName name="объем___11">#REF!</definedName>
    <definedName name="объем___11___0">NA()</definedName>
    <definedName name="объем___11___10">#REF!</definedName>
    <definedName name="объем___11___2">#REF!</definedName>
    <definedName name="объем___11___4">#REF!</definedName>
    <definedName name="объем___11___6">#REF!</definedName>
    <definedName name="объем___11___8">#REF!</definedName>
    <definedName name="объем___11_1">#REF!</definedName>
    <definedName name="объем___12">NA()</definedName>
    <definedName name="объем___2">#REF!</definedName>
    <definedName name="объем___2___0">#REF!</definedName>
    <definedName name="объем___2___0___0">#REF!</definedName>
    <definedName name="объем___2___0___0___0">#REF!</definedName>
    <definedName name="объем___2___0___0___0___0">#REF!</definedName>
    <definedName name="объем___2___0___0___0___0_1">#REF!</definedName>
    <definedName name="объем___2___0___0___0_1">#REF!</definedName>
    <definedName name="объем___2___0___0___1">#REF!</definedName>
    <definedName name="объем___2___0___0___1_1">#REF!</definedName>
    <definedName name="объем___2___0___0___5">#REF!</definedName>
    <definedName name="объем___2___0___0___5_1">#REF!</definedName>
    <definedName name="объем___2___0___0_1">#REF!</definedName>
    <definedName name="объем___2___0___0_1_1">#REF!</definedName>
    <definedName name="объем___2___0___0_1_1_1">#REF!</definedName>
    <definedName name="объем___2___0___0_5">#REF!</definedName>
    <definedName name="объем___2___0___0_5_1">#REF!</definedName>
    <definedName name="объем___2___0___1">#REF!</definedName>
    <definedName name="объем___2___0___1_1">#REF!</definedName>
    <definedName name="объем___2___0___5">#REF!</definedName>
    <definedName name="объем___2___0___5_1">#REF!</definedName>
    <definedName name="объем___2___0_1">#REF!</definedName>
    <definedName name="объем___2___0_1_1">#REF!</definedName>
    <definedName name="объем___2___0_1_1_1">#REF!</definedName>
    <definedName name="объем___2___0_3">#REF!</definedName>
    <definedName name="объем___2___0_3_1">#REF!</definedName>
    <definedName name="объем___2___0_5">#REF!</definedName>
    <definedName name="объем___2___0_5_1">#REF!</definedName>
    <definedName name="объем___2___1">#REF!</definedName>
    <definedName name="объем___2___1_1">#REF!</definedName>
    <definedName name="объем___2___10">#REF!</definedName>
    <definedName name="объем___2___10_1">#REF!</definedName>
    <definedName name="объем___2___12">#REF!</definedName>
    <definedName name="объем___2___2">#REF!</definedName>
    <definedName name="объем___2___2_1">#REF!</definedName>
    <definedName name="объем___2___3">#REF!</definedName>
    <definedName name="объем___2___4">#REF!</definedName>
    <definedName name="объем___2___4___0">#REF!</definedName>
    <definedName name="объем___2___4___0_1">#REF!</definedName>
    <definedName name="объем___2___4___5">#REF!</definedName>
    <definedName name="объем___2___4___5_1">#REF!</definedName>
    <definedName name="объем___2___4_1">#REF!</definedName>
    <definedName name="объем___2___4_1_1">#REF!</definedName>
    <definedName name="объем___2___4_1_1_1">#REF!</definedName>
    <definedName name="объем___2___4_3">#REF!</definedName>
    <definedName name="объем___2___4_3_1">#REF!</definedName>
    <definedName name="объем___2___4_5">#REF!</definedName>
    <definedName name="объем___2___4_5_1">#REF!</definedName>
    <definedName name="объем___2___5">#REF!</definedName>
    <definedName name="объем___2___5_1">#REF!</definedName>
    <definedName name="объем___2___6">#REF!</definedName>
    <definedName name="объем___2___6_1">#REF!</definedName>
    <definedName name="объем___2___8">#REF!</definedName>
    <definedName name="объем___2___8_1">#REF!</definedName>
    <definedName name="объем___2_1">#REF!</definedName>
    <definedName name="объем___2_1_1">#REF!</definedName>
    <definedName name="объем___2_1_1_1">#REF!</definedName>
    <definedName name="объем___2_3">#REF!</definedName>
    <definedName name="объем___2_3_1">#REF!</definedName>
    <definedName name="объем___2_5">#REF!</definedName>
    <definedName name="объем___2_5_1">#REF!</definedName>
    <definedName name="объем___3">#REF!</definedName>
    <definedName name="объем___3___0">#REF!</definedName>
    <definedName name="объем___3___0___0">NA()</definedName>
    <definedName name="объем___3___0___0___0">NA()</definedName>
    <definedName name="объем___3___0___1">NA()</definedName>
    <definedName name="объем___3___0___5">#REF!</definedName>
    <definedName name="объем___3___0___5_1">#REF!</definedName>
    <definedName name="объем___3___0_1">#REF!</definedName>
    <definedName name="объем___3___0_1_1">NA()</definedName>
    <definedName name="объем___3___0_3">#REF!</definedName>
    <definedName name="объем___3___0_3_1">#REF!</definedName>
    <definedName name="объем___3___0_5">#REF!</definedName>
    <definedName name="объем___3___0_5_1">#REF!</definedName>
    <definedName name="объем___3___10">#REF!</definedName>
    <definedName name="объем___3___2">#REF!</definedName>
    <definedName name="объем___3___2_1">#REF!</definedName>
    <definedName name="объем___3___3">#REF!</definedName>
    <definedName name="объем___3___3_1">#REF!</definedName>
    <definedName name="объем___3___4">#REF!</definedName>
    <definedName name="объем___3___5">#REF!</definedName>
    <definedName name="объем___3___5_1">#REF!</definedName>
    <definedName name="объем___3___6">#REF!</definedName>
    <definedName name="объем___3___8">#REF!</definedName>
    <definedName name="объем___3_1">#REF!</definedName>
    <definedName name="объем___3_1_1">#REF!</definedName>
    <definedName name="объем___3_1_1_1">#REF!</definedName>
    <definedName name="объем___3_3">NA()</definedName>
    <definedName name="объем___3_5">#REF!</definedName>
    <definedName name="объем___3_5_1">#REF!</definedName>
    <definedName name="объем___4">#REF!</definedName>
    <definedName name="объем___4___0">NA()</definedName>
    <definedName name="объем___4___0___0">#REF!</definedName>
    <definedName name="объем___4___0___0___0">#REF!</definedName>
    <definedName name="объем___4___0___0___0___0">#REF!</definedName>
    <definedName name="объем___4___0___0___0___0_1">#REF!</definedName>
    <definedName name="объем___4___0___0___0_1">#REF!</definedName>
    <definedName name="объем___4___0___0___1">#REF!</definedName>
    <definedName name="объем___4___0___0___1_1">#REF!</definedName>
    <definedName name="объем___4___0___0___5">#REF!</definedName>
    <definedName name="объем___4___0___0___5_1">#REF!</definedName>
    <definedName name="объем___4___0___0_1">#REF!</definedName>
    <definedName name="объем___4___0___0_1_1">#REF!</definedName>
    <definedName name="объем___4___0___0_1_1_1">#REF!</definedName>
    <definedName name="объем___4___0___0_5">#REF!</definedName>
    <definedName name="объем___4___0___0_5_1">#REF!</definedName>
    <definedName name="объем___4___0___1">#REF!</definedName>
    <definedName name="объем___4___0___1_1">#REF!</definedName>
    <definedName name="объем___4___0___5">NA()</definedName>
    <definedName name="объем___4___0_1">#REF!</definedName>
    <definedName name="объем___4___0_1_1">#REF!</definedName>
    <definedName name="объем___4___0_1_1_1">#REF!</definedName>
    <definedName name="объем___4___0_3">#REF!</definedName>
    <definedName name="объем___4___0_3_1">#REF!</definedName>
    <definedName name="объем___4___0_5">NA()</definedName>
    <definedName name="объем___4___1">#REF!</definedName>
    <definedName name="объем___4___1_1">#REF!</definedName>
    <definedName name="объем___4___10">#REF!</definedName>
    <definedName name="объем___4___10_1">#REF!</definedName>
    <definedName name="объем___4___12">#REF!</definedName>
    <definedName name="объем___4___2">#REF!</definedName>
    <definedName name="объем___4___2_1">#REF!</definedName>
    <definedName name="объем___4___3">#REF!</definedName>
    <definedName name="объем___4___3_1">#REF!</definedName>
    <definedName name="объем___4___4">#REF!</definedName>
    <definedName name="объем___4___4_1">#REF!</definedName>
    <definedName name="объем___4___5">#REF!</definedName>
    <definedName name="объем___4___5_1">#REF!</definedName>
    <definedName name="объем___4___6">#REF!</definedName>
    <definedName name="объем___4___6_1">#REF!</definedName>
    <definedName name="объем___4___8">#REF!</definedName>
    <definedName name="объем___4___8_1">#REF!</definedName>
    <definedName name="объем___4_1">#REF!</definedName>
    <definedName name="объем___4_1_1">#REF!</definedName>
    <definedName name="объем___4_1_1_1">#REF!</definedName>
    <definedName name="объем___4_3">#REF!</definedName>
    <definedName name="объем___4_3_1">#REF!</definedName>
    <definedName name="объем___4_5">#REF!</definedName>
    <definedName name="объем___4_5_1">#REF!</definedName>
    <definedName name="объем___5">NA()</definedName>
    <definedName name="объем___5___0">#REF!</definedName>
    <definedName name="объем___5___0___0">#REF!</definedName>
    <definedName name="объем___5___0___0___0">#REF!</definedName>
    <definedName name="объем___5___0___0___0___0">#REF!</definedName>
    <definedName name="объем___5___0___0___0___0_1">#REF!</definedName>
    <definedName name="объем___5___0___0___0_1">#REF!</definedName>
    <definedName name="объем___5___0___0_1">#REF!</definedName>
    <definedName name="объем___5___0___1">#REF!</definedName>
    <definedName name="объем___5___0___1_1">#REF!</definedName>
    <definedName name="объем___5___0___5">#REF!</definedName>
    <definedName name="объем___5___0___5_1">#REF!</definedName>
    <definedName name="объем___5___0_1">#REF!</definedName>
    <definedName name="объем___5___0_1_1">#REF!</definedName>
    <definedName name="объем___5___0_1_1_1">#REF!</definedName>
    <definedName name="объем___5___0_3">#REF!</definedName>
    <definedName name="объем___5___0_3_1">#REF!</definedName>
    <definedName name="объем___5___0_5">#REF!</definedName>
    <definedName name="объем___5___0_5_1">#REF!</definedName>
    <definedName name="объем___5___1">#REF!</definedName>
    <definedName name="объем___5___1_1">#REF!</definedName>
    <definedName name="объем___5___3">NA()</definedName>
    <definedName name="объем___5___5">NA()</definedName>
    <definedName name="объем___5_1">#REF!</definedName>
    <definedName name="объем___5_1_1">#REF!</definedName>
    <definedName name="объем___5_1_1_1">#REF!</definedName>
    <definedName name="объем___5_3">NA()</definedName>
    <definedName name="объем___5_5">NA()</definedName>
    <definedName name="объем___6">NA()</definedName>
    <definedName name="объем___6___0">#REF!</definedName>
    <definedName name="объем___6___0___0">#REF!</definedName>
    <definedName name="объем___6___0___0___0">#REF!</definedName>
    <definedName name="объем___6___0___0___0___0">#REF!</definedName>
    <definedName name="объем___6___0___0___0___0_1">#REF!</definedName>
    <definedName name="объем___6___0___0___0_1">#REF!</definedName>
    <definedName name="объем___6___0___0_1">#REF!</definedName>
    <definedName name="объем___6___0___1">#REF!</definedName>
    <definedName name="объем___6___0___1_1">#REF!</definedName>
    <definedName name="объем___6___0___5">#REF!</definedName>
    <definedName name="объем___6___0___5_1">#REF!</definedName>
    <definedName name="объем___6___0_1">#REF!</definedName>
    <definedName name="объем___6___0_1_1">#REF!</definedName>
    <definedName name="объем___6___0_1_1_1">#REF!</definedName>
    <definedName name="объем___6___0_3">#REF!</definedName>
    <definedName name="объем___6___0_3_1">#REF!</definedName>
    <definedName name="объем___6___0_5">#REF!</definedName>
    <definedName name="объем___6___0_5_1">#REF!</definedName>
    <definedName name="объем___6___1">#REF!</definedName>
    <definedName name="объем___6___10">#REF!</definedName>
    <definedName name="объем___6___10_1">#REF!</definedName>
    <definedName name="объем___6___12">#REF!</definedName>
    <definedName name="объем___6___2">#REF!</definedName>
    <definedName name="объем___6___2_1">#REF!</definedName>
    <definedName name="объем___6___4">#REF!</definedName>
    <definedName name="объем___6___4_1">#REF!</definedName>
    <definedName name="объем___6___5">NA()</definedName>
    <definedName name="объем___6___6">#REF!</definedName>
    <definedName name="объем___6___6_1">#REF!</definedName>
    <definedName name="объем___6___8">#REF!</definedName>
    <definedName name="объем___6___8_1">#REF!</definedName>
    <definedName name="объем___6_1">#REF!</definedName>
    <definedName name="объем___6_1_1">#REF!</definedName>
    <definedName name="объем___6_1_1_1">#REF!</definedName>
    <definedName name="объем___6_3">#REF!</definedName>
    <definedName name="объем___6_3_1">#REF!</definedName>
    <definedName name="объем___6_5">NA()</definedName>
    <definedName name="объем___7">#REF!</definedName>
    <definedName name="объем___7___0">#REF!</definedName>
    <definedName name="объем___7___10">#REF!</definedName>
    <definedName name="объем___7___2">#REF!</definedName>
    <definedName name="объем___7___4">#REF!</definedName>
    <definedName name="объем___7___6">#REF!</definedName>
    <definedName name="объем___7___8">#REF!</definedName>
    <definedName name="объем___7_1">#REF!</definedName>
    <definedName name="объем___8">#REF!</definedName>
    <definedName name="объем___8___0">#REF!</definedName>
    <definedName name="объем___8___0___0">#REF!</definedName>
    <definedName name="объем___8___0___0___0">#REF!</definedName>
    <definedName name="объем___8___0___0___0___0">#REF!</definedName>
    <definedName name="объем___8___0___0___0___0_1">#REF!</definedName>
    <definedName name="объем___8___0___0___0_1">#REF!</definedName>
    <definedName name="объем___8___0___0_1">#REF!</definedName>
    <definedName name="объем___8___0___1">#REF!</definedName>
    <definedName name="объем___8___0___1_1">#REF!</definedName>
    <definedName name="объем___8___0___5">#REF!</definedName>
    <definedName name="объем___8___0___5_1">#REF!</definedName>
    <definedName name="объем___8___0_1">#REF!</definedName>
    <definedName name="объем___8___0_1_1">#REF!</definedName>
    <definedName name="объем___8___0_1_1_1">#REF!</definedName>
    <definedName name="объем___8___0_3">#REF!</definedName>
    <definedName name="объем___8___0_3_1">#REF!</definedName>
    <definedName name="объем___8___0_5">#REF!</definedName>
    <definedName name="объем___8___0_5_1">#REF!</definedName>
    <definedName name="объем___8___1">#REF!</definedName>
    <definedName name="объем___8___10">#REF!</definedName>
    <definedName name="объем___8___10_1">#REF!</definedName>
    <definedName name="объем___8___12">#REF!</definedName>
    <definedName name="объем___8___2">#REF!</definedName>
    <definedName name="объем___8___2_1">#REF!</definedName>
    <definedName name="объем___8___4">#REF!</definedName>
    <definedName name="объем___8___4_1">#REF!</definedName>
    <definedName name="объем___8___5">#REF!</definedName>
    <definedName name="объем___8___5_1">#REF!</definedName>
    <definedName name="объем___8___6">#REF!</definedName>
    <definedName name="объем___8___6_1">#REF!</definedName>
    <definedName name="объем___8___8">#REF!</definedName>
    <definedName name="объем___8___8_1">#REF!</definedName>
    <definedName name="объем___8_1">#REF!</definedName>
    <definedName name="объем___8_1_1">#REF!</definedName>
    <definedName name="объем___8_1_1_1">#REF!</definedName>
    <definedName name="объем___8_3">#REF!</definedName>
    <definedName name="объем___8_3_1">#REF!</definedName>
    <definedName name="объем___8_5">#REF!</definedName>
    <definedName name="объем___8_5_1">#REF!</definedName>
    <definedName name="объем___9">#REF!</definedName>
    <definedName name="объем___9___0">#REF!</definedName>
    <definedName name="объем___9___0___0">#REF!</definedName>
    <definedName name="объем___9___0___0___0">#REF!</definedName>
    <definedName name="объем___9___0___0___0___0">#REF!</definedName>
    <definedName name="объем___9___0___0___0___0_1">#REF!</definedName>
    <definedName name="объем___9___0___0___0_1">#REF!</definedName>
    <definedName name="объем___9___0___0_1">#REF!</definedName>
    <definedName name="объем___9___0___5">#REF!</definedName>
    <definedName name="объем___9___0___5_1">#REF!</definedName>
    <definedName name="объем___9___0_1">#REF!</definedName>
    <definedName name="объем___9___0_5">#REF!</definedName>
    <definedName name="объем___9___0_5_1">#REF!</definedName>
    <definedName name="объем___9___10">#REF!</definedName>
    <definedName name="объем___9___2">#REF!</definedName>
    <definedName name="объем___9___4">#REF!</definedName>
    <definedName name="объем___9___5">#REF!</definedName>
    <definedName name="объем___9___5_1">#REF!</definedName>
    <definedName name="объем___9___6">#REF!</definedName>
    <definedName name="объем___9___8">#REF!</definedName>
    <definedName name="объем___9_1">#REF!</definedName>
    <definedName name="объем___9_1_1">#REF!</definedName>
    <definedName name="объем___9_1_1_1">#REF!</definedName>
    <definedName name="объем___9_3">#REF!</definedName>
    <definedName name="объем___9_3_1">#REF!</definedName>
    <definedName name="объем___9_5">#REF!</definedName>
    <definedName name="объем___9_5_1">#REF!</definedName>
    <definedName name="объем_1">NA()</definedName>
    <definedName name="объем_1_1">NA()</definedName>
    <definedName name="объем_3">NA()</definedName>
    <definedName name="объем_4">NA()</definedName>
    <definedName name="объем_5">NA()</definedName>
    <definedName name="объем1">#REF!</definedName>
    <definedName name="ог" hidden="1">{#N/A,#N/A,TRUE,"Смета на пасс. обор. №1"}</definedName>
    <definedName name="ог_1" hidden="1">{#N/A,#N/A,TRUE,"Смета на пасс. обор. №1"}</definedName>
    <definedName name="ок">#REF!</definedName>
    <definedName name="ок_1">#REF!</definedName>
    <definedName name="Окончательно">#REF!</definedName>
    <definedName name="олд" hidden="1">{#N/A,#N/A,TRUE,"Смета на пасс. обор. №1"}</definedName>
    <definedName name="олд_1" hidden="1">{#N/A,#N/A,TRUE,"Смета на пасс. обор. №1"}</definedName>
    <definedName name="олпрол">#REF!</definedName>
    <definedName name="олролрт">#REF!</definedName>
    <definedName name="ОЛЯ">#REF!</definedName>
    <definedName name="ооо">#REF!</definedName>
    <definedName name="ООО_НИИПРИИ___Севзапинжтехнология" localSheetId="17">#REF!</definedName>
    <definedName name="ООО_НИИПРИИ___Севзапинжтехнология">#REF!</definedName>
    <definedName name="оооо">#REF!</definedName>
    <definedName name="Опер">[39]Орг!$C$50:$C$86</definedName>
    <definedName name="орп" hidden="1">{#N/A,#N/A,TRUE,"Смета на пасс. обор. №1"}</definedName>
    <definedName name="орп_1" hidden="1">{#N/A,#N/A,TRUE,"Смета на пасс. обор. №1"}</definedName>
    <definedName name="Осн_Камер" localSheetId="17">#REF!</definedName>
    <definedName name="Осн_Камер">#REF!</definedName>
    <definedName name="от" hidden="1">{#N/A,#N/A,TRUE,"Смета на пасс. обор. №1"}</definedName>
    <definedName name="от_1" hidden="1">{#N/A,#N/A,TRUE,"Смета на пасс. обор. №1"}</definedName>
    <definedName name="Отч_пож">[15]Коэфф!$B$6</definedName>
    <definedName name="Отчет" localSheetId="17">#REF!</definedName>
    <definedName name="Отчет">#REF!</definedName>
    <definedName name="п">#REF!</definedName>
    <definedName name="п_1">#REF!</definedName>
    <definedName name="п1111111" localSheetId="17">#REF!</definedName>
    <definedName name="п1111111">#REF!</definedName>
    <definedName name="п45">#REF!</definedName>
    <definedName name="ПА3">#REF!</definedName>
    <definedName name="ПА4">#REF!</definedName>
    <definedName name="паша">#REF!</definedName>
    <definedName name="ПБ">#REF!</definedName>
    <definedName name="ПД">#REF!</definedName>
    <definedName name="ПереченьДолжностей">[40]Должности!$A$2:$A$31</definedName>
    <definedName name="ПЗ2">#REF!</definedName>
    <definedName name="пионер" localSheetId="17">#REF!</definedName>
    <definedName name="пионер">#REF!</definedName>
    <definedName name="ПИР">#REF!</definedName>
    <definedName name="ПИСС_стац" localSheetId="17">#REF!</definedName>
    <definedName name="ПИСС_стац">#REF!</definedName>
    <definedName name="ПИСС_эксп">#REF!</definedName>
    <definedName name="Пкр">'[11]Лист опроса'!$B$41</definedName>
    <definedName name="План">'[41]Смета 7'!$F$1</definedName>
    <definedName name="Площадь">#REF!</definedName>
    <definedName name="Площадь_1">#REF!</definedName>
    <definedName name="Площадь_нелинейных_объектов">#REF!</definedName>
    <definedName name="Площадь_нелинейных_объектов_1">#REF!</definedName>
    <definedName name="Площадь_планшетов">#REF!</definedName>
    <definedName name="Площадь_планшетов_1">#REF!</definedName>
    <definedName name="пнр">#REF!</definedName>
    <definedName name="ПодрядДолжн">[30]ОбмОбслЗемОд!$F$67</definedName>
    <definedName name="ПодрядИмя">[30]ОбмОбслЗемОд!$H$69</definedName>
    <definedName name="Подрядчик">[30]ОбмОбслЗемОд!$A$7</definedName>
    <definedName name="Полевые" localSheetId="17">#REF!</definedName>
    <definedName name="Полевые">#REF!</definedName>
    <definedName name="Полно">#REF!</definedName>
    <definedName name="попр">#REF!</definedName>
    <definedName name="Поправочные_коэффициенты_по_письму_Госстроя_от_25.12.90">#N/A</definedName>
    <definedName name="Поправочные_коэффициенты_по_письму_Госстроя_от_25.12.90___0">#REF!</definedName>
    <definedName name="Поправочные_коэффициенты_по_письму_Госстроя_от_25.12.90___0___0">#REF!</definedName>
    <definedName name="Поправочные_коэффициенты_по_письму_Госстроя_от_25.12.90___0___0___0">#REF!</definedName>
    <definedName name="Поправочные_коэффициенты_по_письму_Госстроя_от_25.12.90___0___0___0___0">#REF!</definedName>
    <definedName name="Поправочные_коэффициенты_по_письму_Госстроя_от_25.12.90___0___0___0___0___0">#REF!</definedName>
    <definedName name="Поправочные_коэффициенты_по_письму_Госстроя_от_25.12.90___0___0___0___0___0_1">#REF!</definedName>
    <definedName name="Поправочные_коэффициенты_по_письму_Госстроя_от_25.12.90___0___0___0___0_1">#REF!</definedName>
    <definedName name="Поправочные_коэффициенты_по_письму_Госстроя_от_25.12.90___0___0___0___1">#REF!</definedName>
    <definedName name="Поправочные_коэффициенты_по_письму_Госстроя_от_25.12.90___0___0___0___1_1">#REF!</definedName>
    <definedName name="Поправочные_коэффициенты_по_письму_Госстроя_от_25.12.90___0___0___0___5">#REF!</definedName>
    <definedName name="Поправочные_коэффициенты_по_письму_Госстроя_от_25.12.90___0___0___0___5_1">#REF!</definedName>
    <definedName name="Поправочные_коэффициенты_по_письму_Госстроя_от_25.12.90___0___0___0_1">#REF!</definedName>
    <definedName name="Поправочные_коэффициенты_по_письму_Госстроя_от_25.12.90___0___0___0_1_1">#REF!</definedName>
    <definedName name="Поправочные_коэффициенты_по_письму_Госстроя_от_25.12.90___0___0___0_1_1_1">#REF!</definedName>
    <definedName name="Поправочные_коэффициенты_по_письму_Госстроя_от_25.12.90___0___0___0_5">#REF!</definedName>
    <definedName name="Поправочные_коэффициенты_по_письму_Госстроя_от_25.12.90___0___0___0_5_1">#REF!</definedName>
    <definedName name="Поправочные_коэффициенты_по_письму_Госстроя_от_25.12.90___0___0___1">#REF!</definedName>
    <definedName name="Поправочные_коэффициенты_по_письму_Госстроя_от_25.12.90___0___0___1_1">#REF!</definedName>
    <definedName name="Поправочные_коэффициенты_по_письму_Госстроя_от_25.12.90___0___0___2">#REF!</definedName>
    <definedName name="Поправочные_коэффициенты_по_письму_Госстроя_от_25.12.90___0___0___2_1">#REF!</definedName>
    <definedName name="Поправочные_коэффициенты_по_письму_Госстроя_от_25.12.90___0___0___3">#REF!</definedName>
    <definedName name="Поправочные_коэффициенты_по_письму_Госстроя_от_25.12.90___0___0___3_1">#REF!</definedName>
    <definedName name="Поправочные_коэффициенты_по_письму_Госстроя_от_25.12.90___0___0___4">#REF!</definedName>
    <definedName name="Поправочные_коэффициенты_по_письму_Госстроя_от_25.12.90___0___0___4_1">#REF!</definedName>
    <definedName name="Поправочные_коэффициенты_по_письму_Госстроя_от_25.12.90___0___0___5">#REF!</definedName>
    <definedName name="Поправочные_коэффициенты_по_письму_Госстроя_от_25.12.90___0___0___5_1">#REF!</definedName>
    <definedName name="Поправочные_коэффициенты_по_письму_Госстроя_от_25.12.90___0___0_1">#REF!</definedName>
    <definedName name="Поправочные_коэффициенты_по_письму_Госстроя_от_25.12.90___0___0_1_1">#REF!</definedName>
    <definedName name="Поправочные_коэффициенты_по_письму_Госстроя_от_25.12.90___0___0_1_1_1">#REF!</definedName>
    <definedName name="Поправочные_коэффициенты_по_письму_Госстроя_от_25.12.90___0___0_3">#REF!</definedName>
    <definedName name="Поправочные_коэффициенты_по_письму_Госстроя_от_25.12.90___0___0_3_1">#REF!</definedName>
    <definedName name="Поправочные_коэффициенты_по_письму_Госстроя_от_25.12.90___0___0_5">#REF!</definedName>
    <definedName name="Поправочные_коэффициенты_по_письму_Госстроя_от_25.12.90___0___0_5_1">#REF!</definedName>
    <definedName name="Поправочные_коэффициенты_по_письму_Госстроя_от_25.12.90___0___1">#REF!</definedName>
    <definedName name="Поправочные_коэффициенты_по_письму_Госстроя_от_25.12.90___0___1___0">#REF!</definedName>
    <definedName name="Поправочные_коэффициенты_по_письму_Госстроя_от_25.12.90___0___1___0_1">#REF!</definedName>
    <definedName name="Поправочные_коэффициенты_по_письму_Госстроя_от_25.12.90___0___1_1">#REF!</definedName>
    <definedName name="Поправочные_коэффициенты_по_письму_Госстроя_от_25.12.90___0___10">#REF!</definedName>
    <definedName name="Поправочные_коэффициенты_по_письму_Госстроя_от_25.12.90___0___10_1">#REF!</definedName>
    <definedName name="Поправочные_коэффициенты_по_письму_Госстроя_от_25.12.90___0___12">#REF!</definedName>
    <definedName name="Поправочные_коэффициенты_по_письму_Госстроя_от_25.12.90___0___2">#REF!</definedName>
    <definedName name="Поправочные_коэффициенты_по_письму_Госстроя_от_25.12.90___0___2___0">#REF!</definedName>
    <definedName name="Поправочные_коэффициенты_по_письму_Госстроя_от_25.12.90___0___2___0___0">#REF!</definedName>
    <definedName name="Поправочные_коэффициенты_по_письму_Госстроя_от_25.12.90___0___2___0___0_1">#REF!</definedName>
    <definedName name="Поправочные_коэффициенты_по_письму_Госстроя_от_25.12.90___0___2___0_1">#REF!</definedName>
    <definedName name="Поправочные_коэффициенты_по_письму_Госстроя_от_25.12.90___0___2___5">#REF!</definedName>
    <definedName name="Поправочные_коэффициенты_по_письму_Госстроя_от_25.12.90___0___2___5_1">#REF!</definedName>
    <definedName name="Поправочные_коэффициенты_по_письму_Госстроя_от_25.12.90___0___2_1">#REF!</definedName>
    <definedName name="Поправочные_коэффициенты_по_письму_Госстроя_от_25.12.90___0___2_1_1">#REF!</definedName>
    <definedName name="Поправочные_коэффициенты_по_письму_Госстроя_от_25.12.90___0___2_1_1_1">#REF!</definedName>
    <definedName name="Поправочные_коэффициенты_по_письму_Госстроя_от_25.12.90___0___2_3">#REF!</definedName>
    <definedName name="Поправочные_коэффициенты_по_письму_Госстроя_от_25.12.90___0___2_3_1">#REF!</definedName>
    <definedName name="Поправочные_коэффициенты_по_письму_Госстроя_от_25.12.90___0___2_5">#REF!</definedName>
    <definedName name="Поправочные_коэффициенты_по_письму_Госстроя_от_25.12.90___0___2_5_1">#REF!</definedName>
    <definedName name="Поправочные_коэффициенты_по_письму_Госстроя_от_25.12.90___0___3">#REF!</definedName>
    <definedName name="Поправочные_коэффициенты_по_письму_Госстроя_от_25.12.90___0___3___0">#REF!</definedName>
    <definedName name="Поправочные_коэффициенты_по_письму_Госстроя_от_25.12.90___0___3___0___0">#REF!</definedName>
    <definedName name="Поправочные_коэффициенты_по_письму_Госстроя_от_25.12.90___0___3___0___0_1">#REF!</definedName>
    <definedName name="Поправочные_коэффициенты_по_письму_Госстроя_от_25.12.90___0___3___0___1">#REF!</definedName>
    <definedName name="Поправочные_коэффициенты_по_письму_Госстроя_от_25.12.90___0___3___0___1_1">#REF!</definedName>
    <definedName name="Поправочные_коэффициенты_по_письму_Госстроя_от_25.12.90___0___3___0___5">#REF!</definedName>
    <definedName name="Поправочные_коэффициенты_по_письму_Госстроя_от_25.12.90___0___3___0___5_1">#REF!</definedName>
    <definedName name="Поправочные_коэффициенты_по_письму_Госстроя_от_25.12.90___0___3___0_1">#REF!</definedName>
    <definedName name="Поправочные_коэффициенты_по_письму_Госстроя_от_25.12.90___0___3___0_1_1">#REF!</definedName>
    <definedName name="Поправочные_коэффициенты_по_письму_Госстроя_от_25.12.90___0___3___0_1_1_1">#REF!</definedName>
    <definedName name="Поправочные_коэффициенты_по_письму_Госстроя_от_25.12.90___0___3___0_5">#REF!</definedName>
    <definedName name="Поправочные_коэффициенты_по_письму_Госстроя_от_25.12.90___0___3___0_5_1">#REF!</definedName>
    <definedName name="Поправочные_коэффициенты_по_письму_Госстроя_от_25.12.90___0___3___5">#REF!</definedName>
    <definedName name="Поправочные_коэффициенты_по_письму_Госстроя_от_25.12.90___0___3___5_1">#REF!</definedName>
    <definedName name="Поправочные_коэффициенты_по_письму_Госстроя_от_25.12.90___0___3_1">#REF!</definedName>
    <definedName name="Поправочные_коэффициенты_по_письму_Госстроя_от_25.12.90___0___3_1_1">#REF!</definedName>
    <definedName name="Поправочные_коэффициенты_по_письму_Госстроя_от_25.12.90___0___3_1_1_1">#REF!</definedName>
    <definedName name="Поправочные_коэффициенты_по_письму_Госстроя_от_25.12.90___0___3_5">#REF!</definedName>
    <definedName name="Поправочные_коэффициенты_по_письму_Госстроя_от_25.12.90___0___3_5_1">#REF!</definedName>
    <definedName name="Поправочные_коэффициенты_по_письму_Госстроя_от_25.12.90___0___4">#REF!</definedName>
    <definedName name="Поправочные_коэффициенты_по_письму_Госстроя_от_25.12.90___0___4___0">#REF!</definedName>
    <definedName name="Поправочные_коэффициенты_по_письму_Госстроя_от_25.12.90___0___4___0_1">#REF!</definedName>
    <definedName name="Поправочные_коэффициенты_по_письму_Госстроя_от_25.12.90___0___4___5">#REF!</definedName>
    <definedName name="Поправочные_коэффициенты_по_письму_Госстроя_от_25.12.90___0___4___5_1">#REF!</definedName>
    <definedName name="Поправочные_коэффициенты_по_письму_Госстроя_от_25.12.90___0___4_1">#REF!</definedName>
    <definedName name="Поправочные_коэффициенты_по_письму_Госстроя_от_25.12.90___0___4_1_1">#REF!</definedName>
    <definedName name="Поправочные_коэффициенты_по_письму_Госстроя_от_25.12.90___0___4_1_1_1">#REF!</definedName>
    <definedName name="Поправочные_коэффициенты_по_письму_Госстроя_от_25.12.90___0___4_3">#REF!</definedName>
    <definedName name="Поправочные_коэффициенты_по_письму_Госстроя_от_25.12.90___0___4_3_1">#REF!</definedName>
    <definedName name="Поправочные_коэффициенты_по_письму_Госстроя_от_25.12.90___0___4_5">#REF!</definedName>
    <definedName name="Поправочные_коэффициенты_по_письму_Госстроя_от_25.12.90___0___4_5_1">#REF!</definedName>
    <definedName name="Поправочные_коэффициенты_по_письму_Госстроя_от_25.12.90___0___5">#REF!</definedName>
    <definedName name="Поправочные_коэффициенты_по_письму_Госстроя_от_25.12.90___0___5_1">#REF!</definedName>
    <definedName name="Поправочные_коэффициенты_по_письму_Госстроя_от_25.12.90___0___6">#REF!</definedName>
    <definedName name="Поправочные_коэффициенты_по_письму_Госстроя_от_25.12.90___0___6_1">#REF!</definedName>
    <definedName name="Поправочные_коэффициенты_по_письму_Госстроя_от_25.12.90___0___8">#REF!</definedName>
    <definedName name="Поправочные_коэффициенты_по_письму_Госстроя_от_25.12.90___0___8_1">#REF!</definedName>
    <definedName name="Поправочные_коэффициенты_по_письму_Госстроя_от_25.12.90___0_1">#REF!</definedName>
    <definedName name="Поправочные_коэффициенты_по_письму_Госстроя_от_25.12.90___0_1_1">#REF!</definedName>
    <definedName name="Поправочные_коэффициенты_по_письму_Госстроя_от_25.12.90___0_3">#REF!</definedName>
    <definedName name="Поправочные_коэффициенты_по_письму_Госстроя_от_25.12.90___0_3_1">#REF!</definedName>
    <definedName name="Поправочные_коэффициенты_по_письму_Госстроя_от_25.12.90___0_5">#REF!</definedName>
    <definedName name="Поправочные_коэффициенты_по_письму_Госстроя_от_25.12.90___0_5_1">#REF!</definedName>
    <definedName name="Поправочные_коэффициенты_по_письму_Госстроя_от_25.12.90___1">#REF!</definedName>
    <definedName name="Поправочные_коэффициенты_по_письму_Госстроя_от_25.12.90___1___0">#REF!</definedName>
    <definedName name="Поправочные_коэффициенты_по_письму_Госстроя_от_25.12.90___1___0___0">#REF!</definedName>
    <definedName name="Поправочные_коэффициенты_по_письму_Госстроя_от_25.12.90___1___0___0_1">#REF!</definedName>
    <definedName name="Поправочные_коэффициенты_по_письму_Госстроя_от_25.12.90___1___0_1">#REF!</definedName>
    <definedName name="Поправочные_коэффициенты_по_письму_Госстроя_от_25.12.90___1___1">#REF!</definedName>
    <definedName name="Поправочные_коэффициенты_по_письму_Госстроя_от_25.12.90___1___1_1">#REF!</definedName>
    <definedName name="Поправочные_коэффициенты_по_письму_Госстроя_от_25.12.90___1___3">#REF!</definedName>
    <definedName name="Поправочные_коэффициенты_по_письму_Госстроя_от_25.12.90___1___3_1">#REF!</definedName>
    <definedName name="Поправочные_коэффициенты_по_письму_Госстроя_от_25.12.90___1___5">#REF!</definedName>
    <definedName name="Поправочные_коэффициенты_по_письму_Госстроя_от_25.12.90___1___5_1">#REF!</definedName>
    <definedName name="Поправочные_коэффициенты_по_письму_Госстроя_от_25.12.90___1_1">#REF!</definedName>
    <definedName name="Поправочные_коэффициенты_по_письму_Госстроя_от_25.12.90___1_1_1">#REF!</definedName>
    <definedName name="Поправочные_коэффициенты_по_письму_Госстроя_от_25.12.90___1_1_1_1">#REF!</definedName>
    <definedName name="Поправочные_коэффициенты_по_письму_Госстроя_от_25.12.90___1_5">#REF!</definedName>
    <definedName name="Поправочные_коэффициенты_по_письму_Госстроя_от_25.12.90___1_5_1">#REF!</definedName>
    <definedName name="Поправочные_коэффициенты_по_письму_Госстроя_от_25.12.90___10">#REF!</definedName>
    <definedName name="Поправочные_коэффициенты_по_письму_Госстроя_от_25.12.90___10___0">NA()</definedName>
    <definedName name="Поправочные_коэффициенты_по_письму_Госстроя_от_25.12.90___10___0___0">#REF!</definedName>
    <definedName name="Поправочные_коэффициенты_по_письму_Госстроя_от_25.12.90___10___0___0___0">#REF!</definedName>
    <definedName name="Поправочные_коэффициенты_по_письму_Госстроя_от_25.12.90___10___0___0___0_1">#REF!</definedName>
    <definedName name="Поправочные_коэффициенты_по_письму_Госстроя_от_25.12.90___10___0___0_1">#REF!</definedName>
    <definedName name="Поправочные_коэффициенты_по_письму_Госстроя_от_25.12.90___10___0___1">NA()</definedName>
    <definedName name="Поправочные_коэффициенты_по_письму_Госстроя_от_25.12.90___10___0___5">NA()</definedName>
    <definedName name="Поправочные_коэффициенты_по_письму_Госстроя_от_25.12.90___10___0_1">#REF!</definedName>
    <definedName name="Поправочные_коэффициенты_по_письму_Госстроя_от_25.12.90___10___0_1_1">NA()</definedName>
    <definedName name="Поправочные_коэффициенты_по_письму_Госстроя_от_25.12.90___10___0_3">NA()</definedName>
    <definedName name="Поправочные_коэффициенты_по_письму_Госстроя_от_25.12.90___10___0_5">NA()</definedName>
    <definedName name="Поправочные_коэффициенты_по_письму_Госстроя_от_25.12.90___10___1">#REF!</definedName>
    <definedName name="Поправочные_коэффициенты_по_письму_Госстроя_от_25.12.90___10___10">#REF!</definedName>
    <definedName name="Поправочные_коэффициенты_по_письму_Госстроя_от_25.12.90___10___12">#REF!</definedName>
    <definedName name="Поправочные_коэффициенты_по_письму_Госстроя_от_25.12.90___10___2">NA()</definedName>
    <definedName name="Поправочные_коэффициенты_по_письму_Госстроя_от_25.12.90___10___4">NA()</definedName>
    <definedName name="Поправочные_коэффициенты_по_письму_Госстроя_от_25.12.90___10___5">#REF!</definedName>
    <definedName name="Поправочные_коэффициенты_по_письму_Госстроя_от_25.12.90___10___5_1">#REF!</definedName>
    <definedName name="Поправочные_коэффициенты_по_письму_Госстроя_от_25.12.90___10___6">NA()</definedName>
    <definedName name="Поправочные_коэффициенты_по_письму_Госстроя_от_25.12.90___10___8">NA()</definedName>
    <definedName name="Поправочные_коэффициенты_по_письму_Госстроя_от_25.12.90___10_1">NA()</definedName>
    <definedName name="Поправочные_коэффициенты_по_письму_Госстроя_от_25.12.90___10_3">#REF!</definedName>
    <definedName name="Поправочные_коэффициенты_по_письму_Госстроя_от_25.12.90___10_3_1">#REF!</definedName>
    <definedName name="Поправочные_коэффициенты_по_письму_Госстроя_от_25.12.90___10_5">#REF!</definedName>
    <definedName name="Поправочные_коэффициенты_по_письму_Госстроя_от_25.12.90___10_5_1">#REF!</definedName>
    <definedName name="Поправочные_коэффициенты_по_письму_Госстроя_от_25.12.90___11">#REF!</definedName>
    <definedName name="Поправочные_коэффициенты_по_письму_Госстроя_от_25.12.90___11___0">NA()</definedName>
    <definedName name="Поправочные_коэффициенты_по_письму_Госстроя_от_25.12.90___11___10">#REF!</definedName>
    <definedName name="Поправочные_коэффициенты_по_письму_Госстроя_от_25.12.90___11___2">#REF!</definedName>
    <definedName name="Поправочные_коэффициенты_по_письму_Госстроя_от_25.12.90___11___4">#REF!</definedName>
    <definedName name="Поправочные_коэффициенты_по_письму_Госстроя_от_25.12.90___11___6">#REF!</definedName>
    <definedName name="Поправочные_коэффициенты_по_письму_Госстроя_от_25.12.90___11___8">#REF!</definedName>
    <definedName name="Поправочные_коэффициенты_по_письму_Госстроя_от_25.12.90___11_1">#REF!</definedName>
    <definedName name="Поправочные_коэффициенты_по_письму_Госстроя_от_25.12.90___12">NA()</definedName>
    <definedName name="Поправочные_коэффициенты_по_письму_Госстроя_от_25.12.90___2">#REF!</definedName>
    <definedName name="Поправочные_коэффициенты_по_письму_Госстроя_от_25.12.90___2___0">#REF!</definedName>
    <definedName name="Поправочные_коэффициенты_по_письму_Госстроя_от_25.12.90___2___0___0">#REF!</definedName>
    <definedName name="Поправочные_коэффициенты_по_письму_Госстроя_от_25.12.90___2___0___0___0">#REF!</definedName>
    <definedName name="Поправочные_коэффициенты_по_письму_Госстроя_от_25.12.90___2___0___0___0___0">#REF!</definedName>
    <definedName name="Поправочные_коэффициенты_по_письму_Госстроя_от_25.12.90___2___0___0___0___0_1">#REF!</definedName>
    <definedName name="Поправочные_коэффициенты_по_письму_Госстроя_от_25.12.90___2___0___0___0_1">#REF!</definedName>
    <definedName name="Поправочные_коэффициенты_по_письму_Госстроя_от_25.12.90___2___0___0___1">#REF!</definedName>
    <definedName name="Поправочные_коэффициенты_по_письму_Госстроя_от_25.12.90___2___0___0___1_1">#REF!</definedName>
    <definedName name="Поправочные_коэффициенты_по_письму_Госстроя_от_25.12.90___2___0___0___5">#REF!</definedName>
    <definedName name="Поправочные_коэффициенты_по_письму_Госстроя_от_25.12.90___2___0___0___5_1">#REF!</definedName>
    <definedName name="Поправочные_коэффициенты_по_письму_Госстроя_от_25.12.90___2___0___0_1">#REF!</definedName>
    <definedName name="Поправочные_коэффициенты_по_письму_Госстроя_от_25.12.90___2___0___0_1_1">#REF!</definedName>
    <definedName name="Поправочные_коэффициенты_по_письму_Госстроя_от_25.12.90___2___0___0_1_1_1">#REF!</definedName>
    <definedName name="Поправочные_коэффициенты_по_письму_Госстроя_от_25.12.90___2___0___0_5">#REF!</definedName>
    <definedName name="Поправочные_коэффициенты_по_письму_Госстроя_от_25.12.90___2___0___0_5_1">#REF!</definedName>
    <definedName name="Поправочные_коэффициенты_по_письму_Госстроя_от_25.12.90___2___0___1">#REF!</definedName>
    <definedName name="Поправочные_коэффициенты_по_письму_Госстроя_от_25.12.90___2___0___1_1">#REF!</definedName>
    <definedName name="Поправочные_коэффициенты_по_письму_Госстроя_от_25.12.90___2___0___5">#REF!</definedName>
    <definedName name="Поправочные_коэффициенты_по_письму_Госстроя_от_25.12.90___2___0___5_1">#REF!</definedName>
    <definedName name="Поправочные_коэффициенты_по_письму_Госстроя_от_25.12.90___2___0_1">#REF!</definedName>
    <definedName name="Поправочные_коэффициенты_по_письму_Госстроя_от_25.12.90___2___0_1_1">#REF!</definedName>
    <definedName name="Поправочные_коэффициенты_по_письму_Госстроя_от_25.12.90___2___0_1_1_1">#REF!</definedName>
    <definedName name="Поправочные_коэффициенты_по_письму_Госстроя_от_25.12.90___2___0_3">#REF!</definedName>
    <definedName name="Поправочные_коэффициенты_по_письму_Госстроя_от_25.12.90___2___0_3_1">#REF!</definedName>
    <definedName name="Поправочные_коэффициенты_по_письму_Госстроя_от_25.12.90___2___0_5">#REF!</definedName>
    <definedName name="Поправочные_коэффициенты_по_письму_Госстроя_от_25.12.90___2___0_5_1">#REF!</definedName>
    <definedName name="Поправочные_коэффициенты_по_письму_Госстроя_от_25.12.90___2___1">#REF!</definedName>
    <definedName name="Поправочные_коэффициенты_по_письму_Госстроя_от_25.12.90___2___1_1">#REF!</definedName>
    <definedName name="Поправочные_коэффициенты_по_письму_Госстроя_от_25.12.90___2___10">#REF!</definedName>
    <definedName name="Поправочные_коэффициенты_по_письму_Госстроя_от_25.12.90___2___10_1">#REF!</definedName>
    <definedName name="Поправочные_коэффициенты_по_письму_Госстроя_от_25.12.90___2___12">#REF!</definedName>
    <definedName name="Поправочные_коэффициенты_по_письму_Госстроя_от_25.12.90___2___2">#REF!</definedName>
    <definedName name="Поправочные_коэффициенты_по_письму_Госстроя_от_25.12.90___2___2_1">#REF!</definedName>
    <definedName name="Поправочные_коэффициенты_по_письму_Госстроя_от_25.12.90___2___3">#REF!</definedName>
    <definedName name="Поправочные_коэффициенты_по_письму_Госстроя_от_25.12.90___2___3_1">#REF!</definedName>
    <definedName name="Поправочные_коэффициенты_по_письму_Госстроя_от_25.12.90___2___4">#REF!</definedName>
    <definedName name="Поправочные_коэффициенты_по_письму_Госстроя_от_25.12.90___2___4___0">#REF!</definedName>
    <definedName name="Поправочные_коэффициенты_по_письму_Госстроя_от_25.12.90___2___4___0_1">#REF!</definedName>
    <definedName name="Поправочные_коэффициенты_по_письму_Госстроя_от_25.12.90___2___4___5">#REF!</definedName>
    <definedName name="Поправочные_коэффициенты_по_письму_Госстроя_от_25.12.90___2___4___5_1">#REF!</definedName>
    <definedName name="Поправочные_коэффициенты_по_письму_Госстроя_от_25.12.90___2___4_1">#REF!</definedName>
    <definedName name="Поправочные_коэффициенты_по_письму_Госстроя_от_25.12.90___2___4_1_1">#REF!</definedName>
    <definedName name="Поправочные_коэффициенты_по_письму_Госстроя_от_25.12.90___2___4_1_1_1">#REF!</definedName>
    <definedName name="Поправочные_коэффициенты_по_письму_Госстроя_от_25.12.90___2___4_3">#REF!</definedName>
    <definedName name="Поправочные_коэффициенты_по_письму_Госстроя_от_25.12.90___2___4_3_1">#REF!</definedName>
    <definedName name="Поправочные_коэффициенты_по_письму_Госстроя_от_25.12.90___2___4_5">#REF!</definedName>
    <definedName name="Поправочные_коэффициенты_по_письму_Госстроя_от_25.12.90___2___4_5_1">#REF!</definedName>
    <definedName name="Поправочные_коэффициенты_по_письму_Госстроя_от_25.12.90___2___5">#REF!</definedName>
    <definedName name="Поправочные_коэффициенты_по_письму_Госстроя_от_25.12.90___2___5_1">#REF!</definedName>
    <definedName name="Поправочные_коэффициенты_по_письму_Госстроя_от_25.12.90___2___6">#REF!</definedName>
    <definedName name="Поправочные_коэффициенты_по_письму_Госстроя_от_25.12.90___2___6_1">#REF!</definedName>
    <definedName name="Поправочные_коэффициенты_по_письму_Госстроя_от_25.12.90___2___8">#REF!</definedName>
    <definedName name="Поправочные_коэффициенты_по_письму_Госстроя_от_25.12.90___2___8_1">#REF!</definedName>
    <definedName name="Поправочные_коэффициенты_по_письму_Госстроя_от_25.12.90___2_1">#REF!</definedName>
    <definedName name="Поправочные_коэффициенты_по_письму_Госстроя_от_25.12.90___2_1_1">#REF!</definedName>
    <definedName name="Поправочные_коэффициенты_по_письму_Госстроя_от_25.12.90___2_1_1_1">#REF!</definedName>
    <definedName name="Поправочные_коэффициенты_по_письму_Госстроя_от_25.12.90___2_3">#REF!</definedName>
    <definedName name="Поправочные_коэффициенты_по_письму_Госстроя_от_25.12.90___2_3_1">#REF!</definedName>
    <definedName name="Поправочные_коэффициенты_по_письму_Госстроя_от_25.12.90___2_5">#REF!</definedName>
    <definedName name="Поправочные_коэффициенты_по_письму_Госстроя_от_25.12.90___2_5_1">#REF!</definedName>
    <definedName name="Поправочные_коэффициенты_по_письму_Госстроя_от_25.12.90___3">#REF!</definedName>
    <definedName name="Поправочные_коэффициенты_по_письму_Госстроя_от_25.12.90___3___0">#REF!</definedName>
    <definedName name="Поправочные_коэффициенты_по_письму_Госстроя_от_25.12.90___3___0___0">NA()</definedName>
    <definedName name="Поправочные_коэффициенты_по_письму_Госстроя_от_25.12.90___3___0___0___0">#REF!</definedName>
    <definedName name="Поправочные_коэффициенты_по_письму_Госстроя_от_25.12.90___3___0___0___0_1">#REF!</definedName>
    <definedName name="Поправочные_коэффициенты_по_письму_Госстроя_от_25.12.90___3___0___0___1">#REF!</definedName>
    <definedName name="Поправочные_коэффициенты_по_письму_Госстроя_от_25.12.90___3___0___0___1_1">#REF!</definedName>
    <definedName name="Поправочные_коэффициенты_по_письму_Госстроя_от_25.12.90___3___0___0___5">NA()</definedName>
    <definedName name="Поправочные_коэффициенты_по_письму_Госстроя_от_25.12.90___3___0___0_1">#REF!</definedName>
    <definedName name="Поправочные_коэффициенты_по_письму_Госстроя_от_25.12.90___3___0___0_1_1">#REF!</definedName>
    <definedName name="Поправочные_коэффициенты_по_письму_Госстроя_от_25.12.90___3___0___0_1_1_1">#REF!</definedName>
    <definedName name="Поправочные_коэффициенты_по_письму_Госстроя_от_25.12.90___3___0___0_5">NA()</definedName>
    <definedName name="Поправочные_коэффициенты_по_письму_Госстроя_от_25.12.90___3___0___1">#REF!</definedName>
    <definedName name="Поправочные_коэффициенты_по_письму_Госстроя_от_25.12.90___3___0___1_1">#REF!</definedName>
    <definedName name="Поправочные_коэффициенты_по_письму_Госстроя_от_25.12.90___3___0___2">#REF!</definedName>
    <definedName name="Поправочные_коэффициенты_по_письму_Госстроя_от_25.12.90___3___0___2_1">#REF!</definedName>
    <definedName name="Поправочные_коэффициенты_по_письму_Госстроя_от_25.12.90___3___0___3">NA()</definedName>
    <definedName name="Поправочные_коэффициенты_по_письму_Госстроя_от_25.12.90___3___0___5">#REF!</definedName>
    <definedName name="Поправочные_коэффициенты_по_письму_Госстроя_от_25.12.90___3___0___5_1">#REF!</definedName>
    <definedName name="Поправочные_коэффициенты_по_письму_Госстроя_от_25.12.90___3___0_1">#REF!</definedName>
    <definedName name="Поправочные_коэффициенты_по_письму_Госстроя_от_25.12.90___3___0_1_1">#REF!</definedName>
    <definedName name="Поправочные_коэффициенты_по_письму_Госстроя_от_25.12.90___3___0_1_1_1">#REF!</definedName>
    <definedName name="Поправочные_коэффициенты_по_письму_Госстроя_от_25.12.90___3___0_3">#REF!</definedName>
    <definedName name="Поправочные_коэффициенты_по_письму_Госстроя_от_25.12.90___3___0_3_1">#REF!</definedName>
    <definedName name="Поправочные_коэффициенты_по_письму_Госстроя_от_25.12.90___3___0_5">#REF!</definedName>
    <definedName name="Поправочные_коэффициенты_по_письму_Госстроя_от_25.12.90___3___0_5_1">#REF!</definedName>
    <definedName name="Поправочные_коэффициенты_по_письму_Госстроя_от_25.12.90___3___10">#REF!</definedName>
    <definedName name="Поправочные_коэффициенты_по_письму_Госстроя_от_25.12.90___3___2">#REF!</definedName>
    <definedName name="Поправочные_коэффициенты_по_письму_Госстроя_от_25.12.90___3___2_1">#REF!</definedName>
    <definedName name="Поправочные_коэффициенты_по_письму_Госстроя_от_25.12.90___3___3">#REF!</definedName>
    <definedName name="Поправочные_коэффициенты_по_письму_Госстроя_от_25.12.90___3___3_1">#REF!</definedName>
    <definedName name="Поправочные_коэффициенты_по_письму_Госстроя_от_25.12.90___3___4">#REF!</definedName>
    <definedName name="Поправочные_коэффициенты_по_письму_Госстроя_от_25.12.90___3___5">#REF!</definedName>
    <definedName name="Поправочные_коэффициенты_по_письму_Госстроя_от_25.12.90___3___5_1">#REF!</definedName>
    <definedName name="Поправочные_коэффициенты_по_письму_Госстроя_от_25.12.90___3___6">#REF!</definedName>
    <definedName name="Поправочные_коэффициенты_по_письму_Госстроя_от_25.12.90___3___8">#REF!</definedName>
    <definedName name="Поправочные_коэффициенты_по_письму_Госстроя_от_25.12.90___3_1">#REF!</definedName>
    <definedName name="Поправочные_коэффициенты_по_письму_Госстроя_от_25.12.90___3_1_1">#REF!</definedName>
    <definedName name="Поправочные_коэффициенты_по_письму_Госстроя_от_25.12.90___3_1_1_1">#REF!</definedName>
    <definedName name="Поправочные_коэффициенты_по_письму_Госстроя_от_25.12.90___3_3">NA()</definedName>
    <definedName name="Поправочные_коэффициенты_по_письму_Госстроя_от_25.12.90___3_5">#REF!</definedName>
    <definedName name="Поправочные_коэффициенты_по_письму_Госстроя_от_25.12.90___3_5_1">#REF!</definedName>
    <definedName name="Поправочные_коэффициенты_по_письму_Госстроя_от_25.12.90___4">#REF!</definedName>
    <definedName name="Поправочные_коэффициенты_по_письму_Госстроя_от_25.12.90___4___0">NA()</definedName>
    <definedName name="Поправочные_коэффициенты_по_письму_Госстроя_от_25.12.90___4___0___0">#REF!</definedName>
    <definedName name="Поправочные_коэффициенты_по_письму_Госстроя_от_25.12.90___4___0___0___0">#REF!</definedName>
    <definedName name="Поправочные_коэффициенты_по_письму_Госстроя_от_25.12.90___4___0___0___0___0">#REF!</definedName>
    <definedName name="Поправочные_коэффициенты_по_письму_Госстроя_от_25.12.90___4___0___0___0___0_1">#REF!</definedName>
    <definedName name="Поправочные_коэффициенты_по_письму_Госстроя_от_25.12.90___4___0___0___0_1">#REF!</definedName>
    <definedName name="Поправочные_коэффициенты_по_письму_Госстроя_от_25.12.90___4___0___0___1">#REF!</definedName>
    <definedName name="Поправочные_коэффициенты_по_письму_Госстроя_от_25.12.90___4___0___0___1_1">#REF!</definedName>
    <definedName name="Поправочные_коэффициенты_по_письму_Госстроя_от_25.12.90___4___0___0___5">#REF!</definedName>
    <definedName name="Поправочные_коэффициенты_по_письму_Госстроя_от_25.12.90___4___0___0___5_1">#REF!</definedName>
    <definedName name="Поправочные_коэффициенты_по_письму_Госстроя_от_25.12.90___4___0___0_1">#REF!</definedName>
    <definedName name="Поправочные_коэффициенты_по_письму_Госстроя_от_25.12.90___4___0___0_1_1">#REF!</definedName>
    <definedName name="Поправочные_коэффициенты_по_письму_Госстроя_от_25.12.90___4___0___0_1_1_1">#REF!</definedName>
    <definedName name="Поправочные_коэффициенты_по_письму_Госстроя_от_25.12.90___4___0___0_5">#REF!</definedName>
    <definedName name="Поправочные_коэффициенты_по_письму_Госстроя_от_25.12.90___4___0___0_5_1">#REF!</definedName>
    <definedName name="Поправочные_коэффициенты_по_письму_Госстроя_от_25.12.90___4___0___1">#REF!</definedName>
    <definedName name="Поправочные_коэффициенты_по_письму_Госстроя_от_25.12.90___4___0___1_1">#REF!</definedName>
    <definedName name="Поправочные_коэффициенты_по_письму_Госстроя_от_25.12.90___4___0___2">#REF!</definedName>
    <definedName name="Поправочные_коэффициенты_по_письму_Госстроя_от_25.12.90___4___0___2_1">#REF!</definedName>
    <definedName name="Поправочные_коэффициенты_по_письму_Госстроя_от_25.12.90___4___0___4">#REF!</definedName>
    <definedName name="Поправочные_коэффициенты_по_письму_Госстроя_от_25.12.90___4___0___4_1">#REF!</definedName>
    <definedName name="Поправочные_коэффициенты_по_письму_Госстроя_от_25.12.90___4___0___5">NA()</definedName>
    <definedName name="Поправочные_коэффициенты_по_письму_Госстроя_от_25.12.90___4___0_1">#REF!</definedName>
    <definedName name="Поправочные_коэффициенты_по_письму_Госстроя_от_25.12.90___4___0_1_1">#REF!</definedName>
    <definedName name="Поправочные_коэффициенты_по_письму_Госстроя_от_25.12.90___4___0_1_1_1">#REF!</definedName>
    <definedName name="Поправочные_коэффициенты_по_письму_Госстроя_от_25.12.90___4___0_3">NA()</definedName>
    <definedName name="Поправочные_коэффициенты_по_письму_Госстроя_от_25.12.90___4___0_5">NA()</definedName>
    <definedName name="Поправочные_коэффициенты_по_письму_Госстроя_от_25.12.90___4___1">NA()</definedName>
    <definedName name="Поправочные_коэффициенты_по_письму_Госстроя_от_25.12.90___4___10">#REF!</definedName>
    <definedName name="Поправочные_коэффициенты_по_письму_Госстроя_от_25.12.90___4___10_1">#REF!</definedName>
    <definedName name="Поправочные_коэффициенты_по_письму_Госстроя_от_25.12.90___4___12">#REF!</definedName>
    <definedName name="Поправочные_коэффициенты_по_письму_Госстроя_от_25.12.90___4___2">#REF!</definedName>
    <definedName name="Поправочные_коэффициенты_по_письму_Госстроя_от_25.12.90___4___2_1">#REF!</definedName>
    <definedName name="Поправочные_коэффициенты_по_письму_Госстроя_от_25.12.90___4___3">#REF!</definedName>
    <definedName name="Поправочные_коэффициенты_по_письму_Госстроя_от_25.12.90___4___3___0">#REF!</definedName>
    <definedName name="Поправочные_коэффициенты_по_письму_Госстроя_от_25.12.90___4___3___0___0">#REF!</definedName>
    <definedName name="Поправочные_коэффициенты_по_письму_Госстроя_от_25.12.90___4___3___0___0_1">#REF!</definedName>
    <definedName name="Поправочные_коэффициенты_по_письму_Госстроя_от_25.12.90___4___3___0_1">#REF!</definedName>
    <definedName name="Поправочные_коэффициенты_по_письму_Госстроя_от_25.12.90___4___3___5">#REF!</definedName>
    <definedName name="Поправочные_коэффициенты_по_письму_Госстроя_от_25.12.90___4___3___5_1">#REF!</definedName>
    <definedName name="Поправочные_коэффициенты_по_письму_Госстроя_от_25.12.90___4___3_1">#REF!</definedName>
    <definedName name="Поправочные_коэффициенты_по_письму_Госстроя_от_25.12.90___4___3_1_1">#REF!</definedName>
    <definedName name="Поправочные_коэффициенты_по_письму_Госстроя_от_25.12.90___4___3_1_1_1">#REF!</definedName>
    <definedName name="Поправочные_коэффициенты_по_письму_Госстроя_от_25.12.90___4___3_5">#REF!</definedName>
    <definedName name="Поправочные_коэффициенты_по_письму_Госстроя_от_25.12.90___4___3_5_1">#REF!</definedName>
    <definedName name="Поправочные_коэффициенты_по_письму_Госстроя_от_25.12.90___4___4">#REF!</definedName>
    <definedName name="Поправочные_коэффициенты_по_письму_Госстроя_от_25.12.90___4___4_1">#REF!</definedName>
    <definedName name="Поправочные_коэффициенты_по_письму_Госстроя_от_25.12.90___4___5">#REF!</definedName>
    <definedName name="Поправочные_коэффициенты_по_письму_Госстроя_от_25.12.90___4___5_1">#REF!</definedName>
    <definedName name="Поправочные_коэффициенты_по_письму_Госстроя_от_25.12.90___4___6">#REF!</definedName>
    <definedName name="Поправочные_коэффициенты_по_письму_Госстроя_от_25.12.90___4___6_1">#REF!</definedName>
    <definedName name="Поправочные_коэффициенты_по_письму_Госстроя_от_25.12.90___4___8">#REF!</definedName>
    <definedName name="Поправочные_коэффициенты_по_письму_Госстроя_от_25.12.90___4___8_1">#REF!</definedName>
    <definedName name="Поправочные_коэффициенты_по_письму_Госстроя_от_25.12.90___4_1">#REF!</definedName>
    <definedName name="Поправочные_коэффициенты_по_письму_Госстроя_от_25.12.90___4_1_1">NA()</definedName>
    <definedName name="Поправочные_коэффициенты_по_письму_Госстроя_от_25.12.90___4_3">#REF!</definedName>
    <definedName name="Поправочные_коэффициенты_по_письму_Госстроя_от_25.12.90___4_3_1">#REF!</definedName>
    <definedName name="Поправочные_коэффициенты_по_письму_Госстроя_от_25.12.90___4_5">#REF!</definedName>
    <definedName name="Поправочные_коэффициенты_по_письму_Госстроя_от_25.12.90___4_5_1">#REF!</definedName>
    <definedName name="Поправочные_коэффициенты_по_письму_Госстроя_от_25.12.90___5">NA()</definedName>
    <definedName name="Поправочные_коэффициенты_по_письму_Госстроя_от_25.12.90___5___0">#REF!</definedName>
    <definedName name="Поправочные_коэффициенты_по_письму_Госстроя_от_25.12.90___5___0___0">#REF!</definedName>
    <definedName name="Поправочные_коэффициенты_по_письму_Госстроя_от_25.12.90___5___0___0___0">#REF!</definedName>
    <definedName name="Поправочные_коэффициенты_по_письму_Госстроя_от_25.12.90___5___0___0___0___0">#REF!</definedName>
    <definedName name="Поправочные_коэффициенты_по_письму_Госстроя_от_25.12.90___5___0___0___0___0_1">#REF!</definedName>
    <definedName name="Поправочные_коэффициенты_по_письму_Госстроя_от_25.12.90___5___0___0___0_1">#REF!</definedName>
    <definedName name="Поправочные_коэффициенты_по_письму_Госстроя_от_25.12.90___5___0___0_1">#REF!</definedName>
    <definedName name="Поправочные_коэффициенты_по_письму_Госстроя_от_25.12.90___5___0___1">#REF!</definedName>
    <definedName name="Поправочные_коэффициенты_по_письму_Госстроя_от_25.12.90___5___0___1_1">#REF!</definedName>
    <definedName name="Поправочные_коэффициенты_по_письму_Госстроя_от_25.12.90___5___0___5">#REF!</definedName>
    <definedName name="Поправочные_коэффициенты_по_письму_Госстроя_от_25.12.90___5___0___5_1">#REF!</definedName>
    <definedName name="Поправочные_коэффициенты_по_письму_Госстроя_от_25.12.90___5___0_1">#REF!</definedName>
    <definedName name="Поправочные_коэффициенты_по_письму_Госстроя_от_25.12.90___5___0_1_1">#REF!</definedName>
    <definedName name="Поправочные_коэффициенты_по_письму_Госстроя_от_25.12.90___5___0_1_1_1">#REF!</definedName>
    <definedName name="Поправочные_коэффициенты_по_письму_Госстроя_от_25.12.90___5___0_3">#REF!</definedName>
    <definedName name="Поправочные_коэффициенты_по_письму_Госстроя_от_25.12.90___5___0_3_1">#REF!</definedName>
    <definedName name="Поправочные_коэффициенты_по_письму_Госстроя_от_25.12.90___5___0_5">#REF!</definedName>
    <definedName name="Поправочные_коэффициенты_по_письму_Госстроя_от_25.12.90___5___0_5_1">#REF!</definedName>
    <definedName name="Поправочные_коэффициенты_по_письму_Госстроя_от_25.12.90___5___1">#REF!</definedName>
    <definedName name="Поправочные_коэффициенты_по_письму_Госстроя_от_25.12.90___5___1_1">#REF!</definedName>
    <definedName name="Поправочные_коэффициенты_по_письму_Госстроя_от_25.12.90___5___3">NA()</definedName>
    <definedName name="Поправочные_коэффициенты_по_письму_Госстроя_от_25.12.90___5___5">NA()</definedName>
    <definedName name="Поправочные_коэффициенты_по_письму_Госстроя_от_25.12.90___5_1">#REF!</definedName>
    <definedName name="Поправочные_коэффициенты_по_письму_Госстроя_от_25.12.90___5_1_1">#REF!</definedName>
    <definedName name="Поправочные_коэффициенты_по_письму_Госстроя_от_25.12.90___5_1_1_1">#REF!</definedName>
    <definedName name="Поправочные_коэффициенты_по_письму_Госстроя_от_25.12.90___5_3">NA()</definedName>
    <definedName name="Поправочные_коэффициенты_по_письму_Госстроя_от_25.12.90___5_5">NA()</definedName>
    <definedName name="Поправочные_коэффициенты_по_письму_Госстроя_от_25.12.90___6">NA()</definedName>
    <definedName name="Поправочные_коэффициенты_по_письму_Госстроя_от_25.12.90___6___0">#REF!</definedName>
    <definedName name="Поправочные_коэффициенты_по_письму_Госстроя_от_25.12.90___6___0___0">#REF!</definedName>
    <definedName name="Поправочные_коэффициенты_по_письму_Госстроя_от_25.12.90___6___0___0___0">#REF!</definedName>
    <definedName name="Поправочные_коэффициенты_по_письму_Госстроя_от_25.12.90___6___0___0___0___0">#REF!</definedName>
    <definedName name="Поправочные_коэффициенты_по_письму_Госстроя_от_25.12.90___6___0___0___0___0_1">#REF!</definedName>
    <definedName name="Поправочные_коэффициенты_по_письму_Госстроя_от_25.12.90___6___0___0___0_1">#REF!</definedName>
    <definedName name="Поправочные_коэффициенты_по_письму_Госстроя_от_25.12.90___6___0___0_1">#REF!</definedName>
    <definedName name="Поправочные_коэффициенты_по_письму_Госстроя_от_25.12.90___6___0___1">#REF!</definedName>
    <definedName name="Поправочные_коэффициенты_по_письму_Госстроя_от_25.12.90___6___0___1_1">#REF!</definedName>
    <definedName name="Поправочные_коэффициенты_по_письму_Госстроя_от_25.12.90___6___0___5">#REF!</definedName>
    <definedName name="Поправочные_коэффициенты_по_письму_Госстроя_от_25.12.90___6___0___5_1">#REF!</definedName>
    <definedName name="Поправочные_коэффициенты_по_письму_Госстроя_от_25.12.90___6___0_1">#REF!</definedName>
    <definedName name="Поправочные_коэффициенты_по_письму_Госстроя_от_25.12.90___6___0_1_1">#REF!</definedName>
    <definedName name="Поправочные_коэффициенты_по_письму_Госстроя_от_25.12.90___6___0_1_1_1">#REF!</definedName>
    <definedName name="Поправочные_коэффициенты_по_письму_Госстроя_от_25.12.90___6___0_3">#REF!</definedName>
    <definedName name="Поправочные_коэффициенты_по_письму_Госстроя_от_25.12.90___6___0_3_1">#REF!</definedName>
    <definedName name="Поправочные_коэффициенты_по_письму_Госстроя_от_25.12.90___6___0_5">#REF!</definedName>
    <definedName name="Поправочные_коэффициенты_по_письму_Госстроя_от_25.12.90___6___0_5_1">#REF!</definedName>
    <definedName name="Поправочные_коэффициенты_по_письму_Госстроя_от_25.12.90___6___1">#REF!</definedName>
    <definedName name="Поправочные_коэффициенты_по_письму_Госстроя_от_25.12.90___6___10">#REF!</definedName>
    <definedName name="Поправочные_коэффициенты_по_письму_Госстроя_от_25.12.90___6___10_1">#REF!</definedName>
    <definedName name="Поправочные_коэффициенты_по_письму_Госстроя_от_25.12.90___6___12">#REF!</definedName>
    <definedName name="Поправочные_коэффициенты_по_письму_Госстроя_от_25.12.90___6___2">#REF!</definedName>
    <definedName name="Поправочные_коэффициенты_по_письму_Госстроя_от_25.12.90___6___2_1">#REF!</definedName>
    <definedName name="Поправочные_коэффициенты_по_письму_Госстроя_от_25.12.90___6___4">#REF!</definedName>
    <definedName name="Поправочные_коэффициенты_по_письму_Госстроя_от_25.12.90___6___4_1">#REF!</definedName>
    <definedName name="Поправочные_коэффициенты_по_письму_Госстроя_от_25.12.90___6___5">NA()</definedName>
    <definedName name="Поправочные_коэффициенты_по_письму_Госстроя_от_25.12.90___6___6">#REF!</definedName>
    <definedName name="Поправочные_коэффициенты_по_письму_Госстроя_от_25.12.90___6___6_1">#REF!</definedName>
    <definedName name="Поправочные_коэффициенты_по_письму_Госстроя_от_25.12.90___6___8">#REF!</definedName>
    <definedName name="Поправочные_коэффициенты_по_письму_Госстроя_от_25.12.90___6___8_1">#REF!</definedName>
    <definedName name="Поправочные_коэффициенты_по_письму_Госстроя_от_25.12.90___6_1">#REF!</definedName>
    <definedName name="Поправочные_коэффициенты_по_письму_Госстроя_от_25.12.90___6_1_1">#REF!</definedName>
    <definedName name="Поправочные_коэффициенты_по_письму_Госстроя_от_25.12.90___6_1_1_1">#REF!</definedName>
    <definedName name="Поправочные_коэффициенты_по_письму_Госстроя_от_25.12.90___6_3">#REF!</definedName>
    <definedName name="Поправочные_коэффициенты_по_письму_Госстроя_от_25.12.90___6_3_1">#REF!</definedName>
    <definedName name="Поправочные_коэффициенты_по_письму_Госстроя_от_25.12.90___6_5">NA()</definedName>
    <definedName name="Поправочные_коэффициенты_по_письму_Госстроя_от_25.12.90___7">#REF!</definedName>
    <definedName name="Поправочные_коэффициенты_по_письму_Госстроя_от_25.12.90___7___0">#REF!</definedName>
    <definedName name="Поправочные_коэффициенты_по_письму_Госстроя_от_25.12.90___7___0_1">#REF!</definedName>
    <definedName name="Поправочные_коэффициенты_по_письму_Госстроя_от_25.12.90___7___10">#REF!</definedName>
    <definedName name="Поправочные_коэффициенты_по_письму_Госстроя_от_25.12.90___7___2">#REF!</definedName>
    <definedName name="Поправочные_коэффициенты_по_письму_Госстроя_от_25.12.90___7___4">#REF!</definedName>
    <definedName name="Поправочные_коэффициенты_по_письму_Госстроя_от_25.12.90___7___6">#REF!</definedName>
    <definedName name="Поправочные_коэффициенты_по_письму_Госстроя_от_25.12.90___7___8">#REF!</definedName>
    <definedName name="Поправочные_коэффициенты_по_письму_Госстроя_от_25.12.90___7_1">#REF!</definedName>
    <definedName name="Поправочные_коэффициенты_по_письму_Госстроя_от_25.12.90___8">#REF!</definedName>
    <definedName name="Поправочные_коэффициенты_по_письму_Госстроя_от_25.12.90___8___0">#REF!</definedName>
    <definedName name="Поправочные_коэффициенты_по_письму_Госстроя_от_25.12.90___8___0___0">#REF!</definedName>
    <definedName name="Поправочные_коэффициенты_по_письму_Госстроя_от_25.12.90___8___0___0___0">#REF!</definedName>
    <definedName name="Поправочные_коэффициенты_по_письму_Госстроя_от_25.12.90___8___0___0___0___0">#REF!</definedName>
    <definedName name="Поправочные_коэффициенты_по_письму_Госстроя_от_25.12.90___8___0___0___0___0_1">#REF!</definedName>
    <definedName name="Поправочные_коэффициенты_по_письму_Госстроя_от_25.12.90___8___0___0___0_1">#REF!</definedName>
    <definedName name="Поправочные_коэффициенты_по_письму_Госстроя_от_25.12.90___8___0___0_1">#REF!</definedName>
    <definedName name="Поправочные_коэффициенты_по_письму_Госстроя_от_25.12.90___8___0___1">#REF!</definedName>
    <definedName name="Поправочные_коэффициенты_по_письму_Госстроя_от_25.12.90___8___0___1_1">#REF!</definedName>
    <definedName name="Поправочные_коэффициенты_по_письму_Госстроя_от_25.12.90___8___0___5">#REF!</definedName>
    <definedName name="Поправочные_коэффициенты_по_письму_Госстроя_от_25.12.90___8___0___5_1">#REF!</definedName>
    <definedName name="Поправочные_коэффициенты_по_письму_Госстроя_от_25.12.90___8___0_1">#REF!</definedName>
    <definedName name="Поправочные_коэффициенты_по_письму_Госстроя_от_25.12.90___8___0_1_1">#REF!</definedName>
    <definedName name="Поправочные_коэффициенты_по_письму_Госстроя_от_25.12.90___8___0_1_1_1">#REF!</definedName>
    <definedName name="Поправочные_коэффициенты_по_письму_Госстроя_от_25.12.90___8___0_3">#REF!</definedName>
    <definedName name="Поправочные_коэффициенты_по_письму_Госстроя_от_25.12.90___8___0_3_1">#REF!</definedName>
    <definedName name="Поправочные_коэффициенты_по_письму_Госстроя_от_25.12.90___8___0_5">#REF!</definedName>
    <definedName name="Поправочные_коэффициенты_по_письму_Госстроя_от_25.12.90___8___0_5_1">#REF!</definedName>
    <definedName name="Поправочные_коэффициенты_по_письму_Госстроя_от_25.12.90___8___1">#REF!</definedName>
    <definedName name="Поправочные_коэффициенты_по_письму_Госстроя_от_25.12.90___8___10">#REF!</definedName>
    <definedName name="Поправочные_коэффициенты_по_письму_Госстроя_от_25.12.90___8___10_1">#REF!</definedName>
    <definedName name="Поправочные_коэффициенты_по_письму_Госстроя_от_25.12.90___8___12">#REF!</definedName>
    <definedName name="Поправочные_коэффициенты_по_письму_Госстроя_от_25.12.90___8___2">#REF!</definedName>
    <definedName name="Поправочные_коэффициенты_по_письму_Госстроя_от_25.12.90___8___2_1">#REF!</definedName>
    <definedName name="Поправочные_коэффициенты_по_письму_Госстроя_от_25.12.90___8___4">#REF!</definedName>
    <definedName name="Поправочные_коэффициенты_по_письму_Госстроя_от_25.12.90___8___4_1">#REF!</definedName>
    <definedName name="Поправочные_коэффициенты_по_письму_Госстроя_от_25.12.90___8___5">#REF!</definedName>
    <definedName name="Поправочные_коэффициенты_по_письму_Госстроя_от_25.12.90___8___5_1">#REF!</definedName>
    <definedName name="Поправочные_коэффициенты_по_письму_Госстроя_от_25.12.90___8___6">#REF!</definedName>
    <definedName name="Поправочные_коэффициенты_по_письму_Госстроя_от_25.12.90___8___6_1">#REF!</definedName>
    <definedName name="Поправочные_коэффициенты_по_письму_Госстроя_от_25.12.90___8___8">#REF!</definedName>
    <definedName name="Поправочные_коэффициенты_по_письму_Госстроя_от_25.12.90___8___8_1">#REF!</definedName>
    <definedName name="Поправочные_коэффициенты_по_письму_Госстроя_от_25.12.90___8_1">#REF!</definedName>
    <definedName name="Поправочные_коэффициенты_по_письму_Госстроя_от_25.12.90___8_1_1">#REF!</definedName>
    <definedName name="Поправочные_коэффициенты_по_письму_Госстроя_от_25.12.90___8_1_1_1">#REF!</definedName>
    <definedName name="Поправочные_коэффициенты_по_письму_Госстроя_от_25.12.90___8_3">#REF!</definedName>
    <definedName name="Поправочные_коэффициенты_по_письму_Госстроя_от_25.12.90___8_3_1">#REF!</definedName>
    <definedName name="Поправочные_коэффициенты_по_письму_Госстроя_от_25.12.90___8_5">#REF!</definedName>
    <definedName name="Поправочные_коэффициенты_по_письму_Госстроя_от_25.12.90___8_5_1">#REF!</definedName>
    <definedName name="Поправочные_коэффициенты_по_письму_Госстроя_от_25.12.90___9">#REF!</definedName>
    <definedName name="Поправочные_коэффициенты_по_письму_Госстроя_от_25.12.90___9___0">#REF!</definedName>
    <definedName name="Поправочные_коэффициенты_по_письму_Госстроя_от_25.12.90___9___0___0">#REF!</definedName>
    <definedName name="Поправочные_коэффициенты_по_письму_Госстроя_от_25.12.90___9___0___0___0">#REF!</definedName>
    <definedName name="Поправочные_коэффициенты_по_письму_Госстроя_от_25.12.90___9___0___0___0___0">#REF!</definedName>
    <definedName name="Поправочные_коэффициенты_по_письму_Госстроя_от_25.12.90___9___0___0___0___0_1">#REF!</definedName>
    <definedName name="Поправочные_коэффициенты_по_письму_Госстроя_от_25.12.90___9___0___0___0_1">#REF!</definedName>
    <definedName name="Поправочные_коэффициенты_по_письму_Госстроя_от_25.12.90___9___0___0_1">#REF!</definedName>
    <definedName name="Поправочные_коэффициенты_по_письму_Госстроя_от_25.12.90___9___0___5">#REF!</definedName>
    <definedName name="Поправочные_коэффициенты_по_письму_Госстроя_от_25.12.90___9___0___5_1">#REF!</definedName>
    <definedName name="Поправочные_коэффициенты_по_письму_Госстроя_от_25.12.90___9___0_1">#REF!</definedName>
    <definedName name="Поправочные_коэффициенты_по_письму_Госстроя_от_25.12.90___9___0_5">#REF!</definedName>
    <definedName name="Поправочные_коэффициенты_по_письму_Госстроя_от_25.12.90___9___0_5_1">#REF!</definedName>
    <definedName name="Поправочные_коэффициенты_по_письму_Госстроя_от_25.12.90___9___10">#REF!</definedName>
    <definedName name="Поправочные_коэффициенты_по_письму_Госстроя_от_25.12.90___9___2">#REF!</definedName>
    <definedName name="Поправочные_коэффициенты_по_письму_Госстроя_от_25.12.90___9___4">#REF!</definedName>
    <definedName name="Поправочные_коэффициенты_по_письму_Госстроя_от_25.12.90___9___5">#REF!</definedName>
    <definedName name="Поправочные_коэффициенты_по_письму_Госстроя_от_25.12.90___9___5_1">#REF!</definedName>
    <definedName name="Поправочные_коэффициенты_по_письму_Госстроя_от_25.12.90___9___6">#REF!</definedName>
    <definedName name="Поправочные_коэффициенты_по_письму_Госстроя_от_25.12.90___9___8">#REF!</definedName>
    <definedName name="Поправочные_коэффициенты_по_письму_Госстроя_от_25.12.90___9_1">#REF!</definedName>
    <definedName name="Поправочные_коэффициенты_по_письму_Госстроя_от_25.12.90___9_1_1">#REF!</definedName>
    <definedName name="Поправочные_коэффициенты_по_письму_Госстроя_от_25.12.90___9_1_1_1">#REF!</definedName>
    <definedName name="Поправочные_коэффициенты_по_письму_Госстроя_от_25.12.90___9_3">#REF!</definedName>
    <definedName name="Поправочные_коэффициенты_по_письму_Госстроя_от_25.12.90___9_3_1">#REF!</definedName>
    <definedName name="Поправочные_коэффициенты_по_письму_Госстроя_от_25.12.90___9_5">#REF!</definedName>
    <definedName name="Поправочные_коэффициенты_по_письму_Госстроя_от_25.12.90___9_5_1">#REF!</definedName>
    <definedName name="Поправочные_коэффициенты_по_письму_Госстроя_от_25.12.90_1">NA()</definedName>
    <definedName name="Поправочные_коэффициенты_по_письму_Госстроя_от_25.12.90_1_1">#REF!</definedName>
    <definedName name="Поправочные_коэффициенты_по_письму_Госстроя_от_25.12.90_1_1_1">#REF!</definedName>
    <definedName name="Поправочные_коэффициенты_по_письму_Госстроя_от_25.12.90_3">NA()</definedName>
    <definedName name="Поправочные_коэффициенты_по_письму_Госстроя_от_25.12.90_4">NA()</definedName>
    <definedName name="Поправочные_коэффициенты_по_письму_Госстроя_от_25.12.90_5">NA()</definedName>
    <definedName name="пор" hidden="1">{#N/A,#N/A,TRUE,"Смета на пасс. обор. №1"}</definedName>
    <definedName name="пор_1" hidden="1">{#N/A,#N/A,TRUE,"Смета на пасс. обор. №1"}</definedName>
    <definedName name="пояснит.">#REF!</definedName>
    <definedName name="ппп">#REF!</definedName>
    <definedName name="пппп" localSheetId="17">#REF!</definedName>
    <definedName name="пппп">#REF!</definedName>
    <definedName name="пр" localSheetId="17">[14]топография!#REF!</definedName>
    <definedName name="пр">[14]топография!#REF!</definedName>
    <definedName name="про" hidden="1">{#N/A,#N/A,TRUE,"Смета на пасс. обор. №1"}</definedName>
    <definedName name="про_1" hidden="1">{#N/A,#N/A,TRUE,"Смета на пасс. обор. №1"}</definedName>
    <definedName name="пробная" localSheetId="17">#REF!</definedName>
    <definedName name="пробная">#REF!</definedName>
    <definedName name="пробная_1">#REF!</definedName>
    <definedName name="Проектно_сметная_документация_по_объекту__Реконструкция_автодороги_М_20__Санкт_Петербург_Киев___Пулковское_Киевское_шоссе__на_участке_от_дороги_на_г.Пушкин_до_пос._Дони_в_административных_границах_Санкт_Петербурга" localSheetId="17">#REF!</definedName>
    <definedName name="Проектно_сметная_документация_по_объекту__Реконструкция_автодороги_М_20__Санкт_Петербург_Киев___Пулковское_Киевское_шоссе__на_участке_от_дороги_на_г.Пушкин_до_пос._Дони_в_административных_границах_Санкт_Петербурга">#REF!</definedName>
    <definedName name="Проектные2">#REF!</definedName>
    <definedName name="прол" hidden="1">{#N/A,#N/A,TRUE,"Смета на пасс. обор. №1"}</definedName>
    <definedName name="пролдж" hidden="1">{#N/A,#N/A,TRUE,"Смета на пасс. обор. №1"}</definedName>
    <definedName name="пролдж_1" hidden="1">{#N/A,#N/A,TRUE,"Смета на пасс. обор. №1"}</definedName>
    <definedName name="промбез">[42]топография!#REF!</definedName>
    <definedName name="Промбезоп">#REF!</definedName>
    <definedName name="Прот">'[11]Лист опроса'!$B$6</definedName>
    <definedName name="протоколРМВК">#REF!</definedName>
    <definedName name="пуск">#REF!</definedName>
    <definedName name="р">#REF!</definedName>
    <definedName name="Расчёт1">'[43]Смета 7'!$F$1</definedName>
    <definedName name="ргл">#REF!</definedName>
    <definedName name="РД">#REF!</definedName>
    <definedName name="рек" localSheetId="17">#REF!</definedName>
    <definedName name="рек">#REF!</definedName>
    <definedName name="рига">'[44]СметаСводная снег'!$E$7</definedName>
    <definedName name="рл">[45]топография!#REF!</definedName>
    <definedName name="рол" hidden="1">{#N/A,#N/A,TRUE,"Смета на пасс. обор. №1"}</definedName>
    <definedName name="рол_1" hidden="1">{#N/A,#N/A,TRUE,"Смета на пасс. обор. №1"}</definedName>
    <definedName name="роло">#REF!</definedName>
    <definedName name="ропгнлпеглн">#REF!</definedName>
    <definedName name="рот">#REF!</definedName>
    <definedName name="рпв">#REF!</definedName>
    <definedName name="рр" hidden="1">{#N/A,#N/A,TRUE,"Смета на пасс. обор. №1"}</definedName>
    <definedName name="рр_1" hidden="1">{#N/A,#N/A,TRUE,"Смета на пасс. обор. №1"}</definedName>
    <definedName name="РРК" localSheetId="17">#REF!</definedName>
    <definedName name="РРК">#REF!</definedName>
    <definedName name="РСЛ" localSheetId="17">#REF!</definedName>
    <definedName name="РСЛ">#REF!</definedName>
    <definedName name="Руководитель">#REF!</definedName>
    <definedName name="Руководитель_1">#REF!</definedName>
    <definedName name="С" localSheetId="17" hidden="1">{#N/A,#N/A,FALSE,"Шаблон_Спец1"}</definedName>
    <definedName name="С" hidden="1">{#N/A,#N/A,FALSE,"Шаблон_Спец1"}</definedName>
    <definedName name="с_1" hidden="1">{#N/A,#N/A,TRUE,"Смета на пасс. обор. №1"}</definedName>
    <definedName name="с1">#REF!</definedName>
    <definedName name="с10">#REF!</definedName>
    <definedName name="с2">#REF!</definedName>
    <definedName name="с3">#REF!</definedName>
    <definedName name="с4">#REF!</definedName>
    <definedName name="с5">#REF!</definedName>
    <definedName name="с6">#REF!</definedName>
    <definedName name="с7">#REF!</definedName>
    <definedName name="с8">#REF!</definedName>
    <definedName name="с9">#REF!</definedName>
    <definedName name="сам" hidden="1">{#N/A,#N/A,TRUE,"Смета на пасс. обор. №1"}</definedName>
    <definedName name="сам_1" hidden="1">{#N/A,#N/A,TRUE,"Смета на пасс. обор. №1"}</definedName>
    <definedName name="СВ1" localSheetId="17">#REF!</definedName>
    <definedName name="СВ1">#REF!</definedName>
    <definedName name="Свод1" localSheetId="17">#REF!</definedName>
    <definedName name="Свод1">#REF!</definedName>
    <definedName name="Сводная" localSheetId="17">#REF!</definedName>
    <definedName name="Сводная">#REF!</definedName>
    <definedName name="Сводная_новая1" localSheetId="17">#REF!</definedName>
    <definedName name="Сводная_новая1">#REF!</definedName>
    <definedName name="Сводная1">#REF!</definedName>
    <definedName name="Сводно_сметный_расчет">#REF!</definedName>
    <definedName name="Сводно_сметный_расчет_49">#REF!</definedName>
    <definedName name="Сводно_сметный_расчет_50">#REF!</definedName>
    <definedName name="Сводно_сметный_расчет_51">#REF!</definedName>
    <definedName name="Сводно_сметный_расчет_52">#REF!</definedName>
    <definedName name="Сводно_сметный_расчет_53">#REF!</definedName>
    <definedName name="Сводно_сметный_расчет_54">#REF!</definedName>
    <definedName name="сврд">[46]топография!#REF!</definedName>
    <definedName name="СВсм">[12]Вспомогательный!$D$36</definedName>
    <definedName name="сев" localSheetId="17">#REF!</definedName>
    <definedName name="сев">#REF!</definedName>
    <definedName name="Север" localSheetId="17">#REF!</definedName>
    <definedName name="Север">#REF!</definedName>
    <definedName name="Семь">#REF!</definedName>
    <definedName name="СМ">#REF!</definedName>
    <definedName name="см.расч.Ставрополь">#REF!</definedName>
    <definedName name="см.расч.Ставрополь_1">#REF!</definedName>
    <definedName name="см.расч.Ставрополь_2">#REF!</definedName>
    <definedName name="см.расч.Ставрополь_22">#REF!</definedName>
    <definedName name="см.расч.Ставрополь_49">#REF!</definedName>
    <definedName name="см.расч.Ставрополь_5">#REF!</definedName>
    <definedName name="см.расч.Ставрополь_50">#REF!</definedName>
    <definedName name="см.расч.Ставрополь_51">#REF!</definedName>
    <definedName name="см.расч.Ставрополь_52">#REF!</definedName>
    <definedName name="см.расч.Ставрополь_53">#REF!</definedName>
    <definedName name="см.расч.Ставрополь_54">#REF!</definedName>
    <definedName name="см.расчетАстрахань">#REF!</definedName>
    <definedName name="см.расчетАстрахань_1">#REF!</definedName>
    <definedName name="см.расчетАстрахань_2">#REF!</definedName>
    <definedName name="см.расчетАстрахань_22">#REF!</definedName>
    <definedName name="см.расчетАстрахань_49">#REF!</definedName>
    <definedName name="см.расчетАстрахань_5">#REF!</definedName>
    <definedName name="см.расчетАстрахань_50">#REF!</definedName>
    <definedName name="см.расчетАстрахань_51">#REF!</definedName>
    <definedName name="см.расчетАстрахань_52">#REF!</definedName>
    <definedName name="см.расчетАстрахань_53">#REF!</definedName>
    <definedName name="см.расчетАстрахань_54">#REF!</definedName>
    <definedName name="см.расчетМахачкала">#REF!</definedName>
    <definedName name="см.расчетМахачкала_1">#REF!</definedName>
    <definedName name="см.расчетМахачкала_2">#REF!</definedName>
    <definedName name="см.расчетМахачкала_22">#REF!</definedName>
    <definedName name="см.расчетМахачкала_49">#REF!</definedName>
    <definedName name="см.расчетМахачкала_5">#REF!</definedName>
    <definedName name="см.расчетМахачкала_50">#REF!</definedName>
    <definedName name="см.расчетМахачкала_51">#REF!</definedName>
    <definedName name="см.расчетМахачкала_52">#REF!</definedName>
    <definedName name="см.расчетМахачкала_53">#REF!</definedName>
    <definedName name="см.расчетМахачкала_54">#REF!</definedName>
    <definedName name="см.расчетН.Новгород">#REF!</definedName>
    <definedName name="см.расчетН.Новгород_1">#REF!</definedName>
    <definedName name="см.расчетН.Новгород_2">#REF!</definedName>
    <definedName name="см.расчетН.Новгород_22">#REF!</definedName>
    <definedName name="см.расчетН.Новгород_49">#REF!</definedName>
    <definedName name="см.расчетН.Новгород_5">#REF!</definedName>
    <definedName name="см.расчетН.Новгород_50">#REF!</definedName>
    <definedName name="см.расчетН.Новгород_51">#REF!</definedName>
    <definedName name="см.расчетН.Новгород_52">#REF!</definedName>
    <definedName name="см.расчетН.Новгород_53">#REF!</definedName>
    <definedName name="см.расчетН.Новгород_54">#REF!</definedName>
    <definedName name="см_1">#REF!</definedName>
    <definedName name="см_конк">#REF!</definedName>
    <definedName name="См6">'[47]Смета 7'!$F$1</definedName>
    <definedName name="Смет" hidden="1">{#N/A,#N/A,TRUE,"Смета на пасс. обор. №1"}</definedName>
    <definedName name="Смет_1" hidden="1">{#N/A,#N/A,TRUE,"Смета на пасс. обор. №1"}</definedName>
    <definedName name="смета" hidden="1">{#N/A,#N/A,TRUE,"Смета на пасс. обор. №1"}</definedName>
    <definedName name="смета_1" hidden="1">{#N/A,#N/A,TRUE,"Смета на пасс. обор. №1"}</definedName>
    <definedName name="Смета_2">'[43]Смета 7'!$F$1</definedName>
    <definedName name="смета1">#REF!</definedName>
    <definedName name="Смета11">'[48]Смета 7'!$F$1</definedName>
    <definedName name="Смета21">'[49]Смета 7'!$F$1</definedName>
    <definedName name="Смета3">[12]Вспомогательный!$D$78</definedName>
    <definedName name="сми">#REF!</definedName>
    <definedName name="Согласование">#REF!</definedName>
    <definedName name="Согласование_1">#REF!</definedName>
    <definedName name="содерж.">#REF!</definedName>
    <definedName name="Содерж_Осн_Базы" localSheetId="17">#REF!</definedName>
    <definedName name="Содерж_Осн_Базы">#REF!</definedName>
    <definedName name="Составитель">#REF!</definedName>
    <definedName name="Составитель_1">#REF!</definedName>
    <definedName name="сп1">#REF!</definedName>
    <definedName name="сп2">#REF!</definedName>
    <definedName name="сс" hidden="1">{#N/A,#N/A,TRUE,"Смета на пасс. обор. №1"}</definedName>
    <definedName name="сс_1" hidden="1">{#N/A,#N/A,TRUE,"Смета на пасс. обор. №1"}</definedName>
    <definedName name="ссп" hidden="1">{#N/A,#N/A,TRUE,"Смета на пасс. обор. №1"}</definedName>
    <definedName name="ссп_1" hidden="1">{#N/A,#N/A,TRUE,"Смета на пасс. обор. №1"}</definedName>
    <definedName name="ССР">#REF!</definedName>
    <definedName name="ССР_ИИ_Д1_корр" localSheetId="17">#REF!</definedName>
    <definedName name="ССР_ИИ_Д1_корр">#REF!</definedName>
    <definedName name="ссс">#REF!</definedName>
    <definedName name="ссср">#REF!</definedName>
    <definedName name="ссссс" hidden="1">{#N/A,#N/A,TRUE,"Смета на пасс. обор. №1"}</definedName>
    <definedName name="ссссс_1" hidden="1">{#N/A,#N/A,TRUE,"Смета на пасс. обор. №1"}</definedName>
    <definedName name="Ставрополь">#REF!</definedName>
    <definedName name="Ставрополь_1">#REF!</definedName>
    <definedName name="Ставрополь_2">#REF!</definedName>
    <definedName name="Ставрополь_22">#REF!</definedName>
    <definedName name="Ставрополь_49">#REF!</definedName>
    <definedName name="Ставрополь_5">#REF!</definedName>
    <definedName name="Ставрополь_50">#REF!</definedName>
    <definedName name="Ставрополь_51">#REF!</definedName>
    <definedName name="Ставрополь_52">#REF!</definedName>
    <definedName name="Ставрополь_53">#REF!</definedName>
    <definedName name="Ставрополь_54">#REF!</definedName>
    <definedName name="Станц10">'[11]Лист опроса'!$B$23</definedName>
    <definedName name="СтОф">NA()</definedName>
    <definedName name="СтОф_1">NA()</definedName>
    <definedName name="СтОф_2">NA()</definedName>
    <definedName name="СтПр">NA()</definedName>
    <definedName name="СтПр_1">NA()</definedName>
    <definedName name="СтПр_2">NA()</definedName>
    <definedName name="Стр10">'[11]Лист опроса'!$B$24</definedName>
    <definedName name="СтрАУ">'[11]Лист опроса'!$B$12</definedName>
    <definedName name="СтрДУ">'[11]Лист опроса'!$B$11</definedName>
    <definedName name="Стрелки">'[11]Лист опроса'!$B$10</definedName>
    <definedName name="Строительная_полоса">#REF!</definedName>
    <definedName name="Строительная_полоса_1">#REF!</definedName>
    <definedName name="структ.">#REF!</definedName>
    <definedName name="Сургут">NA()</definedName>
    <definedName name="сусусу" hidden="1">{#N/A,#N/A,TRUE,"Смета на пасс. обор. №1"}</definedName>
    <definedName name="сусусу_1" hidden="1">{#N/A,#N/A,TRUE,"Смета на пасс. обор. №1"}</definedName>
    <definedName name="Т5" localSheetId="17">#REF!</definedName>
    <definedName name="Т5">#REF!</definedName>
    <definedName name="Т6" localSheetId="17">#REF!</definedName>
    <definedName name="Т6">#REF!</definedName>
    <definedName name="тасс" hidden="1">{#N/A,#N/A,TRUE,"Смета на пасс. обор. №1"}</definedName>
    <definedName name="тасс_1" hidden="1">{#N/A,#N/A,TRUE,"Смета на пасс. обор. №1"}</definedName>
    <definedName name="ТекДата">[50]информация!$B$8</definedName>
    <definedName name="ТекДата_1">[51]информация!$B$8</definedName>
    <definedName name="ТекДата_2">[52]информация!$B$8</definedName>
    <definedName name="теодкккккккккккк" localSheetId="17">#REF!</definedName>
    <definedName name="теодкккккккккккк">#REF!</definedName>
    <definedName name="ТолкоМашЛаб">[30]СмМашБур!#REF!</definedName>
    <definedName name="ТолькоМашБур">[30]СмМашБур!#REF!</definedName>
    <definedName name="ТолькоРучБур">[30]СмРучБур!#REF!</definedName>
    <definedName name="ТолькоРучЛаб">[30]СмРучБур!$K$39</definedName>
    <definedName name="топ1">#REF!</definedName>
    <definedName name="топ2">#REF!</definedName>
    <definedName name="топо">#REF!</definedName>
    <definedName name="топо_1">#REF!</definedName>
    <definedName name="топогр1">#REF!</definedName>
    <definedName name="топограф">#REF!</definedName>
    <definedName name="тор">#REF!</definedName>
    <definedName name="трп" hidden="1">{#N/A,#N/A,TRUE,"Смета на пасс. обор. №1"}</definedName>
    <definedName name="трп_1" hidden="1">{#N/A,#N/A,TRUE,"Смета на пасс. обор. №1"}</definedName>
    <definedName name="ТС1">#REF!</definedName>
    <definedName name="тыс">{0,"тысячz";1,"тысячаz";2,"тысячиz";5,"тысячz"}</definedName>
    <definedName name="тьбю">#REF!</definedName>
    <definedName name="ТЭО" localSheetId="17">#REF!</definedName>
    <definedName name="ТЭО">#REF!</definedName>
    <definedName name="ТЭО1">#REF!</definedName>
    <definedName name="ТЭО2">#REF!</definedName>
    <definedName name="ТЭОДКК">#REF!</definedName>
    <definedName name="ТЭОДККК">#REF!</definedName>
    <definedName name="ук" hidden="1">{#N/A,#N/A,TRUE,"Смета на пасс. обор. №1"}</definedName>
    <definedName name="ук_1" hidden="1">{#N/A,#N/A,TRUE,"Смета на пасс. обор. №1"}</definedName>
    <definedName name="уукк">#REF!</definedName>
    <definedName name="ууу">#REF!</definedName>
    <definedName name="уцуц">#REF!</definedName>
    <definedName name="Участок">#REF!</definedName>
    <definedName name="Участок_1">#REF!</definedName>
    <definedName name="уы" hidden="1">{#N/A,#N/A,TRUE,"Смета на пасс. обор. №1"}</definedName>
    <definedName name="уы_1" hidden="1">{#N/A,#N/A,TRUE,"Смета на пасс. обор. №1"}</definedName>
    <definedName name="ф" hidden="1">{#N/A,#N/A,TRUE,"Смета на пасс. обор. №1"}</definedName>
    <definedName name="ф_1" hidden="1">{#N/A,#N/A,TRUE,"Смета на пасс. обор. №1"}</definedName>
    <definedName name="ффыв">#REF!</definedName>
    <definedName name="фы">[14]топография!#REF!</definedName>
    <definedName name="фыв" hidden="1">{#N/A,#N/A,TRUE,"Смета на пасс. обор. №1"}</definedName>
    <definedName name="фыв_1" hidden="1">{#N/A,#N/A,TRUE,"Смета на пасс. обор. №1"}</definedName>
    <definedName name="хэ" hidden="1">{#N/A,#N/A,TRUE,"Смета на пасс. обор. №1"}</definedName>
    <definedName name="хэ_1" hidden="1">{#N/A,#N/A,TRUE,"Смета на пасс. обор. №1"}</definedName>
    <definedName name="цвет" hidden="1">{#N/A,#N/A,TRUE,"Смета на пасс. обор. №1"}</definedName>
    <definedName name="цвет_1" hidden="1">{#N/A,#N/A,TRUE,"Смета на пасс. обор. №1"}</definedName>
    <definedName name="цена">#N/A</definedName>
    <definedName name="цена___0">#REF!</definedName>
    <definedName name="цена___0___0">#REF!</definedName>
    <definedName name="цена___0___0___0">#REF!</definedName>
    <definedName name="цена___0___0___0___0">#REF!</definedName>
    <definedName name="цена___0___0___0___0___0">#REF!</definedName>
    <definedName name="цена___0___0___0___0___0_1">#REF!</definedName>
    <definedName name="цена___0___0___0___0_1">#REF!</definedName>
    <definedName name="цена___0___0___0___1">#REF!</definedName>
    <definedName name="цена___0___0___0___1_1">#REF!</definedName>
    <definedName name="цена___0___0___0___5">#REF!</definedName>
    <definedName name="цена___0___0___0___5_1">#REF!</definedName>
    <definedName name="цена___0___0___0_1">#REF!</definedName>
    <definedName name="цена___0___0___0_1_1">#REF!</definedName>
    <definedName name="цена___0___0___0_1_1_1">#REF!</definedName>
    <definedName name="цена___0___0___0_5">#REF!</definedName>
    <definedName name="цена___0___0___0_5_1">#REF!</definedName>
    <definedName name="цена___0___0___1">#REF!</definedName>
    <definedName name="цена___0___0___1_1">#REF!</definedName>
    <definedName name="цена___0___0___2">#REF!</definedName>
    <definedName name="цена___0___0___2_1">#REF!</definedName>
    <definedName name="цена___0___0___3">#REF!</definedName>
    <definedName name="цена___0___0___3_1">#REF!</definedName>
    <definedName name="цена___0___0___4">#REF!</definedName>
    <definedName name="цена___0___0___4_1">#REF!</definedName>
    <definedName name="цена___0___0___5">#REF!</definedName>
    <definedName name="цена___0___0___5_1">#REF!</definedName>
    <definedName name="цена___0___0_1">#REF!</definedName>
    <definedName name="цена___0___0_1_1">#REF!</definedName>
    <definedName name="цена___0___0_1_1_1">#REF!</definedName>
    <definedName name="цена___0___0_3">#REF!</definedName>
    <definedName name="цена___0___0_3_1">#REF!</definedName>
    <definedName name="цена___0___0_5">#REF!</definedName>
    <definedName name="цена___0___0_5_1">#REF!</definedName>
    <definedName name="цена___0___1">#REF!</definedName>
    <definedName name="цена___0___1___0">#REF!</definedName>
    <definedName name="цена___0___1___0_1">#REF!</definedName>
    <definedName name="цена___0___1_1">#REF!</definedName>
    <definedName name="цена___0___10">#REF!</definedName>
    <definedName name="цена___0___10_1">#REF!</definedName>
    <definedName name="цена___0___12">#REF!</definedName>
    <definedName name="цена___0___2">#REF!</definedName>
    <definedName name="цена___0___2___0">#REF!</definedName>
    <definedName name="цена___0___2___0___0">#REF!</definedName>
    <definedName name="цена___0___2___0___0_1">#REF!</definedName>
    <definedName name="цена___0___2___0_1">#REF!</definedName>
    <definedName name="цена___0___2___5">#REF!</definedName>
    <definedName name="цена___0___2___5_1">#REF!</definedName>
    <definedName name="цена___0___2_1">#REF!</definedName>
    <definedName name="цена___0___2_1_1">#REF!</definedName>
    <definedName name="цена___0___2_1_1_1">#REF!</definedName>
    <definedName name="цена___0___2_3">#REF!</definedName>
    <definedName name="цена___0___2_3_1">#REF!</definedName>
    <definedName name="цена___0___2_5">#REF!</definedName>
    <definedName name="цена___0___2_5_1">#REF!</definedName>
    <definedName name="цена___0___3">#REF!</definedName>
    <definedName name="цена___0___3___0">#REF!</definedName>
    <definedName name="цена___0___3___0_1">#REF!</definedName>
    <definedName name="цена___0___3___5">#REF!</definedName>
    <definedName name="цена___0___3___5_1">#REF!</definedName>
    <definedName name="цена___0___3_1">#REF!</definedName>
    <definedName name="цена___0___3_1_1">#REF!</definedName>
    <definedName name="цена___0___3_1_1_1">#REF!</definedName>
    <definedName name="цена___0___3_5">#REF!</definedName>
    <definedName name="цена___0___3_5_1">#REF!</definedName>
    <definedName name="цена___0___4">#REF!</definedName>
    <definedName name="цена___0___4___0">#REF!</definedName>
    <definedName name="цена___0___4___0_1">#REF!</definedName>
    <definedName name="цена___0___4___5">#REF!</definedName>
    <definedName name="цена___0___4___5_1">#REF!</definedName>
    <definedName name="цена___0___4_1">#REF!</definedName>
    <definedName name="цена___0___4_1_1">#REF!</definedName>
    <definedName name="цена___0___4_1_1_1">#REF!</definedName>
    <definedName name="цена___0___4_3">#REF!</definedName>
    <definedName name="цена___0___4_3_1">#REF!</definedName>
    <definedName name="цена___0___4_5">#REF!</definedName>
    <definedName name="цена___0___4_5_1">#REF!</definedName>
    <definedName name="цена___0___5">#REF!</definedName>
    <definedName name="цена___0___5_1">#REF!</definedName>
    <definedName name="цена___0___6">#REF!</definedName>
    <definedName name="цена___0___6_1">#REF!</definedName>
    <definedName name="цена___0___8">#REF!</definedName>
    <definedName name="цена___0___8_1">#REF!</definedName>
    <definedName name="цена___0_1">#REF!</definedName>
    <definedName name="цена___0_1_1">#REF!</definedName>
    <definedName name="цена___0_3">#REF!</definedName>
    <definedName name="цена___0_3_1">#REF!</definedName>
    <definedName name="цена___0_5">#REF!</definedName>
    <definedName name="цена___0_5_1">#REF!</definedName>
    <definedName name="цена___1">#REF!</definedName>
    <definedName name="цена___1___0">#REF!</definedName>
    <definedName name="цена___1___0___0">#REF!</definedName>
    <definedName name="цена___1___0___0_1">#REF!</definedName>
    <definedName name="цена___1___0_1">#REF!</definedName>
    <definedName name="цена___1___1">#REF!</definedName>
    <definedName name="цена___1___1_1">#REF!</definedName>
    <definedName name="цена___1___5">#REF!</definedName>
    <definedName name="цена___1___5_1">#REF!</definedName>
    <definedName name="цена___1_1">#REF!</definedName>
    <definedName name="цена___1_1_1">#REF!</definedName>
    <definedName name="цена___1_1_1_1">#REF!</definedName>
    <definedName name="цена___1_3">#REF!</definedName>
    <definedName name="цена___1_3_1">#REF!</definedName>
    <definedName name="цена___1_5">#REF!</definedName>
    <definedName name="цена___1_5_1">#REF!</definedName>
    <definedName name="цена___10">#REF!</definedName>
    <definedName name="цена___10___0">NA()</definedName>
    <definedName name="цена___10___0___0">#REF!</definedName>
    <definedName name="цена___10___0___0___0">#REF!</definedName>
    <definedName name="цена___10___0___0___0_1">#REF!</definedName>
    <definedName name="цена___10___0___0_1">#REF!</definedName>
    <definedName name="цена___10___0___1">NA()</definedName>
    <definedName name="цена___10___0___5">NA()</definedName>
    <definedName name="цена___10___0_1">#REF!</definedName>
    <definedName name="цена___10___0_1_1">NA()</definedName>
    <definedName name="цена___10___0_3">NA()</definedName>
    <definedName name="цена___10___0_5">NA()</definedName>
    <definedName name="цена___10___1">#REF!</definedName>
    <definedName name="цена___10___10">#REF!</definedName>
    <definedName name="цена___10___12">#REF!</definedName>
    <definedName name="цена___10___2">NA()</definedName>
    <definedName name="цена___10___4">NA()</definedName>
    <definedName name="цена___10___5">#REF!</definedName>
    <definedName name="цена___10___5_1">#REF!</definedName>
    <definedName name="цена___10___6">NA()</definedName>
    <definedName name="цена___10___8">NA()</definedName>
    <definedName name="цена___10_1">NA()</definedName>
    <definedName name="цена___10_3">#REF!</definedName>
    <definedName name="цена___10_3_1">#REF!</definedName>
    <definedName name="цена___10_5">#REF!</definedName>
    <definedName name="цена___10_5_1">#REF!</definedName>
    <definedName name="цена___11">#REF!</definedName>
    <definedName name="цена___11___0">NA()</definedName>
    <definedName name="цена___11___10">#REF!</definedName>
    <definedName name="цена___11___2">#REF!</definedName>
    <definedName name="цена___11___4">#REF!</definedName>
    <definedName name="цена___11___6">#REF!</definedName>
    <definedName name="цена___11___8">#REF!</definedName>
    <definedName name="цена___11_1">#REF!</definedName>
    <definedName name="цена___12">NA()</definedName>
    <definedName name="цена___2">#REF!</definedName>
    <definedName name="цена___2___0">#REF!</definedName>
    <definedName name="цена___2___0___0">#REF!</definedName>
    <definedName name="цена___2___0___0___0">#REF!</definedName>
    <definedName name="цена___2___0___0___0___0">#REF!</definedName>
    <definedName name="цена___2___0___0___0___0_1">#REF!</definedName>
    <definedName name="цена___2___0___0___0_1">#REF!</definedName>
    <definedName name="цена___2___0___0___1">#REF!</definedName>
    <definedName name="цена___2___0___0___1_1">#REF!</definedName>
    <definedName name="цена___2___0___0___5">#REF!</definedName>
    <definedName name="цена___2___0___0___5_1">#REF!</definedName>
    <definedName name="цена___2___0___0_1">#REF!</definedName>
    <definedName name="цена___2___0___0_1_1">#REF!</definedName>
    <definedName name="цена___2___0___0_1_1_1">#REF!</definedName>
    <definedName name="цена___2___0___0_5">#REF!</definedName>
    <definedName name="цена___2___0___0_5_1">#REF!</definedName>
    <definedName name="цена___2___0___1">#REF!</definedName>
    <definedName name="цена___2___0___1_1">#REF!</definedName>
    <definedName name="цена___2___0___5">#REF!</definedName>
    <definedName name="цена___2___0___5_1">#REF!</definedName>
    <definedName name="цена___2___0_1">#REF!</definedName>
    <definedName name="цена___2___0_1_1">#REF!</definedName>
    <definedName name="цена___2___0_1_1_1">#REF!</definedName>
    <definedName name="цена___2___0_3">#REF!</definedName>
    <definedName name="цена___2___0_3_1">#REF!</definedName>
    <definedName name="цена___2___0_5">#REF!</definedName>
    <definedName name="цена___2___0_5_1">#REF!</definedName>
    <definedName name="цена___2___1">#REF!</definedName>
    <definedName name="цена___2___1_1">#REF!</definedName>
    <definedName name="цена___2___10">#REF!</definedName>
    <definedName name="цена___2___10_1">#REF!</definedName>
    <definedName name="цена___2___12">#REF!</definedName>
    <definedName name="цена___2___2">#REF!</definedName>
    <definedName name="цена___2___2_1">#REF!</definedName>
    <definedName name="цена___2___3">#REF!</definedName>
    <definedName name="цена___2___4">#REF!</definedName>
    <definedName name="цена___2___4___0">#REF!</definedName>
    <definedName name="цена___2___4___0_1">#REF!</definedName>
    <definedName name="цена___2___4___5">#REF!</definedName>
    <definedName name="цена___2___4___5_1">#REF!</definedName>
    <definedName name="цена___2___4_1">#REF!</definedName>
    <definedName name="цена___2___4_1_1">#REF!</definedName>
    <definedName name="цена___2___4_1_1_1">#REF!</definedName>
    <definedName name="цена___2___4_3">#REF!</definedName>
    <definedName name="цена___2___4_3_1">#REF!</definedName>
    <definedName name="цена___2___4_5">#REF!</definedName>
    <definedName name="цена___2___4_5_1">#REF!</definedName>
    <definedName name="цена___2___5">#REF!</definedName>
    <definedName name="цена___2___5_1">#REF!</definedName>
    <definedName name="цена___2___6">#REF!</definedName>
    <definedName name="цена___2___6_1">#REF!</definedName>
    <definedName name="цена___2___8">#REF!</definedName>
    <definedName name="цена___2___8_1">#REF!</definedName>
    <definedName name="цена___2_1">#REF!</definedName>
    <definedName name="цена___2_1_1">#REF!</definedName>
    <definedName name="цена___2_1_1_1">#REF!</definedName>
    <definedName name="цена___2_3">#REF!</definedName>
    <definedName name="цена___2_3_1">#REF!</definedName>
    <definedName name="цена___2_5">#REF!</definedName>
    <definedName name="цена___2_5_1">#REF!</definedName>
    <definedName name="цена___3">#REF!</definedName>
    <definedName name="цена___3___0">#REF!</definedName>
    <definedName name="цена___3___0___0">NA()</definedName>
    <definedName name="цена___3___0___0___0">NA()</definedName>
    <definedName name="цена___3___0___1">NA()</definedName>
    <definedName name="цена___3___0___5">#REF!</definedName>
    <definedName name="цена___3___0___5_1">#REF!</definedName>
    <definedName name="цена___3___0_1">#REF!</definedName>
    <definedName name="цена___3___0_1_1">NA()</definedName>
    <definedName name="цена___3___0_3">#REF!</definedName>
    <definedName name="цена___3___0_3_1">#REF!</definedName>
    <definedName name="цена___3___0_5">#REF!</definedName>
    <definedName name="цена___3___0_5_1">#REF!</definedName>
    <definedName name="цена___3___10">#REF!</definedName>
    <definedName name="цена___3___2">#REF!</definedName>
    <definedName name="цена___3___2_1">#REF!</definedName>
    <definedName name="цена___3___3">#REF!</definedName>
    <definedName name="цена___3___3_1">#REF!</definedName>
    <definedName name="цена___3___4">#REF!</definedName>
    <definedName name="цена___3___5">#REF!</definedName>
    <definedName name="цена___3___5_1">#REF!</definedName>
    <definedName name="цена___3___6">#REF!</definedName>
    <definedName name="цена___3___8">#REF!</definedName>
    <definedName name="цена___3_1">#REF!</definedName>
    <definedName name="цена___3_1_1">#REF!</definedName>
    <definedName name="цена___3_1_1_1">#REF!</definedName>
    <definedName name="цена___3_3">NA()</definedName>
    <definedName name="цена___3_5">#REF!</definedName>
    <definedName name="цена___3_5_1">#REF!</definedName>
    <definedName name="цена___4">#REF!</definedName>
    <definedName name="цена___4___0">NA()</definedName>
    <definedName name="цена___4___0___0">#REF!</definedName>
    <definedName name="цена___4___0___0___0">#REF!</definedName>
    <definedName name="цена___4___0___0___0___0">#REF!</definedName>
    <definedName name="цена___4___0___0___0___0_1">#REF!</definedName>
    <definedName name="цена___4___0___0___0_1">#REF!</definedName>
    <definedName name="цена___4___0___0___1">#REF!</definedName>
    <definedName name="цена___4___0___0___1_1">#REF!</definedName>
    <definedName name="цена___4___0___0___5">#REF!</definedName>
    <definedName name="цена___4___0___0___5_1">#REF!</definedName>
    <definedName name="цена___4___0___0_1">#REF!</definedName>
    <definedName name="цена___4___0___0_1_1">#REF!</definedName>
    <definedName name="цена___4___0___0_1_1_1">#REF!</definedName>
    <definedName name="цена___4___0___0_5">#REF!</definedName>
    <definedName name="цена___4___0___0_5_1">#REF!</definedName>
    <definedName name="цена___4___0___1">#REF!</definedName>
    <definedName name="цена___4___0___1_1">#REF!</definedName>
    <definedName name="цена___4___0___5">NA()</definedName>
    <definedName name="цена___4___0_1">#REF!</definedName>
    <definedName name="цена___4___0_1_1">#REF!</definedName>
    <definedName name="цена___4___0_1_1_1">#REF!</definedName>
    <definedName name="цена___4___0_3">#REF!</definedName>
    <definedName name="цена___4___0_3_1">#REF!</definedName>
    <definedName name="цена___4___0_5">NA()</definedName>
    <definedName name="цена___4___1">#REF!</definedName>
    <definedName name="цена___4___1_1">#REF!</definedName>
    <definedName name="цена___4___10">#REF!</definedName>
    <definedName name="цена___4___10_1">#REF!</definedName>
    <definedName name="цена___4___12">#REF!</definedName>
    <definedName name="цена___4___2">#REF!</definedName>
    <definedName name="цена___4___2_1">#REF!</definedName>
    <definedName name="цена___4___3">#REF!</definedName>
    <definedName name="цена___4___3_1">#REF!</definedName>
    <definedName name="цена___4___4">#REF!</definedName>
    <definedName name="цена___4___4_1">#REF!</definedName>
    <definedName name="цена___4___5">#REF!</definedName>
    <definedName name="цена___4___5_1">#REF!</definedName>
    <definedName name="цена___4___6">#REF!</definedName>
    <definedName name="цена___4___6_1">#REF!</definedName>
    <definedName name="цена___4___8">#REF!</definedName>
    <definedName name="цена___4___8_1">#REF!</definedName>
    <definedName name="цена___4_1">#REF!</definedName>
    <definedName name="цена___4_1_1">#REF!</definedName>
    <definedName name="цена___4_1_1_1">#REF!</definedName>
    <definedName name="цена___4_3">#REF!</definedName>
    <definedName name="цена___4_3_1">#REF!</definedName>
    <definedName name="цена___4_5">#REF!</definedName>
    <definedName name="цена___4_5_1">#REF!</definedName>
    <definedName name="цена___5">NA()</definedName>
    <definedName name="цена___5___0">#REF!</definedName>
    <definedName name="цена___5___0___0">#REF!</definedName>
    <definedName name="цена___5___0___0___0">#REF!</definedName>
    <definedName name="цена___5___0___0___0___0">#REF!</definedName>
    <definedName name="цена___5___0___0___0___0_1">#REF!</definedName>
    <definedName name="цена___5___0___0___0_1">#REF!</definedName>
    <definedName name="цена___5___0___0_1">#REF!</definedName>
    <definedName name="цена___5___0___1">#REF!</definedName>
    <definedName name="цена___5___0___1_1">#REF!</definedName>
    <definedName name="цена___5___0___5">#REF!</definedName>
    <definedName name="цена___5___0___5_1">#REF!</definedName>
    <definedName name="цена___5___0_1">#REF!</definedName>
    <definedName name="цена___5___0_1_1">#REF!</definedName>
    <definedName name="цена___5___0_1_1_1">#REF!</definedName>
    <definedName name="цена___5___0_3">#REF!</definedName>
    <definedName name="цена___5___0_3_1">#REF!</definedName>
    <definedName name="цена___5___0_5">#REF!</definedName>
    <definedName name="цена___5___0_5_1">#REF!</definedName>
    <definedName name="цена___5___1">#REF!</definedName>
    <definedName name="цена___5___1_1">#REF!</definedName>
    <definedName name="цена___5___3">NA()</definedName>
    <definedName name="цена___5___5">NA()</definedName>
    <definedName name="цена___5_1">#REF!</definedName>
    <definedName name="цена___5_1_1">#REF!</definedName>
    <definedName name="цена___5_1_1_1">#REF!</definedName>
    <definedName name="цена___5_3">NA()</definedName>
    <definedName name="цена___5_5">NA()</definedName>
    <definedName name="цена___6">NA()</definedName>
    <definedName name="цена___6___0">#REF!</definedName>
    <definedName name="цена___6___0___0">#REF!</definedName>
    <definedName name="цена___6___0___0___0">#REF!</definedName>
    <definedName name="цена___6___0___0___0___0">#REF!</definedName>
    <definedName name="цена___6___0___0___0___0_1">#REF!</definedName>
    <definedName name="цена___6___0___0___0_1">#REF!</definedName>
    <definedName name="цена___6___0___0_1">#REF!</definedName>
    <definedName name="цена___6___0___1">#REF!</definedName>
    <definedName name="цена___6___0___1_1">#REF!</definedName>
    <definedName name="цена___6___0___5">#REF!</definedName>
    <definedName name="цена___6___0___5_1">#REF!</definedName>
    <definedName name="цена___6___0_1">#REF!</definedName>
    <definedName name="цена___6___0_1_1">#REF!</definedName>
    <definedName name="цена___6___0_1_1_1">#REF!</definedName>
    <definedName name="цена___6___0_3">#REF!</definedName>
    <definedName name="цена___6___0_3_1">#REF!</definedName>
    <definedName name="цена___6___0_5">#REF!</definedName>
    <definedName name="цена___6___0_5_1">#REF!</definedName>
    <definedName name="цена___6___1">#REF!</definedName>
    <definedName name="цена___6___10">#REF!</definedName>
    <definedName name="цена___6___10_1">#REF!</definedName>
    <definedName name="цена___6___12">#REF!</definedName>
    <definedName name="цена___6___2">#REF!</definedName>
    <definedName name="цена___6___2_1">#REF!</definedName>
    <definedName name="цена___6___4">#REF!</definedName>
    <definedName name="цена___6___4_1">#REF!</definedName>
    <definedName name="цена___6___5">NA()</definedName>
    <definedName name="цена___6___6">#REF!</definedName>
    <definedName name="цена___6___6_1">#REF!</definedName>
    <definedName name="цена___6___8">#REF!</definedName>
    <definedName name="цена___6___8_1">#REF!</definedName>
    <definedName name="цена___6_1">#REF!</definedName>
    <definedName name="цена___6_1_1">#REF!</definedName>
    <definedName name="цена___6_1_1_1">#REF!</definedName>
    <definedName name="цена___6_3">#REF!</definedName>
    <definedName name="цена___6_3_1">#REF!</definedName>
    <definedName name="цена___6_5">NA()</definedName>
    <definedName name="цена___7">#REF!</definedName>
    <definedName name="цена___7___0">#REF!</definedName>
    <definedName name="цена___7___10">#REF!</definedName>
    <definedName name="цена___7___2">#REF!</definedName>
    <definedName name="цена___7___4">#REF!</definedName>
    <definedName name="цена___7___6">#REF!</definedName>
    <definedName name="цена___7___8">#REF!</definedName>
    <definedName name="цена___7_1">#REF!</definedName>
    <definedName name="цена___8">#REF!</definedName>
    <definedName name="цена___8___0">#REF!</definedName>
    <definedName name="цена___8___0___0">#REF!</definedName>
    <definedName name="цена___8___0___0___0">#REF!</definedName>
    <definedName name="цена___8___0___0___0___0">#REF!</definedName>
    <definedName name="цена___8___0___0___0___0_1">#REF!</definedName>
    <definedName name="цена___8___0___0___0_1">#REF!</definedName>
    <definedName name="цена___8___0___0_1">#REF!</definedName>
    <definedName name="цена___8___0___1">#REF!</definedName>
    <definedName name="цена___8___0___1_1">#REF!</definedName>
    <definedName name="цена___8___0___5">#REF!</definedName>
    <definedName name="цена___8___0___5_1">#REF!</definedName>
    <definedName name="цена___8___0_1">#REF!</definedName>
    <definedName name="цена___8___0_1_1">#REF!</definedName>
    <definedName name="цена___8___0_1_1_1">#REF!</definedName>
    <definedName name="цена___8___0_3">#REF!</definedName>
    <definedName name="цена___8___0_3_1">#REF!</definedName>
    <definedName name="цена___8___0_5">#REF!</definedName>
    <definedName name="цена___8___0_5_1">#REF!</definedName>
    <definedName name="цена___8___1">#REF!</definedName>
    <definedName name="цена___8___10">#REF!</definedName>
    <definedName name="цена___8___10_1">#REF!</definedName>
    <definedName name="цена___8___12">#REF!</definedName>
    <definedName name="цена___8___2">#REF!</definedName>
    <definedName name="цена___8___2_1">#REF!</definedName>
    <definedName name="цена___8___4">#REF!</definedName>
    <definedName name="цена___8___4_1">#REF!</definedName>
    <definedName name="цена___8___5">#REF!</definedName>
    <definedName name="цена___8___5_1">#REF!</definedName>
    <definedName name="цена___8___6">#REF!</definedName>
    <definedName name="цена___8___6_1">#REF!</definedName>
    <definedName name="цена___8___8">#REF!</definedName>
    <definedName name="цена___8___8_1">#REF!</definedName>
    <definedName name="цена___8_1">#REF!</definedName>
    <definedName name="цена___8_1_1">#REF!</definedName>
    <definedName name="цена___8_1_1_1">#REF!</definedName>
    <definedName name="цена___8_3">#REF!</definedName>
    <definedName name="цена___8_3_1">#REF!</definedName>
    <definedName name="цена___8_5">#REF!</definedName>
    <definedName name="цена___8_5_1">#REF!</definedName>
    <definedName name="цена___9">#REF!</definedName>
    <definedName name="цена___9___0">#REF!</definedName>
    <definedName name="цена___9___0___0">#REF!</definedName>
    <definedName name="цена___9___0___0___0">#REF!</definedName>
    <definedName name="цена___9___0___0___0___0">#REF!</definedName>
    <definedName name="цена___9___0___0___0___0_1">#REF!</definedName>
    <definedName name="цена___9___0___0___0_1">#REF!</definedName>
    <definedName name="цена___9___0___0_1">#REF!</definedName>
    <definedName name="цена___9___0___5">#REF!</definedName>
    <definedName name="цена___9___0___5_1">#REF!</definedName>
    <definedName name="цена___9___0_1">#REF!</definedName>
    <definedName name="цена___9___0_5">#REF!</definedName>
    <definedName name="цена___9___0_5_1">#REF!</definedName>
    <definedName name="цена___9___10">#REF!</definedName>
    <definedName name="цена___9___2">#REF!</definedName>
    <definedName name="цена___9___4">#REF!</definedName>
    <definedName name="цена___9___5">#REF!</definedName>
    <definedName name="цена___9___5_1">#REF!</definedName>
    <definedName name="цена___9___6">#REF!</definedName>
    <definedName name="цена___9___8">#REF!</definedName>
    <definedName name="цена___9_1">#REF!</definedName>
    <definedName name="цена___9_1_1">#REF!</definedName>
    <definedName name="цена___9_1_1_1">#REF!</definedName>
    <definedName name="цена___9_3">#REF!</definedName>
    <definedName name="цена___9_3_1">#REF!</definedName>
    <definedName name="цена___9_5">#REF!</definedName>
    <definedName name="цена___9_5_1">#REF!</definedName>
    <definedName name="цена_1">NA()</definedName>
    <definedName name="цена_1_1">NA()</definedName>
    <definedName name="цена_3">NA()</definedName>
    <definedName name="цена_4">NA()</definedName>
    <definedName name="цена_5">NA()</definedName>
    <definedName name="Цена1">#REF!</definedName>
    <definedName name="ЦенаМашБур">[30]СмМашБур!#REF!</definedName>
    <definedName name="ЦенаОбслед">[30]ОбмОбслЗемОд!$F$62</definedName>
    <definedName name="ЦенаРучБур">[30]СмРучБур!#REF!</definedName>
    <definedName name="ЦенаШурфов">#REF!</definedName>
    <definedName name="цуе" hidden="1">{#N/A,#N/A,TRUE,"Смета на пасс. обор. №1"}</definedName>
    <definedName name="цук">#REF!</definedName>
    <definedName name="ццц">#REF!</definedName>
    <definedName name="цы">#REF!</definedName>
    <definedName name="цы_1">#REF!</definedName>
    <definedName name="ч" hidden="1">{#N/A,#N/A,TRUE,"Смета на пасс. обор. №1"}</definedName>
    <definedName name="ч_1" hidden="1">{#N/A,#N/A,TRUE,"Смета на пасс. обор. №1"}</definedName>
    <definedName name="чс">#REF!</definedName>
    <definedName name="чсипа">[14]топография!#REF!</definedName>
    <definedName name="чть">#REF!</definedName>
    <definedName name="ш" hidden="1">{#N/A,#N/A,TRUE,"Смета на пасс. обор. №1"}</definedName>
    <definedName name="ш_1" hidden="1">{#N/A,#N/A,TRUE,"Смета на пасс. обор. №1"}</definedName>
    <definedName name="шгнкушгрдаы">#REF!</definedName>
    <definedName name="шгфуждлоэзшщ\ыфтм">#REF!</definedName>
    <definedName name="Шесть">#REF!</definedName>
    <definedName name="щщ">#REF!</definedName>
    <definedName name="ъхз">#REF!</definedName>
    <definedName name="ы" hidden="1">{#N/A,#N/A,TRUE,"Смета на пасс. обор. №1"}</definedName>
    <definedName name="ы_1" hidden="1">{#N/A,#N/A,TRUE,"Смета на пасс. обор. №1"}</definedName>
    <definedName name="ЫВGGGGGGGGGGGGGGG">#REF!</definedName>
    <definedName name="ыва" hidden="1">{#N/A,#N/A,TRUE,"Смета на пасс. обор. №1"}</definedName>
    <definedName name="ыва_1" hidden="1">{#N/A,#N/A,TRUE,"Смета на пасс. обор. №1"}</definedName>
    <definedName name="ыы">#REF!</definedName>
    <definedName name="ыы_1">#REF!</definedName>
    <definedName name="ыы_10">#REF!</definedName>
    <definedName name="ыы_11">#REF!</definedName>
    <definedName name="ыы_12">#REF!</definedName>
    <definedName name="ыы_13">#REF!</definedName>
    <definedName name="ыы_14">#REF!</definedName>
    <definedName name="ыы_15">#REF!</definedName>
    <definedName name="ыы_16">#REF!</definedName>
    <definedName name="ыы_17">#REF!</definedName>
    <definedName name="ыы_18">#REF!</definedName>
    <definedName name="ыы_19">#REF!</definedName>
    <definedName name="ыы_2">#REF!</definedName>
    <definedName name="ыы_20">#REF!</definedName>
    <definedName name="ыы_21">#REF!</definedName>
    <definedName name="ыы_49">#REF!</definedName>
    <definedName name="ыы_50">#REF!</definedName>
    <definedName name="ыы_51">#REF!</definedName>
    <definedName name="ыы_52">#REF!</definedName>
    <definedName name="ыы_53">#REF!</definedName>
    <definedName name="ыы_54">#REF!</definedName>
    <definedName name="ыы_6">#REF!</definedName>
    <definedName name="ыы_7">#REF!</definedName>
    <definedName name="ыы_8">#REF!</definedName>
    <definedName name="ыы_9">#REF!</definedName>
    <definedName name="ыыы">#REF!</definedName>
    <definedName name="э1">#REF!</definedName>
    <definedName name="эж">#REF!</definedName>
    <definedName name="эж_1">#REF!</definedName>
    <definedName name="эж_10">#REF!</definedName>
    <definedName name="эж_11">#REF!</definedName>
    <definedName name="эж_12">#REF!</definedName>
    <definedName name="эж_13">#REF!</definedName>
    <definedName name="эж_14">#REF!</definedName>
    <definedName name="эж_15">#REF!</definedName>
    <definedName name="эж_16">#REF!</definedName>
    <definedName name="эж_17">#REF!</definedName>
    <definedName name="эж_18">#REF!</definedName>
    <definedName name="эж_19">#REF!</definedName>
    <definedName name="эж_2">#REF!</definedName>
    <definedName name="эж_20">#REF!</definedName>
    <definedName name="эж_21">#REF!</definedName>
    <definedName name="эж_49">#REF!</definedName>
    <definedName name="эж_50">#REF!</definedName>
    <definedName name="эж_51">#REF!</definedName>
    <definedName name="эж_52">#REF!</definedName>
    <definedName name="эж_53">#REF!</definedName>
    <definedName name="эж_54">#REF!</definedName>
    <definedName name="эж_6">#REF!</definedName>
    <definedName name="эж_7">#REF!</definedName>
    <definedName name="эж_8">#REF!</definedName>
    <definedName name="эж_9">#REF!</definedName>
    <definedName name="эк">#REF!</definedName>
    <definedName name="эк1">#REF!</definedName>
    <definedName name="эко">#REF!</definedName>
    <definedName name="эко___0">#REF!</definedName>
    <definedName name="эко___0_1">#REF!</definedName>
    <definedName name="эко_1">#REF!</definedName>
    <definedName name="эко_5">#REF!</definedName>
    <definedName name="эко_5_1">#REF!</definedName>
    <definedName name="эко1">#REF!</definedName>
    <definedName name="экол.1">[53]топография!#REF!</definedName>
    <definedName name="экол1">#REF!</definedName>
    <definedName name="экол2">#REF!</definedName>
    <definedName name="Экол3">#REF!</definedName>
    <definedName name="эколог">#REF!</definedName>
    <definedName name="экология">NA()</definedName>
    <definedName name="экологияч">#REF!</definedName>
    <definedName name="эл" hidden="1">{#N/A,#N/A,TRUE,"Смета на пасс. обор. №1"}</definedName>
    <definedName name="эл_1" hidden="1">{#N/A,#N/A,TRUE,"Смета на пасс. обор. №1"}</definedName>
    <definedName name="эмс">[5]топография!#REF!</definedName>
    <definedName name="ю">#REF!</definedName>
    <definedName name="юб">#REF!</definedName>
    <definedName name="ЮФУ">#REF!</definedName>
    <definedName name="ЮФУ2">#REF!</definedName>
    <definedName name="ююю" hidden="1">{#N/A,#N/A,TRUE,"Смета на пасс. обор. №1"}</definedName>
    <definedName name="ююю_1" hidden="1">{#N/A,#N/A,TRUE,"Смета на пасс. обор. №1"}</definedName>
    <definedName name="я">#REF!</definedName>
  </definedNames>
  <calcPr calcId="162913" fullPrecision="0"/>
</workbook>
</file>

<file path=xl/calcChain.xml><?xml version="1.0" encoding="utf-8"?>
<calcChain xmlns="http://schemas.openxmlformats.org/spreadsheetml/2006/main">
  <c r="C6" i="7" l="1"/>
  <c r="C5" i="7"/>
  <c r="F28" i="21"/>
  <c r="F22" i="18"/>
  <c r="C38" i="21"/>
  <c r="F38" i="21"/>
  <c r="F30" i="21"/>
  <c r="F36" i="21" l="1"/>
  <c r="D36" i="21"/>
  <c r="F34" i="21"/>
  <c r="D34" i="21"/>
  <c r="C39" i="21" l="1"/>
  <c r="F39" i="21"/>
  <c r="F31" i="21"/>
  <c r="C40" i="21" l="1"/>
  <c r="F32" i="21"/>
  <c r="F40" i="21" s="1"/>
  <c r="E13" i="21" s="1"/>
  <c r="E14" i="21" l="1"/>
  <c r="E15" i="21"/>
  <c r="E12" i="21"/>
  <c r="F23" i="18"/>
  <c r="G43" i="58"/>
  <c r="G66" i="61"/>
  <c r="E19" i="18" l="1"/>
  <c r="E18" i="18"/>
  <c r="I19" i="53"/>
  <c r="E19" i="53"/>
  <c r="F19" i="63"/>
  <c r="G19" i="63" s="1"/>
  <c r="F18" i="63"/>
  <c r="G18" i="63" s="1"/>
  <c r="F17" i="63"/>
  <c r="G17" i="63" s="1"/>
  <c r="G16" i="63"/>
  <c r="F16" i="63"/>
  <c r="F15" i="63"/>
  <c r="G15" i="63" s="1"/>
  <c r="F14" i="63"/>
  <c r="G14" i="63" s="1"/>
  <c r="F13" i="63"/>
  <c r="G13" i="63" s="1"/>
  <c r="G12" i="63"/>
  <c r="F12" i="63"/>
  <c r="C5" i="63"/>
  <c r="I18" i="53"/>
  <c r="E18" i="53"/>
  <c r="F29" i="62"/>
  <c r="G29" i="62" s="1"/>
  <c r="G23" i="62"/>
  <c r="G22" i="62"/>
  <c r="G24" i="62" s="1"/>
  <c r="E22" i="62"/>
  <c r="G21" i="62"/>
  <c r="E17" i="62"/>
  <c r="G17" i="62" s="1"/>
  <c r="G16" i="62"/>
  <c r="G15" i="62"/>
  <c r="G14" i="62"/>
  <c r="G13" i="62"/>
  <c r="G12" i="62"/>
  <c r="E18" i="62" s="1"/>
  <c r="G18" i="62" s="1"/>
  <c r="G19" i="62" s="1"/>
  <c r="G25" i="62" s="1"/>
  <c r="G26" i="62" s="1"/>
  <c r="G27" i="62" s="1"/>
  <c r="G11" i="62"/>
  <c r="G10" i="62"/>
  <c r="H17" i="53"/>
  <c r="G75" i="61"/>
  <c r="E73" i="61"/>
  <c r="G73" i="61" s="1"/>
  <c r="G72" i="61"/>
  <c r="G71" i="61"/>
  <c r="E70" i="61"/>
  <c r="G70" i="61" s="1"/>
  <c r="E60" i="61"/>
  <c r="G60" i="61" s="1"/>
  <c r="E59" i="61"/>
  <c r="G59" i="61" s="1"/>
  <c r="E58" i="61"/>
  <c r="G58" i="61" s="1"/>
  <c r="E57" i="61"/>
  <c r="G57" i="61" s="1"/>
  <c r="G56" i="61"/>
  <c r="E53" i="61"/>
  <c r="G53" i="61" s="1"/>
  <c r="E52" i="61"/>
  <c r="G52" i="61" s="1"/>
  <c r="F51" i="61"/>
  <c r="E51" i="61"/>
  <c r="G51" i="61" s="1"/>
  <c r="E49" i="61"/>
  <c r="E74" i="61" s="1"/>
  <c r="G74" i="61" s="1"/>
  <c r="E44" i="61"/>
  <c r="G44" i="61" s="1"/>
  <c r="E41" i="61"/>
  <c r="G41" i="61" s="1"/>
  <c r="E40" i="61"/>
  <c r="G40" i="61" s="1"/>
  <c r="G39" i="61"/>
  <c r="E39" i="61"/>
  <c r="E36" i="61"/>
  <c r="G36" i="61" s="1"/>
  <c r="G35" i="61"/>
  <c r="E35" i="61"/>
  <c r="E46" i="61" s="1"/>
  <c r="G46" i="61" s="1"/>
  <c r="G23" i="61"/>
  <c r="G22" i="61"/>
  <c r="G21" i="61"/>
  <c r="G20" i="61"/>
  <c r="G19" i="61"/>
  <c r="G18" i="61"/>
  <c r="G17" i="61"/>
  <c r="G16" i="61"/>
  <c r="G15" i="61"/>
  <c r="G14" i="61"/>
  <c r="G24" i="61" s="1"/>
  <c r="H16" i="53"/>
  <c r="J38" i="60"/>
  <c r="J36" i="60"/>
  <c r="J35" i="60"/>
  <c r="J34" i="60"/>
  <c r="J33" i="60"/>
  <c r="J32" i="60"/>
  <c r="J31" i="60"/>
  <c r="J30" i="60"/>
  <c r="J29" i="60"/>
  <c r="J28" i="60"/>
  <c r="J27" i="60"/>
  <c r="J26" i="60"/>
  <c r="J25" i="60"/>
  <c r="E24" i="60"/>
  <c r="J24" i="60" s="1"/>
  <c r="E23" i="60"/>
  <c r="J23" i="60" s="1"/>
  <c r="J37" i="60" s="1"/>
  <c r="J39" i="60" s="1"/>
  <c r="J40" i="60" s="1"/>
  <c r="J15" i="60"/>
  <c r="J14" i="60"/>
  <c r="J16" i="60" s="1"/>
  <c r="J13" i="60"/>
  <c r="H15" i="53"/>
  <c r="I43" i="59"/>
  <c r="I42" i="59"/>
  <c r="I41" i="59"/>
  <c r="J37" i="59"/>
  <c r="I36" i="59"/>
  <c r="J36" i="59" s="1"/>
  <c r="I35" i="59"/>
  <c r="J35" i="59" s="1"/>
  <c r="I34" i="59"/>
  <c r="J34" i="59" s="1"/>
  <c r="J33" i="59"/>
  <c r="I33" i="59"/>
  <c r="I32" i="59"/>
  <c r="J32" i="59" s="1"/>
  <c r="I31" i="59"/>
  <c r="J31" i="59" s="1"/>
  <c r="I30" i="59"/>
  <c r="J30" i="59" s="1"/>
  <c r="J29" i="59"/>
  <c r="I29" i="59"/>
  <c r="I28" i="59"/>
  <c r="J28" i="59" s="1"/>
  <c r="I27" i="59"/>
  <c r="J27" i="59" s="1"/>
  <c r="I26" i="59"/>
  <c r="J26" i="59" s="1"/>
  <c r="J25" i="59"/>
  <c r="I25" i="59"/>
  <c r="I24" i="59"/>
  <c r="J24" i="59" s="1"/>
  <c r="D24" i="59"/>
  <c r="D23" i="59"/>
  <c r="I23" i="59" s="1"/>
  <c r="J23" i="59" s="1"/>
  <c r="D22" i="59"/>
  <c r="I22" i="59" s="1"/>
  <c r="J22" i="59" s="1"/>
  <c r="D21" i="59"/>
  <c r="C21" i="59"/>
  <c r="B21" i="59"/>
  <c r="I18" i="59"/>
  <c r="J18" i="59" s="1"/>
  <c r="J17" i="59"/>
  <c r="I17" i="59"/>
  <c r="I16" i="59"/>
  <c r="J16" i="59" s="1"/>
  <c r="J15" i="59"/>
  <c r="I15" i="59"/>
  <c r="I14" i="59"/>
  <c r="J14" i="59" s="1"/>
  <c r="J13" i="59"/>
  <c r="I13" i="59"/>
  <c r="I12" i="59"/>
  <c r="J12" i="59" s="1"/>
  <c r="J11" i="59"/>
  <c r="I11" i="59"/>
  <c r="I21" i="59" s="1"/>
  <c r="J21" i="59" s="1"/>
  <c r="I14" i="53"/>
  <c r="H14" i="53"/>
  <c r="G45" i="58"/>
  <c r="E14" i="53" s="1"/>
  <c r="G44" i="58"/>
  <c r="G30" i="58"/>
  <c r="G26" i="58"/>
  <c r="G23" i="58"/>
  <c r="G14" i="58"/>
  <c r="G9" i="58"/>
  <c r="G18" i="58" s="1"/>
  <c r="G20" i="63" l="1"/>
  <c r="G30" i="62"/>
  <c r="G31" i="62"/>
  <c r="F25" i="61"/>
  <c r="G25" i="61" s="1"/>
  <c r="F27" i="61"/>
  <c r="G27" i="61" s="1"/>
  <c r="F28" i="61" s="1"/>
  <c r="E43" i="61"/>
  <c r="G43" i="61" s="1"/>
  <c r="G54" i="61" s="1"/>
  <c r="E61" i="61" s="1"/>
  <c r="G61" i="61" s="1"/>
  <c r="E47" i="61"/>
  <c r="G47" i="61" s="1"/>
  <c r="G49" i="61"/>
  <c r="E37" i="61"/>
  <c r="G37" i="61" s="1"/>
  <c r="E45" i="61"/>
  <c r="G45" i="61" s="1"/>
  <c r="E38" i="61"/>
  <c r="G38" i="61" s="1"/>
  <c r="E42" i="61"/>
  <c r="G42" i="61" s="1"/>
  <c r="F18" i="60"/>
  <c r="J18" i="60" s="1"/>
  <c r="D37" i="59"/>
  <c r="D38" i="59"/>
  <c r="J38" i="59"/>
  <c r="J39" i="59" s="1"/>
  <c r="J19" i="59"/>
  <c r="G29" i="58"/>
  <c r="G19" i="58"/>
  <c r="G20" i="58" s="1"/>
  <c r="G21" i="58" s="1"/>
  <c r="G33" i="58"/>
  <c r="G34" i="58" s="1"/>
  <c r="I56" i="56"/>
  <c r="I55" i="56"/>
  <c r="I54" i="56"/>
  <c r="I52" i="56"/>
  <c r="D48" i="56"/>
  <c r="I48" i="56" s="1"/>
  <c r="I47" i="56"/>
  <c r="D46" i="56"/>
  <c r="I46" i="56" s="1"/>
  <c r="D45" i="56"/>
  <c r="I45" i="56" s="1"/>
  <c r="D44" i="56"/>
  <c r="I44" i="56" s="1"/>
  <c r="D43" i="56"/>
  <c r="I43" i="56" s="1"/>
  <c r="I40" i="56"/>
  <c r="D53" i="56" s="1"/>
  <c r="I53" i="56" s="1"/>
  <c r="I39" i="56"/>
  <c r="I38" i="56"/>
  <c r="D50" i="56" s="1"/>
  <c r="I50" i="56" s="1"/>
  <c r="I37" i="56"/>
  <c r="I36" i="56"/>
  <c r="I35" i="56"/>
  <c r="I34" i="56"/>
  <c r="I33" i="56"/>
  <c r="I32" i="56"/>
  <c r="D49" i="56" s="1"/>
  <c r="I49" i="56" s="1"/>
  <c r="I25" i="56"/>
  <c r="I24" i="56"/>
  <c r="I23" i="56"/>
  <c r="I22" i="56"/>
  <c r="I21" i="56"/>
  <c r="I20" i="56"/>
  <c r="I19" i="56"/>
  <c r="I18" i="56"/>
  <c r="I17" i="56"/>
  <c r="I16" i="56"/>
  <c r="I15" i="56"/>
  <c r="I14" i="56"/>
  <c r="I13" i="56"/>
  <c r="I12" i="56"/>
  <c r="H12" i="53"/>
  <c r="N66" i="55"/>
  <c r="I66" i="55"/>
  <c r="E66" i="55"/>
  <c r="N64" i="55"/>
  <c r="I64" i="55"/>
  <c r="E64" i="55"/>
  <c r="I61" i="55"/>
  <c r="I58" i="55"/>
  <c r="G55" i="55"/>
  <c r="G45" i="55"/>
  <c r="N45" i="55" s="1"/>
  <c r="E45" i="55"/>
  <c r="D41" i="55"/>
  <c r="I40" i="55"/>
  <c r="G40" i="55"/>
  <c r="N40" i="55" s="1"/>
  <c r="E40" i="55"/>
  <c r="N36" i="55"/>
  <c r="I36" i="55"/>
  <c r="G36" i="55"/>
  <c r="E36" i="55"/>
  <c r="N32" i="55"/>
  <c r="K32" i="55"/>
  <c r="I32" i="55"/>
  <c r="G32" i="55"/>
  <c r="E32" i="55"/>
  <c r="N25" i="55"/>
  <c r="K25" i="55"/>
  <c r="I25" i="55"/>
  <c r="G25" i="55"/>
  <c r="E25" i="55"/>
  <c r="K20" i="55"/>
  <c r="N20" i="55" s="1"/>
  <c r="N30" i="55" s="1"/>
  <c r="I20" i="55"/>
  <c r="G20" i="55"/>
  <c r="E20" i="55"/>
  <c r="G22" i="63" l="1"/>
  <c r="G21" i="63"/>
  <c r="G24" i="63" s="1"/>
  <c r="F29" i="61"/>
  <c r="G29" i="61" s="1"/>
  <c r="G28" i="61"/>
  <c r="G62" i="61"/>
  <c r="G64" i="61" s="1"/>
  <c r="F63" i="61"/>
  <c r="G63" i="61" s="1"/>
  <c r="G30" i="61"/>
  <c r="G31" i="61" s="1"/>
  <c r="G65" i="61" s="1"/>
  <c r="G76" i="61" s="1"/>
  <c r="F26" i="61"/>
  <c r="G26" i="61" s="1"/>
  <c r="F19" i="60"/>
  <c r="F41" i="59"/>
  <c r="G36" i="58"/>
  <c r="G40" i="58" s="1"/>
  <c r="G37" i="58"/>
  <c r="G39" i="58"/>
  <c r="G38" i="58"/>
  <c r="D51" i="56"/>
  <c r="I51" i="56" s="1"/>
  <c r="D57" i="56" s="1"/>
  <c r="I26" i="56"/>
  <c r="I27" i="56" s="1"/>
  <c r="I28" i="56" s="1"/>
  <c r="D29" i="56" s="1"/>
  <c r="I29" i="56" s="1"/>
  <c r="I30" i="56" s="1"/>
  <c r="I41" i="56"/>
  <c r="E61" i="55"/>
  <c r="E55" i="55"/>
  <c r="E58" i="55"/>
  <c r="N55" i="55"/>
  <c r="N50" i="55"/>
  <c r="G77" i="61" l="1"/>
  <c r="E17" i="53"/>
  <c r="G23" i="63"/>
  <c r="G25" i="63" s="1"/>
  <c r="F20" i="60"/>
  <c r="J20" i="60" s="1"/>
  <c r="J19" i="60"/>
  <c r="F42" i="59"/>
  <c r="J42" i="59" s="1"/>
  <c r="J41" i="59"/>
  <c r="F43" i="59" s="1"/>
  <c r="J43" i="59" s="1"/>
  <c r="G41" i="58"/>
  <c r="G42" i="58" s="1"/>
  <c r="I57" i="56"/>
  <c r="I58" i="56" s="1"/>
  <c r="D61" i="56"/>
  <c r="N53" i="55"/>
  <c r="E51" i="55"/>
  <c r="N51" i="55"/>
  <c r="G61" i="55" s="1"/>
  <c r="E60" i="55"/>
  <c r="E63" i="55"/>
  <c r="N61" i="55"/>
  <c r="G58" i="55"/>
  <c r="N58" i="55"/>
  <c r="N69" i="55" s="1"/>
  <c r="G26" i="63" l="1"/>
  <c r="G27" i="63" s="1"/>
  <c r="J21" i="60"/>
  <c r="J41" i="60" s="1"/>
  <c r="J43" i="60" s="1"/>
  <c r="J42" i="60"/>
  <c r="J44" i="59"/>
  <c r="J45" i="59" s="1"/>
  <c r="D60" i="56"/>
  <c r="I60" i="56" s="1"/>
  <c r="D64" i="56" s="1"/>
  <c r="I64" i="56" s="1"/>
  <c r="I61" i="56"/>
  <c r="N70" i="55"/>
  <c r="J44" i="60" l="1"/>
  <c r="E16" i="53"/>
  <c r="J46" i="59"/>
  <c r="J47" i="59" s="1"/>
  <c r="D62" i="56"/>
  <c r="I62" i="56" s="1"/>
  <c r="D63" i="56"/>
  <c r="I63" i="56" s="1"/>
  <c r="N72" i="55"/>
  <c r="N73" i="55" s="1"/>
  <c r="E12" i="53" s="1"/>
  <c r="E71" i="55"/>
  <c r="N71" i="55" s="1"/>
  <c r="J48" i="59" l="1"/>
  <c r="J49" i="59" s="1"/>
  <c r="E15" i="53"/>
  <c r="I67" i="56"/>
  <c r="I68" i="56" s="1"/>
  <c r="D69" i="56" s="1"/>
  <c r="I69" i="56" s="1"/>
  <c r="I70" i="56" s="1"/>
  <c r="D65" i="56"/>
  <c r="I65" i="56" s="1"/>
  <c r="D66" i="56" s="1"/>
  <c r="I66" i="56" s="1"/>
  <c r="N74" i="55"/>
  <c r="M75" i="55" s="1"/>
  <c r="I72" i="56" l="1"/>
  <c r="E13" i="53"/>
  <c r="E20" i="53"/>
  <c r="I73" i="56"/>
  <c r="L75" i="55"/>
  <c r="G19" i="53" l="1"/>
  <c r="G16" i="53"/>
  <c r="G15" i="53"/>
  <c r="G14" i="53"/>
  <c r="E14" i="18" s="1"/>
  <c r="G13" i="53"/>
  <c r="G12" i="53"/>
  <c r="C16" i="21"/>
  <c r="G17" i="53" l="1"/>
  <c r="E12" i="18"/>
  <c r="I12" i="53"/>
  <c r="G18" i="53"/>
  <c r="H13" i="53"/>
  <c r="H20" i="53" s="1"/>
  <c r="B13" i="21" s="1"/>
  <c r="E13" i="18"/>
  <c r="E15" i="18"/>
  <c r="I15" i="53"/>
  <c r="E16" i="18"/>
  <c r="I16" i="53"/>
  <c r="I17" i="53"/>
  <c r="E17" i="18"/>
  <c r="G20" i="53"/>
  <c r="K20" i="54"/>
  <c r="K16" i="54"/>
  <c r="K15" i="54"/>
  <c r="J14" i="54"/>
  <c r="K17" i="54" s="1"/>
  <c r="I14" i="54"/>
  <c r="I21" i="54" s="1"/>
  <c r="K21" i="54" s="1"/>
  <c r="I13" i="53" l="1"/>
  <c r="I20" i="53" s="1"/>
  <c r="K14" i="54"/>
  <c r="K18" i="54" s="1"/>
  <c r="K23" i="54" s="1"/>
  <c r="I20" i="54"/>
  <c r="K19" i="54" s="1"/>
  <c r="I22" i="54"/>
  <c r="K22" i="54" s="1"/>
  <c r="K24" i="54" l="1"/>
  <c r="K25" i="54" s="1"/>
  <c r="G28" i="18" l="1"/>
  <c r="B16" i="21" s="1"/>
  <c r="D16" i="21" s="1"/>
  <c r="F16" i="21" s="1"/>
  <c r="G16" i="21" s="1"/>
  <c r="C13" i="7" s="1"/>
  <c r="D13" i="7" s="1"/>
  <c r="E13" i="7" s="1"/>
  <c r="G29" i="18" l="1"/>
  <c r="G19" i="18"/>
  <c r="D13" i="21" l="1"/>
  <c r="G14" i="18" l="1"/>
  <c r="C4" i="7" l="1"/>
  <c r="G23" i="18" l="1"/>
  <c r="G17" i="18" l="1"/>
  <c r="G22" i="18" l="1"/>
  <c r="G26" i="18" l="1"/>
  <c r="G18" i="18"/>
  <c r="G16" i="18"/>
  <c r="G15" i="18"/>
  <c r="G13" i="18"/>
  <c r="G12" i="18"/>
  <c r="C15" i="21"/>
  <c r="C14" i="21"/>
  <c r="C12" i="21"/>
  <c r="C4" i="22"/>
  <c r="A3" i="14"/>
  <c r="B14" i="21" l="1"/>
  <c r="D14" i="17"/>
  <c r="D16" i="17" s="1"/>
  <c r="G20" i="18"/>
  <c r="B12" i="21" s="1"/>
  <c r="B15" i="21"/>
  <c r="D15" i="21" l="1"/>
  <c r="B17" i="21"/>
  <c r="G30" i="18"/>
  <c r="D11" i="17"/>
  <c r="D13" i="17" s="1"/>
  <c r="D17" i="17" s="1"/>
  <c r="D14" i="21"/>
  <c r="F15" i="21" l="1"/>
  <c r="G15" i="21" s="1"/>
  <c r="F13" i="21"/>
  <c r="G13" i="21" s="1"/>
  <c r="H18" i="17"/>
  <c r="H19" i="17" s="1"/>
  <c r="H20" i="17" s="1"/>
  <c r="H21" i="17" s="1"/>
  <c r="D12" i="21"/>
  <c r="D17" i="21" s="1"/>
  <c r="F14" i="21"/>
  <c r="C17" i="7" l="1"/>
  <c r="D17" i="7" s="1"/>
  <c r="E17" i="7" s="1"/>
  <c r="G14" i="21"/>
  <c r="C12" i="7" s="1"/>
  <c r="D12" i="7" s="1"/>
  <c r="F12" i="21"/>
  <c r="F17" i="21" s="1"/>
  <c r="G12" i="21" l="1"/>
  <c r="F18" i="21"/>
  <c r="F19" i="21" s="1"/>
  <c r="D18" i="21"/>
  <c r="B18" i="21"/>
  <c r="B19" i="21" s="1"/>
  <c r="G17" i="21" l="1"/>
  <c r="G18" i="21" s="1"/>
  <c r="C11" i="7"/>
  <c r="D19" i="21"/>
  <c r="C15" i="7" l="1"/>
  <c r="D15" i="7" s="1"/>
  <c r="E15" i="7" s="1"/>
  <c r="G19" i="21"/>
  <c r="D11" i="7"/>
  <c r="E11" i="7" s="1"/>
  <c r="C14" i="7"/>
  <c r="E12" i="7"/>
  <c r="E14" i="7" l="1"/>
  <c r="B23" i="14" s="1"/>
  <c r="D14" i="7"/>
  <c r="G6" i="22" l="1"/>
</calcChain>
</file>

<file path=xl/comments1.xml><?xml version="1.0" encoding="utf-8"?>
<comments xmlns="http://schemas.openxmlformats.org/spreadsheetml/2006/main">
  <authors>
    <author>Автор</author>
  </authors>
  <commentList>
    <comment ref="A4" authorId="0" shapeId="0">
      <text>
        <r>
          <rPr>
            <sz val="8"/>
            <color indexed="81"/>
            <rFont val="Tahoma"/>
            <family val="2"/>
            <charset val="204"/>
          </rPr>
          <t xml:space="preserve"> Титул::&lt;Индекс/ЛН локальной сметы&gt;   &lt;Регистрационный номер локальной сметы&gt;</t>
        </r>
      </text>
    </comment>
    <comment ref="A7" authorId="0" shapeId="0">
      <text>
        <r>
          <rPr>
            <sz val="8"/>
            <color indexed="81"/>
            <rFont val="Tahoma"/>
            <family val="2"/>
            <charset val="204"/>
          </rPr>
          <t xml:space="preserve"> Титул::&lt;Наименование стройки&gt;, &lt;Наименование объекта&gt;, &lt;Наименование локальной сметы&gt;, &lt;Наименование очереди&gt;</t>
        </r>
      </text>
    </comment>
    <comment ref="B11" authorId="0" shapeId="0">
      <text>
        <r>
          <rPr>
            <sz val="8"/>
            <color indexed="81"/>
            <rFont val="Tahoma"/>
            <family val="2"/>
            <charset val="204"/>
          </rPr>
          <t xml:space="preserve"> Титул::&lt;подпись 240 значение&gt;</t>
        </r>
      </text>
    </comment>
    <comment ref="B13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Титул::&lt;подпись 230 значение&gt;</t>
        </r>
      </text>
    </comment>
    <comment ref="A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Титул::&lt;Итого по расчету&gt; &lt;Единица измерения стомости&gt;</t>
        </r>
      </text>
    </comment>
    <comment ref="D1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Титул::&lt;Единица измерения стомости&gt;</t>
        </r>
      </text>
    </comment>
    <comment ref="E1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Титул::&lt;Единица измерения стомости&gt;</t>
        </r>
      </text>
    </comment>
    <comment ref="A18" authorId="0" shapeId="0">
      <text>
        <r>
          <rPr>
            <sz val="8"/>
            <color indexed="81"/>
            <rFont val="Tahoma"/>
            <family val="2"/>
            <charset val="204"/>
          </rPr>
          <t xml:space="preserve"> ПИР::&lt;Номер позиции по смете&gt;</t>
        </r>
      </text>
    </comment>
    <comment ref="B18" authorId="0" shapeId="0">
      <text>
        <r>
          <rPr>
            <sz val="8"/>
            <color indexed="81"/>
            <rFont val="Tahoma"/>
            <family val="2"/>
            <charset val="204"/>
          </rPr>
          <t xml:space="preserve"> ПИР::&lt;Наименование (текстовая часть) расценки&gt;, &lt;Расчет физ. объема&gt;(&lt;Ед. измерения по расценке&gt;)&lt;Пустой идентификатор&gt;</t>
        </r>
      </text>
    </comment>
    <comment ref="C18" authorId="0" shapeId="0">
      <text>
        <r>
          <rPr>
            <sz val="8"/>
            <color indexed="81"/>
            <rFont val="Tahoma"/>
            <family val="2"/>
            <charset val="204"/>
          </rPr>
          <t xml:space="preserve"> ПИР::&lt;Номера частей&gt;
(&lt;Обоснование (код) позиции&gt;)&lt;Пустой идентификатор&gt;&lt;Наименование коэффициентов со значениями&gt;</t>
        </r>
      </text>
    </comment>
    <comment ref="D18" authorId="0" shapeId="0">
      <text>
        <r>
          <rPr>
            <sz val="8"/>
            <color indexed="81"/>
            <rFont val="Tahoma"/>
            <family val="2"/>
            <charset val="204"/>
          </rPr>
          <t xml:space="preserve"> ПИР::&lt;Расчет стомости&gt;,
где количество &lt;Количество всего (физ. объем) по позиции&gt;=&lt;Формула расчета физ. объема&gt;</t>
        </r>
      </text>
    </comment>
    <comment ref="E18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ПИР::&lt;Стоимость&gt;&lt;Стоимость КОС&gt;</t>
        </r>
      </text>
    </comment>
    <comment ref="A103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Хвост::______________ &lt;подпись 360 значение&gt;</t>
        </r>
      </text>
    </comment>
    <comment ref="A103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Хвост::____________________ &lt;подпись 390 значение&gt;</t>
        </r>
      </text>
    </comment>
    <comment ref="A103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Хвост::___________________________ &lt;подпись 300 значение&gt;</t>
        </r>
      </text>
    </comment>
    <comment ref="A104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Хвост::___________________________ &lt;подпись 310 значение&gt;</t>
        </r>
      </text>
    </comment>
    <comment ref="A104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Хвост::&lt;Описание локальной сметы&gt;</t>
        </r>
      </text>
    </comment>
  </commentList>
</comments>
</file>

<file path=xl/sharedStrings.xml><?xml version="1.0" encoding="utf-8"?>
<sst xmlns="http://schemas.openxmlformats.org/spreadsheetml/2006/main" count="3320" uniqueCount="1676">
  <si>
    <t>№ п/п</t>
  </si>
  <si>
    <t>Итого:</t>
  </si>
  <si>
    <t xml:space="preserve"> </t>
  </si>
  <si>
    <t xml:space="preserve">Начало работ - </t>
  </si>
  <si>
    <t xml:space="preserve">Окончание работ - </t>
  </si>
  <si>
    <t xml:space="preserve">Расчет цены договора         </t>
  </si>
  <si>
    <t>№ п.п.</t>
  </si>
  <si>
    <t>Перечень видов работ</t>
  </si>
  <si>
    <t>с учетом НДС</t>
  </si>
  <si>
    <t>В том числе инфляционная составляющая за период выполнения работ</t>
  </si>
  <si>
    <t xml:space="preserve"> Стоимость в прогнозных   ценах, руб.</t>
  </si>
  <si>
    <t>без учета НДС</t>
  </si>
  <si>
    <t>ПОЯСНИТЕЛЬНАЯ ЗАПИСКА</t>
  </si>
  <si>
    <t>К РАСЧЕТУ НАЧАЛЬНОЙ МАКСИМАЛЬНОЙ ЦЕНЫ ДОГОВОРА</t>
  </si>
  <si>
    <t>Описание метода расчета стоимости изыскательских работ</t>
  </si>
  <si>
    <t xml:space="preserve">В расчете приняты предполагаемые виды и объемы изыскательских работ  в соответствие с заданием на проектирование. </t>
  </si>
  <si>
    <t>Описание метода расчета стоимости проектных работ</t>
  </si>
  <si>
    <t>рублей с учетом НДС</t>
  </si>
  <si>
    <t>Смета № 1-пд</t>
  </si>
  <si>
    <t>на проектные (изыскательские) работы</t>
  </si>
  <si>
    <t>Наименование предприятия, здания, сооружения</t>
  </si>
  <si>
    <t>Стадия проектирования</t>
  </si>
  <si>
    <t>Проектная документация</t>
  </si>
  <si>
    <t>Наименование проектной (изыскательской) организации</t>
  </si>
  <si>
    <t>Наименование организации
заказчика</t>
  </si>
  <si>
    <t>Характеристика предприятия, здания, сооружения или виды работ</t>
  </si>
  <si>
    <t>Номер частей, глав, таблиц, процентов, параграфов и пунктов указаний к разделу Справочника базовых цен на проектные и изыскательские работы для строительства</t>
  </si>
  <si>
    <t>Единица измерения</t>
  </si>
  <si>
    <t>Расчет стоимости: (a+bx)*Kj или (объём строительно-монтажных работ)*проц./ 100 или количество * цена</t>
  </si>
  <si>
    <t>Стоимость работ, Руб.</t>
  </si>
  <si>
    <t>Инженерные изыскания</t>
  </si>
  <si>
    <t>Перечень выполняемых работ</t>
  </si>
  <si>
    <t>Итого</t>
  </si>
  <si>
    <t>1.1</t>
  </si>
  <si>
    <t>1.2</t>
  </si>
  <si>
    <t>1.3</t>
  </si>
  <si>
    <t>2.1</t>
  </si>
  <si>
    <t>Вид проектных или
изыскательских работ</t>
  </si>
  <si>
    <t>Экспертиза проектно-изыскательских работ</t>
  </si>
  <si>
    <t>Изыскательские работы</t>
  </si>
  <si>
    <t>рублей</t>
  </si>
  <si>
    <t>Стоимость инж.изыск.в базовых ценах без НДС</t>
  </si>
  <si>
    <t>Стоимость проектных работ в базовых ценах без НДС</t>
  </si>
  <si>
    <t>Итого: ИЗ+ПД</t>
  </si>
  <si>
    <t>Постановление Правительства РФ от 05.03.2007 № 145</t>
  </si>
  <si>
    <t>% от суммы Спд и Сиж</t>
  </si>
  <si>
    <t xml:space="preserve">СВОДНАЯ  СМЕТА </t>
  </si>
  <si>
    <t>Наименование строительства
и стадии проектирования</t>
  </si>
  <si>
    <t>Наименование проектной организации - генерального проектировщика</t>
  </si>
  <si>
    <t>Наименование организации-заказчика</t>
  </si>
  <si>
    <t>Руб.</t>
  </si>
  <si>
    <t>Характеристика проектируемого объекта п. ЗП</t>
  </si>
  <si>
    <t>Ссылка на №№ смет по формам 2п и 3п</t>
  </si>
  <si>
    <t xml:space="preserve">          Стоимость работ, руб без НДС</t>
  </si>
  <si>
    <t>Проектные работы</t>
  </si>
  <si>
    <t>комплекс</t>
  </si>
  <si>
    <t>ИТОГО по разделу 1:</t>
  </si>
  <si>
    <t>ИТОГО по разделу 2:</t>
  </si>
  <si>
    <t>ВСЕГО:</t>
  </si>
  <si>
    <t>Расчет затрат на проведение экспертизы проектных решений и результатов инженерных изысканий</t>
  </si>
  <si>
    <t xml:space="preserve">Продолжительность работ </t>
  </si>
  <si>
    <t>НДС-20 %</t>
  </si>
  <si>
    <t>Налог на добавленную стоимость - 20 %</t>
  </si>
  <si>
    <t>Итоговая начальная максимальная цена   составляет:</t>
  </si>
  <si>
    <t>2. Разработка проектной документации</t>
  </si>
  <si>
    <t>№</t>
  </si>
  <si>
    <t xml:space="preserve">Расчет начальной (максимальной) цены контракта при осуществлении закупок работ по инженерным изысканиям и по подготовке проектной документации </t>
  </si>
  <si>
    <t>объект:</t>
  </si>
  <si>
    <t>по адресу:</t>
  </si>
  <si>
    <t>Основания для расчета:</t>
  </si>
  <si>
    <t>Наименование работ и затрат</t>
  </si>
  <si>
    <t xml:space="preserve">Индекс фактической инфляции* </t>
  </si>
  <si>
    <t>Индекс прогнозной инфляции на период выполнения работ</t>
  </si>
  <si>
    <t>Начальная (максимальная) цена контракта с учетом индекса прогнозной инфляции на период выполнения работ</t>
  </si>
  <si>
    <t>Выполнение инженерных изысканий</t>
  </si>
  <si>
    <t>Разработка проектной документации</t>
  </si>
  <si>
    <t>Стоимость без учета НДС</t>
  </si>
  <si>
    <t>НДС-20%</t>
  </si>
  <si>
    <t>Стоимость с учетом НДС</t>
  </si>
  <si>
    <t>Расчет индекса прогнозной инфляции для инженерных изысканий и проектной документации</t>
  </si>
  <si>
    <t>Начало работ</t>
  </si>
  <si>
    <t>Окончание работ</t>
  </si>
  <si>
    <t xml:space="preserve">Для определения цены изыскательских работ принят  сметный метод с  использованием в расчетах нормативных документов, включенных в Федеральный реестр сметных нормативов, подлежащих применению при определении сметной стоимости объектов капитального строительства,  строительство которых финансируется с привлечением средств федерального бюджета:  справочников базовых цен  на инженерные изыскания в строительстве и Методического пособия по определению стоимости инженерных изысканий для строительства. </t>
  </si>
  <si>
    <t>Для опредления цены проектных работ принят  сметный метод с  использованием в расчетах нормативных документов, включенных в Федеральный реестр сметных нормативов, подлежащих применению при определении сметной стоимости объектов капитального строительства,  строительство которых финансируется с привлечением средств федерального бюджета:  справочников базовых цен  на проектные работы в строительстве и Методических указаний по применению справочников базовых цен на проектные работы в строительстве.</t>
  </si>
  <si>
    <t>В расчете учтен резерв средств на непредвиденные затраты в размере 2%</t>
  </si>
  <si>
    <t>В том числе непредвиденные расходы</t>
  </si>
  <si>
    <t>Протокол</t>
  </si>
  <si>
    <t>начальной (максимальной) цены контракта</t>
  </si>
  <si>
    <t xml:space="preserve">Начальная (максимальная ) цена контракта составляет </t>
  </si>
  <si>
    <t>Начальная (максимальная ) цена контракта включает в себя расходы:</t>
  </si>
  <si>
    <t>- резерв средств на непредвиденные работы и затраты;</t>
  </si>
  <si>
    <t>- налог на добавленную стоимость в размере 20%.</t>
  </si>
  <si>
    <t>Приложение:</t>
  </si>
  <si>
    <t>Расчет начальной (максимальной) цены контракта.</t>
  </si>
  <si>
    <t xml:space="preserve">Заказчик: </t>
  </si>
  <si>
    <t>(должность, подпись, инициалы, фамилия)</t>
  </si>
  <si>
    <t>Примечание:</t>
  </si>
  <si>
    <t>1.4</t>
  </si>
  <si>
    <t>1.5</t>
  </si>
  <si>
    <t>Инженерно-геодезические изыскания</t>
  </si>
  <si>
    <t>Смета № 1-из</t>
  </si>
  <si>
    <t>Инженерно-геологические изыскания</t>
  </si>
  <si>
    <t>Смета № 2-из</t>
  </si>
  <si>
    <t>Смета № 3-из</t>
  </si>
  <si>
    <t>Инженерно-гидрометеорологические изыскания</t>
  </si>
  <si>
    <t>Смета № 4-из</t>
  </si>
  <si>
    <t>Смета № 5-из</t>
  </si>
  <si>
    <t>*Индекс фактической инфляции по данным Росстата от цен  сметной документации до даты формирования НМЦК = 1</t>
  </si>
  <si>
    <t>Объект закупки:</t>
  </si>
  <si>
    <t>Индекс пересчета в текущие цены на 2021 г.</t>
  </si>
  <si>
    <t>В расчете приняты предполагаемые виды и объемы проектных работ в соответствие с заданием на проектирование, предполагаемые технические характеристики объектов проектирования.</t>
  </si>
  <si>
    <t>Форма 2п</t>
  </si>
  <si>
    <t>Приложение к</t>
  </si>
  <si>
    <t>(договору, дополнительному соглашению)</t>
  </si>
  <si>
    <t xml:space="preserve">СМЕТА № 1-ПД   </t>
  </si>
  <si>
    <t>на проектные (изыскательские)  работы</t>
  </si>
  <si>
    <t>Наименование предприятия, здания, сооружения, стадии проектирования, этапа, вида проектных</t>
  </si>
  <si>
    <t>Наименование проектной (изыскательской) организации:</t>
  </si>
  <si>
    <t>Наименование организации заказчика:</t>
  </si>
  <si>
    <t>№ пп</t>
  </si>
  <si>
    <t>Характеристика предприятия,
здания, сооружения или вид работ</t>
  </si>
  <si>
    <t>Номер частей, глав, таблиц, параграфов и пунктов указаний к разделу справочника базовых цен на проектные и изыскательские работы для строителей</t>
  </si>
  <si>
    <t>Расчет стоимости: (a+bx)*Kj или (стоимость строительно-монтажных работ)*проц./ 100 или количество * цена, руб.</t>
  </si>
  <si>
    <t>Котн=100%</t>
  </si>
  <si>
    <t xml:space="preserve">СБЦП "Коммунальные инженерные сети и сооружения (2012)" табл.4 п.18
(СБЦП07-4-18) </t>
  </si>
  <si>
    <t>Оценка селевой и лавинной опасности</t>
  </si>
  <si>
    <t>Инженерно-экологические изыскания</t>
  </si>
  <si>
    <t>- затраты на инженерные изыскания:</t>
  </si>
  <si>
    <t>- затраты на проектные работы стадии "Проектная документация"</t>
  </si>
  <si>
    <t>- индексы фактической инфляции для пересчета сметной стоимости из уровня цен составления сметной документации в уровень цен на дату определения НМЦК</t>
  </si>
  <si>
    <t>- прогнозные индексы инфляции для пересчета из уровня цен на дату определения НМЦК в уровень цен соответствующего периода исполнения договора.</t>
  </si>
  <si>
    <t xml:space="preserve">СБЦП "Объекты водоснабжения и канализации (2015)" табл.5 п.3
(СБЦП17-5-3) </t>
  </si>
  <si>
    <t xml:space="preserve">СБЦП "Коммунальные инженерные сети и сооружения (2012)" табл.4 п.4
(СБЦП07-4-4) </t>
  </si>
  <si>
    <t xml:space="preserve">СБЦП "Коммунальные инженерные сети и сооружения (2012)" табл.37 п.2
(СБЦП07-37-2) </t>
  </si>
  <si>
    <t>1.6</t>
  </si>
  <si>
    <t>Смета № 6-из</t>
  </si>
  <si>
    <t>Археологические исследования</t>
  </si>
  <si>
    <t xml:space="preserve">СБЦП "Железные дороги (2014)" табл.10 п.9-1
(СБЦП09-10-9-1) </t>
  </si>
  <si>
    <t>2.2</t>
  </si>
  <si>
    <t>Начальная (максимальная) цена контракта с учетом индекса прогнозной инфляции на период выполнения работ и с учетом авансирования в размере 30%</t>
  </si>
  <si>
    <t>- авансирование в размере 30%</t>
  </si>
  <si>
    <t>Е.А. Татаринова</t>
  </si>
  <si>
    <t>2.3</t>
  </si>
  <si>
    <t>Прейскурант ФГБУ "Главрыбвод" от 30.12.2020 № 282, п. 1.3.2</t>
  </si>
  <si>
    <t>1.7</t>
  </si>
  <si>
    <t>Геофизические исследования</t>
  </si>
  <si>
    <t>ВСЕГО по смете</t>
  </si>
  <si>
    <t xml:space="preserve">   ВСЕГО по смете</t>
  </si>
  <si>
    <t>ВТРК "Эльбрус", Кабардино-Балкарская республика</t>
  </si>
  <si>
    <t>1. Задание на проектирование.</t>
  </si>
  <si>
    <t>2. Справочники базовых цен на инженерные изыскания и справочники базовых цен на проектные работы.</t>
  </si>
  <si>
    <t>Постановление №145</t>
  </si>
  <si>
    <t>Сумма Спд и Сиж (млн.рублей,</t>
  </si>
  <si>
    <t>Процент от суммы Спд и Сиж</t>
  </si>
  <si>
    <t>в ценах 2001 года)</t>
  </si>
  <si>
    <t>(П)</t>
  </si>
  <si>
    <t>0-0,15</t>
  </si>
  <si>
    <t>более 0,15</t>
  </si>
  <si>
    <t>более 0,25</t>
  </si>
  <si>
    <t>более 0,5</t>
  </si>
  <si>
    <t>более 0,75</t>
  </si>
  <si>
    <t>более 1</t>
  </si>
  <si>
    <t>более 1,5</t>
  </si>
  <si>
    <t>более 3</t>
  </si>
  <si>
    <t>более 4</t>
  </si>
  <si>
    <t>более 6</t>
  </si>
  <si>
    <t>более 8</t>
  </si>
  <si>
    <t>более 12</t>
  </si>
  <si>
    <t>более 18</t>
  </si>
  <si>
    <t>более 24</t>
  </si>
  <si>
    <t>более 30</t>
  </si>
  <si>
    <t>более 36</t>
  </si>
  <si>
    <t>более 45</t>
  </si>
  <si>
    <t>более 52,5</t>
  </si>
  <si>
    <t>более 60</t>
  </si>
  <si>
    <t>более 70</t>
  </si>
  <si>
    <t>более 80</t>
  </si>
  <si>
    <t>более 100</t>
  </si>
  <si>
    <t>более 120</t>
  </si>
  <si>
    <t>более 140</t>
  </si>
  <si>
    <t>более 160</t>
  </si>
  <si>
    <t>более 180</t>
  </si>
  <si>
    <t>более 200</t>
  </si>
  <si>
    <t>более 220</t>
  </si>
  <si>
    <t>Продолжительность выполнения работ, мес.</t>
  </si>
  <si>
    <t>Доля сметной стоимости, подлежащая выполнению подрядчиком в 2022 году</t>
  </si>
  <si>
    <t>^(1/12)</t>
  </si>
  <si>
    <t>ежемесячный прогнозный индекс на 2022 год</t>
  </si>
  <si>
    <t>К на 2022 =</t>
  </si>
  <si>
    <t>Индекс прогнозной инфляции</t>
  </si>
  <si>
    <t>1.8</t>
  </si>
  <si>
    <t>2.4</t>
  </si>
  <si>
    <t>форма № 3п по МДС 81-35.2004</t>
  </si>
  <si>
    <t>Смета №8-ВОП
на проведение работ по разведке территории на наличие взрывоопасных предметов</t>
  </si>
  <si>
    <t>Наименование организации заказчика</t>
  </si>
  <si>
    <t>Исполнители</t>
  </si>
  <si>
    <t>Количество человеко-дней</t>
  </si>
  <si>
    <t xml:space="preserve">Средняя оплата труда за 1 день </t>
  </si>
  <si>
    <t>Оплата труда (всего)</t>
  </si>
  <si>
    <t>количество</t>
  </si>
  <si>
    <t>должность</t>
  </si>
  <si>
    <t>Полевые работы</t>
  </si>
  <si>
    <t>Главный инженер проекта</t>
  </si>
  <si>
    <t xml:space="preserve">Уровень оплаты труда принят на основании данных Федеральной службы государственной статистики: "СРЕДНЕМЕСЯЧНАЯ НОМИНАЛЬНАЯ НАЧИСЛЕННАЯ ЗАРАБОТНАЯ ПЛАТА РАБОТНИКОВ ПО ПОЛНОМУ КРУГУ ОРГАНИЗАЦИЙ ПО ВИДАМ ЭКОНОМИЧЕСКОЙ ДЕЯТЕЛЬНОСТИ (в соответствии с ОКВЭД2) В РОССИЙСКОЙ ФЕДЕРАЦИИ с 2017 года  рублей"
деятельность профессиональная,научная и техническая - 80077 рублей
</t>
  </si>
  <si>
    <t>Ведущий Инженер</t>
  </si>
  <si>
    <t>Инженер</t>
  </si>
  <si>
    <t>Инженер по качеству (нормоконтроль)</t>
  </si>
  <si>
    <t>Камеральные работы</t>
  </si>
  <si>
    <t>Итого оплата труда</t>
  </si>
  <si>
    <t>Другие прямые затраты: Обязательные отчисления во внебюджетные гос.фонды 30% от ФОТ (пенсионное страхование - 22%; соц. страхование- 2,9%; медицинское страхование - 5,1%)</t>
  </si>
  <si>
    <t xml:space="preserve">Накладные расходы 85% </t>
  </si>
  <si>
    <t>Итого прямые затраты и накладные расходы</t>
  </si>
  <si>
    <t>Накопления (прибыль) 10%</t>
  </si>
  <si>
    <t>ИТОГО</t>
  </si>
  <si>
    <t>НДС 20%</t>
  </si>
  <si>
    <t>ВСЕГО с НДС</t>
  </si>
  <si>
    <t>Разведка территории на наличие взрывоопасных предметов</t>
  </si>
  <si>
    <t>Смета №8-ВОП</t>
  </si>
  <si>
    <t>разведка территории на наличие взрывоопасных предметов</t>
  </si>
  <si>
    <t>на изыскательские работы</t>
  </si>
  <si>
    <t>3.1</t>
  </si>
  <si>
    <t>Резерв средств на непредвиденные работы и затраты при разработке проектной документации</t>
  </si>
  <si>
    <t>Стоимость работ в ценах  сметной документации - 
3 квартал 2021 г.</t>
  </si>
  <si>
    <t>Резерв средств на непредвиденные работы и затраты при выполнении инженерных изысканий</t>
  </si>
  <si>
    <t xml:space="preserve">Пешеходные улицы, длина свыше 0,5 км, 1,3(км) </t>
  </si>
  <si>
    <t xml:space="preserve">СБЦ "Городские инженерные сооружения и коммуникации (2008)" табл.1 п.4
(СБЦ65-1-4) </t>
  </si>
  <si>
    <t>Раздел 2. Сеть электроснабжения и электроосвещения</t>
  </si>
  <si>
    <t xml:space="preserve">СБЦП "Коммунальные инженерные сети и сооружения (2012)" табл.17 п.4
(СБЦП07-17-4) </t>
  </si>
  <si>
    <t xml:space="preserve">Канализация, прокладываемая методом горизонтального направленного бурения, протяженностью: от 100 до 1000 м, 30(м) </t>
  </si>
  <si>
    <t xml:space="preserve">СБЦП "Коммунальные инженерные сети и сооружения (2012)" табл.5 п.10
(СБЦП07-5-10) </t>
  </si>
  <si>
    <t xml:space="preserve">СБЦП "Коммунальные инженерные сети и сооружения (2012)" табл.17 п.3
(СБЦП07-17-3) </t>
  </si>
  <si>
    <t xml:space="preserve">Наружное освещение улиц, магистралей, проездов, площадей, парков, скверов, бульваров, жилых дворовых территорий, кладбищ, территорий школ, детских садов, яслей-садов, поликлиник и больниц длиной:свыше 1000 до 3000 м, 3000(п.м) </t>
  </si>
  <si>
    <t xml:space="preserve">СБЦП "Коммунальные инженерные сети и сооружения (2012)" табл.2 п.4
(СБЦП07-2-4) </t>
  </si>
  <si>
    <t>Раздел 3. Сети  водоснабжения и водоотведения</t>
  </si>
  <si>
    <t xml:space="preserve">Городской водопровод, сооружаемый открытым способом диаметром до 315 мм, протяженностью:свыше 5000 м, 5450(м) </t>
  </si>
  <si>
    <t xml:space="preserve">Узлы управления (камеры, колодцы, коверы) для обслуживания задвижек, гидрантов, воздушников, спускников диаметром: до 300 мм, 20(объект) </t>
  </si>
  <si>
    <t xml:space="preserve">Резервуары для воды емкостью:cвыше 2 до 6 тыс.м3, 3(1 тыс.м3) </t>
  </si>
  <si>
    <t xml:space="preserve">СБЦП "Объекты водоснабжения и канализации (2015)" табл.5 п.12
(СБЦП17-5-12) </t>
  </si>
  <si>
    <t xml:space="preserve">Сооружения ультрафильтрации производительностью:cвыше 3,2 до 10 тыс. м3/сут, 6(1 тыс. м3/сут) </t>
  </si>
  <si>
    <t xml:space="preserve">СБЦП "Объекты водоснабжения и канализации (2015)" табл.4 п.74
(СБЦП17-4-74) </t>
  </si>
  <si>
    <t xml:space="preserve">Насосная станция II-го подъема, подкачки или систем оборотного водоснабжения производительностью:cвыше 0,1 до 1 тыс.м3/ч, 0,24(1 тыс.м3/ч) </t>
  </si>
  <si>
    <t xml:space="preserve">Водовод при подземной (наземной) прокладке и расходе от 300 до 1000 м3/ч длиной: до 10 км, 0,6(1 км) </t>
  </si>
  <si>
    <t xml:space="preserve">СБЦП "Объекты водоснабжения и канализации (2015)" табл.3 п.1
(СБЦП17-3-1) </t>
  </si>
  <si>
    <t xml:space="preserve">Камера переключения на водоводах при расходе до 2000 м3/ч, 1(1 шт.) </t>
  </si>
  <si>
    <t xml:space="preserve">СБЦП "Объекты водоснабжения и канализации (2015)" табл.3 п.22
(СБЦП17-3-22) </t>
  </si>
  <si>
    <t xml:space="preserve">СБЦП "Коммунальные инженерные сети и сооружения (2012)" табл.5 п.4
(СБЦП07-5-4) </t>
  </si>
  <si>
    <t xml:space="preserve">СБЦП "Коммунальные инженерные сети и сооружения (2012)" табл.5 п.6
(СБЦП07-5-6) </t>
  </si>
  <si>
    <t xml:space="preserve">СБЦП "Объекты водоснабжения и канализации (2015)" табл.10 п.17
(СБЦП17-10-17) </t>
  </si>
  <si>
    <t xml:space="preserve">Рассеивающий выпуск очищенных сточных вод диаметром до 800 мм, длиной: до 500 м, 30(1 м) </t>
  </si>
  <si>
    <t xml:space="preserve">СБЦП "Объекты водоснабжения и канализации (2015)" табл.14 п.1
(СБЦП17-14-1) </t>
  </si>
  <si>
    <t xml:space="preserve">Ограждение территории протяжённостью: от 0,5 до 5 км, 0,11(км) </t>
  </si>
  <si>
    <t xml:space="preserve">Резервуары для воды емкостью:cвыше 1 до 2 тыс.м3, 1,77(1 тыс.м3) </t>
  </si>
  <si>
    <t xml:space="preserve">СБЦП "Объекты водоснабжения и канализации (2015)" табл.5 п.11
(СБЦП17-5-11) </t>
  </si>
  <si>
    <t>Раздел 4. Сети связи</t>
  </si>
  <si>
    <t xml:space="preserve">Прокладка канализации связи и радио из асбоцементных труб диаметром 100 мм, емкостью до 6 отверстий включительно и протяженностью:свыше 1000 до 3000 м, 1400(м) </t>
  </si>
  <si>
    <t xml:space="preserve">СБЦП "Коммунальные инженерные сети и сооружения (2012)" табл.1 п.12
(СБЦП07-1-12) </t>
  </si>
  <si>
    <t xml:space="preserve">Прокладка канализации связи и радио из асбоцементных труб диаметром 100 мм, емкостью до 6 отверстий включительно и протяженностью:свыше 250 до 500 м, 350(м) </t>
  </si>
  <si>
    <t xml:space="preserve">СБЦП "Коммунальные инженерные сети и сооружения (2012)" табл.1 п.10
(СБЦП07-1-10) </t>
  </si>
  <si>
    <t xml:space="preserve">СБЦП "Коммунальные инженерные сети и сооружения (2012)" табл.1 п.3
(СБЦП07-1-3) </t>
  </si>
  <si>
    <t xml:space="preserve">СБЦП "Коммунальные инженерные сети и сооружения (2012)" табл.1 п.40
(СБЦП07-1-40) </t>
  </si>
  <si>
    <t xml:space="preserve">Прокладка бронированного кабеля связи в земле, протяженностью:свыше 1000 до 6000 м, 1300(м) </t>
  </si>
  <si>
    <t xml:space="preserve">СБЦП "Коммунальные инженерные сети и сооружения (2012)" табл.1 п.45
(СБЦП07-1-45) </t>
  </si>
  <si>
    <t xml:space="preserve">Производственная громкоговорящая избирательная или циркулярная связь в производственных помещениях с количеством абонентов:свыше 10 до 30, 40(1 абонент) </t>
  </si>
  <si>
    <t xml:space="preserve">СБЦП "Объекты связи (2010)" табл.9 п.4
(СБЦП02-9-4) </t>
  </si>
  <si>
    <t>Раздел 5. Сооружения инженерной защиты</t>
  </si>
  <si>
    <t xml:space="preserve">СБЦ "Объекты мелиоративного и водохозяйственного строительства (2004)" табл.17 п.1
(СБЦ34-17-1) </t>
  </si>
  <si>
    <t xml:space="preserve">Водопропускные трубы на автомобильных дорогах: круглые и прямоугольные железобетонные трубы отверстием до 2000 мм (Водопропуск), 12(м) </t>
  </si>
  <si>
    <t xml:space="preserve">СБЦП "Искусственные сооружения (2015)" табл.2 п.2.4
(СБЦП16-2-2.4) </t>
  </si>
  <si>
    <t>Раздел 6. Озеленение</t>
  </si>
  <si>
    <t xml:space="preserve">СБЦП "Территориальное планирование и планировка территорий (2010)" табл.5 п.1
(СБЦП01-5-1) </t>
  </si>
  <si>
    <t xml:space="preserve">Всесезонный туристско-рекреационный комплекс «Эльбрус», Кабардино-Балкарская Республика.  Инженерные сети.  Проектные работы стадии "Проектная документация" </t>
  </si>
  <si>
    <t>1. Инженерные изыскания</t>
  </si>
  <si>
    <t>Аналог "Всесезонный туристско-рекреационный комплекс "Эльбрус", Кабардино-Балкарская Республика". Горнолыжные трассы  ЕР4 ЕР5 ЕР7, ЕР8, ЕР11, ЕР11.2, ЕР12, ЕР14"</t>
  </si>
  <si>
    <t>ИТОГО по разделу 3:</t>
  </si>
  <si>
    <r>
      <t xml:space="preserve">3. Экологическая </t>
    </r>
    <r>
      <rPr>
        <b/>
        <sz val="12"/>
        <color rgb="FFFF0000"/>
        <rFont val="Times New Roman"/>
        <family val="1"/>
        <charset val="204"/>
      </rPr>
      <t>и историко-культурная экспертиза</t>
    </r>
  </si>
  <si>
    <t>РАСЧЕТ ЗАТРАТ НА ПРОВЕДЕНИЕ ЭКОЛОГИЧЕСКОЙ ЭКСПЕРТИЗЫ ПРОЕКТА</t>
  </si>
  <si>
    <t xml:space="preserve">Расчет выполнен в соотвествии с Порядком определения сметы расходов на проведение государственной экологической экспертизы (утв. приказом Министерства природных ресурсов и экологии РФ от 12 мая 2014 г. N 205)
</t>
  </si>
  <si>
    <t>Расходы на проведение государственной экологической экспертизы определены по формуле:</t>
  </si>
  <si>
    <t>где N - расходы на проведение государственной экологической экспертизы;</t>
  </si>
  <si>
    <t>L - основные расходы на проведение государственной экологической экспертизы;</t>
  </si>
  <si>
    <t>в том числе:</t>
  </si>
  <si>
    <t xml:space="preserve">Расходы на оплату труда внештатных экспертов государственной экологической экспертизы (далее - внештатные эксперты) определены в соответствии с приказом Министерства природных ресурсов и экологии Российской Федерации от 23 сентября 2013 г. N 404 "Об утверждении Порядка оплаты труда внештатных экспертов государственной экологической экспертизы" (зарегистрирован Министерством юстиции Российской Федерации 1 апреля 2014 г., регистрационный N 31794)
</t>
  </si>
  <si>
    <t xml:space="preserve">Расходы на уплату страховых взносов в фонды Российской Федерации в порядке и размерах, установленных законодательством Российской Федерации.
</t>
  </si>
  <si>
    <t> - компенсация затрат, связанных с выездом внештатных экспертов на место реализации объекта экспертизы;</t>
  </si>
  <si>
    <t> - прочие накладные расходы на проведение государственной экологической экспертизы.</t>
  </si>
  <si>
    <t>Наименование показателей</t>
  </si>
  <si>
    <t>Ед. измерения</t>
  </si>
  <si>
    <t>Количество</t>
  </si>
  <si>
    <t>ФОТ(руб)</t>
  </si>
  <si>
    <t>Сумма (руб)</t>
  </si>
  <si>
    <t xml:space="preserve">Расходы на оплату труда внештатных экспертов - всего, в том числе:
</t>
  </si>
  <si>
    <t>чел</t>
  </si>
  <si>
    <t>Руководитель экспертной комиссии</t>
  </si>
  <si>
    <t>федерального уровня</t>
  </si>
  <si>
    <t>Эксперт по отдельным разделам экспортируемых материалов</t>
  </si>
  <si>
    <t>2</t>
  </si>
  <si>
    <t xml:space="preserve">Начисления на фонд оплаты труда внештатных экспертов - всего (Другие прямые затраты (от ФОТ) согласно НК РФ Статьи 425 Тарифы страховых взносов </t>
  </si>
  <si>
    <t xml:space="preserve">Итого основные расходы (п. 1 + п. 2)
</t>
  </si>
  <si>
    <t xml:space="preserve">Компенсация затрат, связанных с выездом внештатных экспертов на место реализации объекта экспертизы </t>
  </si>
  <si>
    <t>Проживание ( 3500 руб. на 1 чел*1 день)</t>
  </si>
  <si>
    <t>Суточные (700 руб. на 1 чел*2 дня)</t>
  </si>
  <si>
    <t>Прочие накладные расходы (50% от п. 3)</t>
  </si>
  <si>
    <t xml:space="preserve">Итого накладные расходы (п. 4 + п. 5)
</t>
  </si>
  <si>
    <t>Итого (п. 3 + п. 6)</t>
  </si>
  <si>
    <t xml:space="preserve">Всесезонный туристско-рекреационный комплекс «Эльбрус», Кабардино-Балкарская Республика.  Инженерные сети.  </t>
  </si>
  <si>
    <t>Проезд 125 руб. на 1 чел*2 рейса(такси))</t>
  </si>
  <si>
    <t>Затраты на оплату услуги по проведению экологической экспертизы</t>
  </si>
  <si>
    <t>-затраты на оплату услуги по проведению экологической экспертизы</t>
  </si>
  <si>
    <t xml:space="preserve">«Требования к обеспечению безопасной эксплуатации объекта капитального строительства».
</t>
  </si>
  <si>
    <t xml:space="preserve">Мероприятия по антитеррористической защищенности
</t>
  </si>
  <si>
    <t xml:space="preserve">                              </t>
  </si>
  <si>
    <t>на инженерно-геодезические (изыскательские) работы</t>
  </si>
  <si>
    <t>Наименование объекта, стадии,</t>
  </si>
  <si>
    <t xml:space="preserve">Всесезонный туристско-рекреационный комплекс «Эльбрус», 
Кабардино-Балкарская Республика Инженерные сети.
</t>
  </si>
  <si>
    <t>этап изыскательских работ</t>
  </si>
  <si>
    <t>проект</t>
  </si>
  <si>
    <t xml:space="preserve">Наименование проектной </t>
  </si>
  <si>
    <t>(изыскательской) организации</t>
  </si>
  <si>
    <t>Сметный расчет составлен на основании следующих документов</t>
  </si>
  <si>
    <t>Справочник базовых  цен на инженерные изыскания для строительства, Москва. 2004г.</t>
  </si>
  <si>
    <t>Обоснование стоимости</t>
  </si>
  <si>
    <t>Расчет стоимости</t>
  </si>
  <si>
    <t>Стоимость, руб.коп</t>
  </si>
  <si>
    <t>п/п</t>
  </si>
  <si>
    <t>Виды работ</t>
  </si>
  <si>
    <t>Комплексные инженерно-геодезические</t>
  </si>
  <si>
    <t>Глава 2 Табл. 9, § 14</t>
  </si>
  <si>
    <t>х</t>
  </si>
  <si>
    <t>застроенная территорияв М 1:1000.  h 1</t>
  </si>
  <si>
    <t>Объем работ      га</t>
  </si>
  <si>
    <t>подеревная съёмка</t>
  </si>
  <si>
    <t xml:space="preserve">  п. 5            к=</t>
  </si>
  <si>
    <t>Категория сложности выполнения работ - II</t>
  </si>
  <si>
    <t>Высокогорный район</t>
  </si>
  <si>
    <t>Табл.1 § 3</t>
  </si>
  <si>
    <t>Глава 2 Табл. 9, § 5</t>
  </si>
  <si>
    <t>изыскания на застроенной территории</t>
  </si>
  <si>
    <t>в М 1:500. h - 0.5</t>
  </si>
  <si>
    <t>п 4 съёмка подз комм</t>
  </si>
  <si>
    <t>ВСЕГО ПОЛЕВЫЕ РАБОТЫ:</t>
  </si>
  <si>
    <t>Картографические  работы</t>
  </si>
  <si>
    <t xml:space="preserve">Создание (развитие) плановой опорной </t>
  </si>
  <si>
    <t xml:space="preserve">Табл.8 § 3  </t>
  </si>
  <si>
    <t>геодезической сети</t>
  </si>
  <si>
    <t xml:space="preserve">Объем работ      шт   </t>
  </si>
  <si>
    <t xml:space="preserve">Категории сложности закладки геодезических
</t>
  </si>
  <si>
    <t>Прим 1 к табл. 8      к=</t>
  </si>
  <si>
    <r>
      <t xml:space="preserve">центров и реперов - </t>
    </r>
    <r>
      <rPr>
        <i/>
        <u/>
        <sz val="10"/>
        <rFont val="Times New Roman Cyr"/>
        <charset val="204"/>
      </rPr>
      <t>3</t>
    </r>
  </si>
  <si>
    <t>ОУ  п.15 д)                 к=</t>
  </si>
  <si>
    <t xml:space="preserve">Создание (развитие) высотной опорной </t>
  </si>
  <si>
    <t xml:space="preserve">Табл.8 § 4  </t>
  </si>
  <si>
    <t xml:space="preserve">Объем работ      шт  </t>
  </si>
  <si>
    <t>Категории сложности закладки геодезических</t>
  </si>
  <si>
    <t>Создание плана подеревной сёмки</t>
  </si>
  <si>
    <t>п. 5 к=</t>
  </si>
  <si>
    <t>ОУ  п.15 д)               к=</t>
  </si>
  <si>
    <t>Создание инженерно-топографического плана</t>
  </si>
  <si>
    <t>застроенной территории</t>
  </si>
  <si>
    <t>в М 1:500 h-0.5</t>
  </si>
  <si>
    <t>ОУ  п.15 г)               к=</t>
  </si>
  <si>
    <t>Продольные профиля</t>
  </si>
  <si>
    <t>ОУ  п.15 е)               к=</t>
  </si>
  <si>
    <t>ИТОГО:</t>
  </si>
  <si>
    <t>С учетом выполнения работ в экспедиционных условиях</t>
  </si>
  <si>
    <t>(до 50% камеральных работ)</t>
  </si>
  <si>
    <t>ОУ  п.8 г)                  к=</t>
  </si>
  <si>
    <t>ИТОГО КАМЕРАЛЬНЫЕ РАБОТЫ:</t>
  </si>
  <si>
    <t>Прочие расходы</t>
  </si>
  <si>
    <r>
      <t xml:space="preserve">Расходы по внутр. транспорту (св 5 </t>
    </r>
    <r>
      <rPr>
        <i/>
        <u/>
        <sz val="10"/>
        <rFont val="Times New Roman Cyr"/>
        <charset val="204"/>
      </rPr>
      <t>до 10 км.</t>
    </r>
    <r>
      <rPr>
        <sz val="10"/>
        <rFont val="Times New Roman Cyr"/>
        <family val="1"/>
        <charset val="204"/>
      </rPr>
      <t>)</t>
    </r>
  </si>
  <si>
    <t>Табл.4 § 2      к=</t>
  </si>
  <si>
    <t>при сметной стоимости полевых изыскательских</t>
  </si>
  <si>
    <r>
      <t xml:space="preserve"> работ </t>
    </r>
    <r>
      <rPr>
        <i/>
        <sz val="10"/>
        <rFont val="Times New Roman"/>
        <family val="1"/>
        <charset val="204"/>
      </rPr>
      <t xml:space="preserve"> от 300 до 750  тыс. руб.</t>
    </r>
  </si>
  <si>
    <t xml:space="preserve">Расходы по внешнему транспорту в обоих </t>
  </si>
  <si>
    <t>Табл.5 § 5           к=</t>
  </si>
  <si>
    <t>+</t>
  </si>
  <si>
    <r>
      <t xml:space="preserve">направлениях при продолжительности изысканий </t>
    </r>
    <r>
      <rPr>
        <i/>
        <u/>
        <sz val="9"/>
        <rFont val="Times New Roman"/>
        <family val="1"/>
        <charset val="204"/>
      </rPr>
      <t>до 1 мес.</t>
    </r>
  </si>
  <si>
    <r>
      <t xml:space="preserve">Расстояние проезда в одном направлении св 100 </t>
    </r>
    <r>
      <rPr>
        <i/>
        <u/>
        <sz val="9"/>
        <rFont val="Times New Roman"/>
        <family val="1"/>
        <charset val="204"/>
      </rPr>
      <t>до 300 км.</t>
    </r>
  </si>
  <si>
    <t>Организация и ликвидация изысканий</t>
  </si>
  <si>
    <t>ОУ  п.13</t>
  </si>
  <si>
    <t>Выдача координат пунктов геодезической сети,</t>
  </si>
  <si>
    <t>Табл.81§ 2</t>
  </si>
  <si>
    <t>сети сгущения (съемочной сети)</t>
  </si>
  <si>
    <t xml:space="preserve">Объем работ       пункт  </t>
  </si>
  <si>
    <t xml:space="preserve">Выдача высот пунктов (знаков) геодезических и </t>
  </si>
  <si>
    <t>Табл.81§ 3</t>
  </si>
  <si>
    <t>нивелирных сетей, сетей сгущения (съемочных</t>
  </si>
  <si>
    <t>сетей)</t>
  </si>
  <si>
    <t>ИТОГО ПРОЧИЕ</t>
  </si>
  <si>
    <t>ВСЕГО ПО ИЗЫСКАНИЯМ</t>
  </si>
  <si>
    <t xml:space="preserve">Непредвиденные расходы </t>
  </si>
  <si>
    <t>Цены приведены к базисному уровню на 01.01.2001 г.)</t>
  </si>
  <si>
    <t>НДС</t>
  </si>
  <si>
    <t>ИТОГО с учетом НДС</t>
  </si>
  <si>
    <t>СМЕТА № 1-из</t>
  </si>
  <si>
    <t>В том числе непредвиденные расходы. Руб. без НДС</t>
  </si>
  <si>
    <t>без учета непредвиденных расходов, руб. без НДС</t>
  </si>
  <si>
    <t>на  инженерно-геологические изыскания</t>
  </si>
  <si>
    <r>
      <t>Наименование изыскательской организации:</t>
    </r>
    <r>
      <rPr>
        <b/>
        <sz val="10"/>
        <rFont val="Arial Cyr"/>
        <charset val="204"/>
      </rPr>
      <t xml:space="preserve"> </t>
    </r>
  </si>
  <si>
    <t>Смета составлена по Справочник базовых цен на инженерно-геологические и инженерно-экологические изыскания для строительства (1999 г.)</t>
  </si>
  <si>
    <t>№№ п/п</t>
  </si>
  <si>
    <t>Единица измерен.</t>
  </si>
  <si>
    <t>Кол-во</t>
  </si>
  <si>
    <t xml:space="preserve">Расчет стоимости                                                </t>
  </si>
  <si>
    <t xml:space="preserve">Стоимость, руб. </t>
  </si>
  <si>
    <t>цена за ед</t>
  </si>
  <si>
    <t>К1</t>
  </si>
  <si>
    <t>К2</t>
  </si>
  <si>
    <t>1. Полевые работы</t>
  </si>
  <si>
    <t>Инженерно-геологическая рекогносцировка при удовлетворительной проходимости, III категория сложности ИГУ</t>
  </si>
  <si>
    <t>1 км маршрута</t>
  </si>
  <si>
    <t>СБЦ-99, т.9, п.2</t>
  </si>
  <si>
    <t>Наблюдения при передвижении по маршруту при составлении карты: инженерно-геологической, гидрогеологической, почвенной, инженерно-экологической в масштабе: 1:2000-1:1000, категория проходимости удовлетворительная</t>
  </si>
  <si>
    <t>СБЦ-99, т.10, п.4</t>
  </si>
  <si>
    <t>Описание точек наблюдения, III категория сложности ИГУ</t>
  </si>
  <si>
    <t>1 т.н.</t>
  </si>
  <si>
    <t>СБЦ-99, т. 11, п.1, К1=1,5, прим. 2</t>
  </si>
  <si>
    <t>Предварительная разбивка местоположения геологических выработок при  расстоянии между выработками до 50м, II категория сложности производства измерений</t>
  </si>
  <si>
    <t>1 выработка (точка)</t>
  </si>
  <si>
    <t xml:space="preserve">СБЦ-99, т.93, п.1                    K1 - прим. 1             </t>
  </si>
  <si>
    <t>Предварительная разбивка местоположения геологических выработок при  расстоянии между выработками  св 200 до 350м, II категория сложности производства измерений</t>
  </si>
  <si>
    <t xml:space="preserve">СБЦ-99, т.93, п.4                    K1 - прим. 1             </t>
  </si>
  <si>
    <t>Планово-высотная привязка выработок при   расстоянии между выработками до 50м, II категория сложности производства измерений</t>
  </si>
  <si>
    <t>СБЦ-99, т.93, п.1</t>
  </si>
  <si>
    <t>Планово-высотная привязка выработок при   расстоянии между выработками св 200 до 350м, II категория сложности производства измерений</t>
  </si>
  <si>
    <t>СБЦ-99, т.93, п.4</t>
  </si>
  <si>
    <t xml:space="preserve">Колонковое бурение скважин диаметром  до 160  мм,  глубиной   до 15 м без устройства циркуляционной системы[VII категория породы]  </t>
  </si>
  <si>
    <t xml:space="preserve">1 м </t>
  </si>
  <si>
    <t xml:space="preserve">СБЦ-99, т.17 п.1                     К1- табл. 16 п. 1, К2- прим. к табл.17, без уст-ва циркуляционной системы               </t>
  </si>
  <si>
    <t xml:space="preserve">Гидрогеологические наблюдения при бурении  диаметром  до 160 мм гл.  до 15 м,  без тартания </t>
  </si>
  <si>
    <t>СБЦ-99, т.18 п.1,
К1=0,6 - Ч II, гл. 4, п.8</t>
  </si>
  <si>
    <t>Проходка шурфов сечением 2,5 м. глубиной до 2,5 м. Категория породы IV</t>
  </si>
  <si>
    <t>1 м</t>
  </si>
  <si>
    <t>СБЦ-99, т. 27, п. 1</t>
  </si>
  <si>
    <t>15</t>
  </si>
  <si>
    <t>Определение объемного веса в естественном залегании и коэффициента разрыхления несвязного грунта</t>
  </si>
  <si>
    <t>1 опыт</t>
  </si>
  <si>
    <t xml:space="preserve"> СБЦ-99, т.59 п.8
</t>
  </si>
  <si>
    <t>16</t>
  </si>
  <si>
    <t>Испытание грунтов в шурфах на глубине до 5 м вертикальной статической нагрузкой штампом площадью 2500 см  удельным давлением, св. 0,3 до 0,5 Мпа в грунтах I категорий сложности испытаний по скорости стабилизации деформации грунта</t>
  </si>
  <si>
    <t xml:space="preserve"> СБЦ-99, т.54 п.2, прим. 1 К=0,8
</t>
  </si>
  <si>
    <t>17</t>
  </si>
  <si>
    <t>Отбор валовой пробы несвязных грунтов из отвалов и штабелей (отборка вручную валунов и крупной гальки со взвешиванием)</t>
  </si>
  <si>
    <t>1 т</t>
  </si>
  <si>
    <t xml:space="preserve"> СБЦ-99, т.59 п.3
</t>
  </si>
  <si>
    <t>18</t>
  </si>
  <si>
    <t>Обработка и грохочение валовых проб валунно-галечных и гравийно-галечных отложений (отборка валунов, квартование, сокращение, грохочение, рассев пробы и взвешивание по фракциям, составление гранулометрического описания по фракциям</t>
  </si>
  <si>
    <t xml:space="preserve"> СБЦ-99, т.59 п.5
</t>
  </si>
  <si>
    <t>Итого :</t>
  </si>
  <si>
    <t>Выполнение изысканий в горных и высокогорных районах св. 2000 до 3000 м</t>
  </si>
  <si>
    <t>О.У., п.8а, т.1, п.1</t>
  </si>
  <si>
    <t>Выполнение полевых изыскательских работ в неблагоприятный период года продолжительностью св 8 до 9,5 мес</t>
  </si>
  <si>
    <t>О.У., п.8г, т.1, п.3</t>
  </si>
  <si>
    <t>Выполнение изысканий в неблагоприятный период</t>
  </si>
  <si>
    <t>О.У.,п.8г</t>
  </si>
  <si>
    <t>Итого полевых работ:</t>
  </si>
  <si>
    <t>2. Лабораторные работы</t>
  </si>
  <si>
    <t>Определение консистенции при нарушенной структуре</t>
  </si>
  <si>
    <t>1 образец</t>
  </si>
  <si>
    <t>СБЦ-99, т.63 п.3</t>
  </si>
  <si>
    <t>Гранулометрический анализ ситовым методом с разделением на фракции с анализом фракций меньше 0,1 мм методом ареометра (пипетки)</t>
  </si>
  <si>
    <t>СБЦ-99, т.62 п.21</t>
  </si>
  <si>
    <t>Подготовка  проб щебня к испытаниям в полочном барабане</t>
  </si>
  <si>
    <t>СБЦ-99, т.76 п.43</t>
  </si>
  <si>
    <t>Истираемость щебня (гравия) в полочном барабане</t>
  </si>
  <si>
    <t>СБЦ-99, т.76 п.30</t>
  </si>
  <si>
    <t>Приготовление водной вытяжки</t>
  </si>
  <si>
    <t>СБЦ-99, т.70 п.83</t>
  </si>
  <si>
    <t>Анализ водной вытяжки</t>
  </si>
  <si>
    <t>1 металл</t>
  </si>
  <si>
    <t>СБЦ-99, т.71 п.3</t>
  </si>
  <si>
    <t>Коррозионная активность грунтов по отношению к стали</t>
  </si>
  <si>
    <t>1 анализ</t>
  </si>
  <si>
    <t>СБЦ-99, т.75 п.4</t>
  </si>
  <si>
    <t>Коррозионная активность грунтов и грунтовых вод  по отношению к бетону</t>
  </si>
  <si>
    <t>СБЦ-99, т.75 п.5</t>
  </si>
  <si>
    <t>Стандартный (типовой) анализ воды</t>
  </si>
  <si>
    <t>1 проба</t>
  </si>
  <si>
    <t>СБЦ-99, т. 73, п. 2</t>
  </si>
  <si>
    <t>ИТОГО лабораторных работ:</t>
  </si>
  <si>
    <t>3. Камеральные работы</t>
  </si>
  <si>
    <t>Камеральная обработка материалов буровых и горнопроходческих работ III категории сложности ИГУ с гидрогеологическими наблюдениями</t>
  </si>
  <si>
    <t>1 м выработки</t>
  </si>
  <si>
    <t>СБЦ-99, т.82 п.2</t>
  </si>
  <si>
    <t>Камеральная обработка материалов буровых и горнопроходческих работ III категории сложности ИГУ без гидрогеологических наблюдений</t>
  </si>
  <si>
    <t>Камеральная обработка полевого испытания грунтов в шурфах вертикальной статической нагрузкой штампом</t>
  </si>
  <si>
    <t>1 испытаний</t>
  </si>
  <si>
    <t>СБЦ-99, т.83 п.6</t>
  </si>
  <si>
    <t>Камеральная обработка комплексных исследований и отдельных определений физико-механических свойств глинистых пород</t>
  </si>
  <si>
    <t xml:space="preserve">% от стоимости лаборатор. работ </t>
  </si>
  <si>
    <t>СБЦ-99, т.86, п.1</t>
  </si>
  <si>
    <t>Камеральная обработка определения коррозийной активности грунтов и грунтовых вод</t>
  </si>
  <si>
    <t>СБЦ-99, т.86, п.8</t>
  </si>
  <si>
    <t xml:space="preserve">Камеральная обработка комплексных исследований и отдельных определений химического состава грунтов </t>
  </si>
  <si>
    <t>СБЦ-99, т.86, п.4</t>
  </si>
  <si>
    <t>Камеральная обработка одиночной откачки</t>
  </si>
  <si>
    <t>СБЦ-99, т.84, п.2</t>
  </si>
  <si>
    <t>Камеральная обработка комплексных исследований химического состава воды</t>
  </si>
  <si>
    <t>СБЦ-99, т. 86, п. 5</t>
  </si>
  <si>
    <t>Сбор изучение и систематизация материалов изысканий прошлых лет по горным выработкам</t>
  </si>
  <si>
    <t xml:space="preserve">1 м выработки </t>
  </si>
  <si>
    <t>СБЦ-99, т.78, п.1</t>
  </si>
  <si>
    <t>Сбор изучение и систематизация материалов изысканий прошлых лет по цифровым показателям</t>
  </si>
  <si>
    <t>10 цифровых значений</t>
  </si>
  <si>
    <t>СБЦ-99, т.78, п.2</t>
  </si>
  <si>
    <t>Составление программы работ при средней глубине исследований от 5,0 м до 10 м, исследуемой площади до 1 кв.км III категория сложности ИГУ</t>
  </si>
  <si>
    <t xml:space="preserve">1 программа </t>
  </si>
  <si>
    <t>СБЦ-99, т.81, п.2  К1- прим.</t>
  </si>
  <si>
    <t>Составление технического отчета при стоимости камеральных работ от 5 до 20 тыс.руб. III категория сложности ИГУ</t>
  </si>
  <si>
    <t>1 отчет</t>
  </si>
  <si>
    <t xml:space="preserve">СБЦ-99, т.87, п. 2 
К2 - компьютерные технологии МП стр.76
</t>
  </si>
  <si>
    <t>ИТОГО камеральных работ:</t>
  </si>
  <si>
    <t>4. Прочие расходы</t>
  </si>
  <si>
    <t>Выдача промежуточых материалов изысканий</t>
  </si>
  <si>
    <t>СБЦ-99, О.У.п.15</t>
  </si>
  <si>
    <t>Расходы по внутреннему транспорту  при расст. от базы св.10 до 15 км и сметной стоимости полевых работ св 20 до 50 тыс. руб.</t>
  </si>
  <si>
    <t>СБЦ-99, т.4 п.3</t>
  </si>
  <si>
    <t xml:space="preserve">Расходы по внешнему транспорту до 2000 км продолжительностью до 1 мес   </t>
  </si>
  <si>
    <t>СБЦ-99, т.5 п.5</t>
  </si>
  <si>
    <t>Расходы на организацию и ликвидацию полевых работ</t>
  </si>
  <si>
    <t>СБЦ-99, О.У.п.13</t>
  </si>
  <si>
    <t>Расходы по курированию инженерных изысканий</t>
  </si>
  <si>
    <t>Метод. Пособ. Стр. 60</t>
  </si>
  <si>
    <t>Срочность выполнения работ</t>
  </si>
  <si>
    <t>Метод. Пособ. Стр. 59</t>
  </si>
  <si>
    <t>Непредвиденные расходы</t>
  </si>
  <si>
    <t>СБЦ-99, О.У.п.17</t>
  </si>
  <si>
    <t>ИТОГО прочих расходов:</t>
  </si>
  <si>
    <t>ИТОГО в ценах 1991 года:</t>
  </si>
  <si>
    <t>ИТОГО в ценах 1991 года с учетом непредвиденных расходов</t>
  </si>
  <si>
    <t>ИТОГО с НДС</t>
  </si>
  <si>
    <t>Смету составил:</t>
  </si>
  <si>
    <t>Смета  № 2-из</t>
  </si>
  <si>
    <t>на геофизические исследования</t>
  </si>
  <si>
    <t>Ед.
Изм</t>
  </si>
  <si>
    <t>Кол-
во.</t>
  </si>
  <si>
    <t>Стоимость, руб.</t>
  </si>
  <si>
    <t>1</t>
  </si>
  <si>
    <t>Сейсморазведка МПВ при возбуждении колебаний ударами кувалды; наблюдения с двумя сейсмограммами; Категория III, шаг до 2 м. Число пикетов взрыва 7</t>
  </si>
  <si>
    <t>1 физическое наблюдение</t>
  </si>
  <si>
    <t>СЦИР, 1982 г. Часть IV. Глава 16. Таблица 258, п.69
A=14 руб</t>
  </si>
  <si>
    <t>14 руб * 100 * 1.1 *1.2* 1.21</t>
  </si>
  <si>
    <t/>
  </si>
  <si>
    <t>Коэффициенты</t>
  </si>
  <si>
    <t>При выполнении наблюдений с двумя компонентами вектора смещений (регистрация поочередная</t>
  </si>
  <si>
    <t>K1 = 1.1
ЧастьVI, Глава 16, п.2, Таблица 257,§14</t>
  </si>
  <si>
    <t>Поправочный коэффициент к ценам на изыскательские работы для строительства</t>
  </si>
  <si>
    <t>K2 = 1.21
Письмо Госстроя СССР от 25 декабря 1990 года № 21-Д</t>
  </si>
  <si>
    <t>При переноске оборудования с профиля на профиль, от скважины или горной выработки к скважине или горной выработке на расстояние свыше 200 м</t>
  </si>
  <si>
    <t>K3 = 1.2
Часть VI, Глава 16, Общие Положения, п.6</t>
  </si>
  <si>
    <t>Запись микроколебаний. Промежуточная магнитная запись микросейсм при воспроизведении с разверткой, см/с: св. 2. Число регистрируемых компонент 3</t>
  </si>
  <si>
    <t>СЦИР, 1982 г. Часть IV. Глава 16. Таблица 290, п.4
A=40 руб</t>
  </si>
  <si>
    <t>40 руб * 10*1.21 * 1.2</t>
  </si>
  <si>
    <t>K3 = 1.2
ЧастьVI, Глава 16, Общие Положения, п.6</t>
  </si>
  <si>
    <t>3</t>
  </si>
  <si>
    <t>Итого Полевые работы:</t>
  </si>
  <si>
    <t>4</t>
  </si>
  <si>
    <t>Надбавки за выполнение изысканий в горных и высокогорных районах. Горный и высокогорный район с абсолютными высотами поверхности участка над уровнем моря св. 2000 м до 3000 м</t>
  </si>
  <si>
    <t>СЦИР, 1982 г., ОУ п. 7а табл. 1, Пост. Госстроя РФ от 01.03.1990 № 22</t>
  </si>
  <si>
    <t>Коэф - т 0,2 от п.1.8</t>
  </si>
  <si>
    <t>5</t>
  </si>
  <si>
    <t>Надбавки за выполнение полевых работ и выполняемых в условиях полевого лагеря камеральных работ в неблагоприятный период года. Продолжительность неблагоприятного периода года св 8 до 9,5 мес</t>
  </si>
  <si>
    <t>СЦиР 1981 г.(ОУ п. 7г Таблица 2), Письмо ГС СССР №22 от 01.03.1990 г.</t>
  </si>
  <si>
    <t>Коэф - т 0.4 от п.1.8 - 1.9</t>
  </si>
  <si>
    <t>6</t>
  </si>
  <si>
    <t>Всего Полевые работы:</t>
  </si>
  <si>
    <t>7</t>
  </si>
  <si>
    <t>Обработка материалов:Сейсморазведка МПВ на дневной поверхности при двух типах волн</t>
  </si>
  <si>
    <t>1 физическое наблюдение (годограф)</t>
  </si>
  <si>
    <t>СЦИР, 1982 г. Часть IV. Глава 16. Таблица 291,  п.2
A=13 руб</t>
  </si>
  <si>
    <t>13 руб * 200  * 1.21</t>
  </si>
  <si>
    <t>K3 = 1.21
Письмо Госстроя СССР от 25 декабря 1990 года № 21-Д</t>
  </si>
  <si>
    <t>8</t>
  </si>
  <si>
    <t>Расчет спектральных характеристик грунтовых толщ.  Обработка материалов сейсмологических наблюдений за колебаниями грунтов при землетрясениях, взрывах и микроколебаниях, машинная обработка</t>
  </si>
  <si>
    <t>1 запись</t>
  </si>
  <si>
    <t xml:space="preserve">СЦИР, 1982 г. Часть IV. Глава 16. Таблица 293, п.8
A=43 руб; 
</t>
  </si>
  <si>
    <t>43 руб * 10 * 1.21</t>
  </si>
  <si>
    <t>9</t>
  </si>
  <si>
    <t>Итого камеральные работы:</t>
  </si>
  <si>
    <t>10</t>
  </si>
  <si>
    <t>Составление программы при стоимости изысканий, тыс.руб. до 5 тыс.руб</t>
  </si>
  <si>
    <t>1 программа</t>
  </si>
  <si>
    <t>СЦИР, 1982 г. Часть IV. Глава 16. Таблица 294, п.1
A=200 руб</t>
  </si>
  <si>
    <t>200 руб * 1 * 1.21</t>
  </si>
  <si>
    <t>K1 = 1.21
Письмо Госстроя СССР от 25 декабря 1990 года № 21-Д</t>
  </si>
  <si>
    <t>11</t>
  </si>
  <si>
    <t>Составление технического отчета по сейсморазведке и сейсмическому микрорайонированию                                                (1000+10% от стоимости камеральной обработки)</t>
  </si>
  <si>
    <t>СЦИР, 1982 г. Часть IV. Глава 16. Таблица 294, п.10
Коэффициенты:
К=1,21,Письмо Госстроя СССР от 25 декабря 1990 года № 21-Д); К=1,2, прим. к табл.294 п.3</t>
  </si>
  <si>
    <t>1000 руб.+ (3666,3 *0,1)*1,21*1,2</t>
  </si>
  <si>
    <t>12</t>
  </si>
  <si>
    <t>Всего камеральные работы:</t>
  </si>
  <si>
    <t>13</t>
  </si>
  <si>
    <t>Расходы по внутреннему транспорту. Расстояние от базы до участка изысканий св. 10 до 15 км. Сметная стоимость полевых изыск.работ до 5 тыс.руб</t>
  </si>
  <si>
    <t>СЦИР, 1982, ОУ п. 7г Таблица 4, п.3), К=1,25 - Письмо ГС СССР №22 от 01.03.1990 г. П. 8 ОУ</t>
  </si>
  <si>
    <t>11% от 3446,76*1,25</t>
  </si>
  <si>
    <t>14</t>
  </si>
  <si>
    <t>Расходы по внешнему транспорту. Расстояние проезда и перевозки до. 2000 км. Продолжительность экспедиции до 1 мес</t>
  </si>
  <si>
    <t xml:space="preserve">СЦиР 1981 г. (ОУ п. 9 Таблица 5, п. 5), К=1,4 Письмо ГС СССР №22 от 01.03.1990 г. п. 9 </t>
  </si>
  <si>
    <t>26% от (3446,76+473,93)*1,4</t>
  </si>
  <si>
    <t>Расходы по организации изысканий. При сметной стоимости до 100 тыс. руб</t>
  </si>
  <si>
    <t>СЦиР 1981 г. (ОУ п. 13, табл.6)</t>
  </si>
  <si>
    <t>(3446,76+473,93)* 6 / 100</t>
  </si>
  <si>
    <t>Расходы по ликвидации изысканий. При сметной стоимости до 100 тыс. руб</t>
  </si>
  <si>
    <t>(3446,76+473,93) * 5 / 100</t>
  </si>
  <si>
    <t>Затраты по метрологическому обеспечению</t>
  </si>
  <si>
    <t>Сц на изыскательские работы для капитального строительства (ОУ п. 14)</t>
  </si>
  <si>
    <t>Коэф - т 0.05 от (3446,76+473,93+6433,07)</t>
  </si>
  <si>
    <t>Всего Прочие расходы:</t>
  </si>
  <si>
    <t>19</t>
  </si>
  <si>
    <t>Итого по смете:</t>
  </si>
  <si>
    <t>21</t>
  </si>
  <si>
    <t>Смета  № 3-из</t>
  </si>
  <si>
    <t>Непредвиденные расходы - 10%</t>
  </si>
  <si>
    <t>Итого с учетом непредвиденных расходов</t>
  </si>
  <si>
    <t>п. 3.7.6. Методического пособия по определению стоимости инженерных изысканий</t>
  </si>
  <si>
    <t xml:space="preserve">на  инженерно-гидрометеорологические изыскания </t>
  </si>
  <si>
    <t xml:space="preserve">Наименование изыскательской организации: </t>
  </si>
  <si>
    <t>Смета составлена по Справочнику  базовых цен на инженерно-гидрографические работы. Инженерно-гидрометеорологические изыскания на реках, Москва 2000 г.</t>
  </si>
  <si>
    <t xml:space="preserve">Стоимость работ в руб. </t>
  </si>
  <si>
    <t>коэф</t>
  </si>
  <si>
    <t>кол-во</t>
  </si>
  <si>
    <t>Рекогносцировочное обследование реки, категория сложности III</t>
  </si>
  <si>
    <t>1 км реки</t>
  </si>
  <si>
    <t>Табл.43 п.1</t>
  </si>
  <si>
    <t>Рекогносцировочное обследование бассейна реки, категория сложности III</t>
  </si>
  <si>
    <t>Табл.43 п.2</t>
  </si>
  <si>
    <t>Изыскания для расчета стока</t>
  </si>
  <si>
    <t>1 бассейн</t>
  </si>
  <si>
    <t>Табл.21 п.5</t>
  </si>
  <si>
    <t>Определение мгновенного уклона поверхности воды в реке при количестве урезных кольев 2 на 1 км длины реки, категория сложности III</t>
  </si>
  <si>
    <t>1 определение на 1 км длины реки</t>
  </si>
  <si>
    <t>Табл.26 п.2</t>
  </si>
  <si>
    <t xml:space="preserve">Измерение расхода воды детальным методом (ширина реки до 20 м) </t>
  </si>
  <si>
    <t>1 расход</t>
  </si>
  <si>
    <t xml:space="preserve">Табл.48 п.1 </t>
  </si>
  <si>
    <t xml:space="preserve">Разбивка промерного створа при ширине реки до 100 м, категория сложности III </t>
  </si>
  <si>
    <t>1 створ</t>
  </si>
  <si>
    <t xml:space="preserve">Табл.44 п.7 </t>
  </si>
  <si>
    <t xml:space="preserve">Промеры глубин при ширине реки до 20 м </t>
  </si>
  <si>
    <t>1 профиль</t>
  </si>
  <si>
    <t>Табл.48 п.3</t>
  </si>
  <si>
    <t>Фотоработы</t>
  </si>
  <si>
    <t>1 снимок</t>
  </si>
  <si>
    <t>Табл.48 п.15</t>
  </si>
  <si>
    <t>ИТОГО по позиции 1 на высоте 2000-3000 в неблагоприятный период</t>
  </si>
  <si>
    <t>2. Камеральные работы</t>
  </si>
  <si>
    <t>Измерение расхода воды детальным методом (ширина реки до 20 м)</t>
  </si>
  <si>
    <t>Составление таблицы гидрологической изученности бассейна реки при числе пунктов наблюдений до 50</t>
  </si>
  <si>
    <t>1 таблица</t>
  </si>
  <si>
    <t>Табл.51 п.1</t>
  </si>
  <si>
    <t>Составление схемы гидрометеорологической изученноти бассейна реки при числе пунктов наблюдений до 50</t>
  </si>
  <si>
    <t>1 схема</t>
  </si>
  <si>
    <t>Табл.51 п.3</t>
  </si>
  <si>
    <t>Определение площади водосбора</t>
  </si>
  <si>
    <r>
      <t>1 дм</t>
    </r>
    <r>
      <rPr>
        <vertAlign val="superscript"/>
        <sz val="10"/>
        <rFont val="Times New Roman"/>
        <family val="1"/>
        <charset val="204"/>
      </rPr>
      <t>2</t>
    </r>
  </si>
  <si>
    <t>Табл.55 п.9</t>
  </si>
  <si>
    <t>Выбор аналога</t>
  </si>
  <si>
    <t>1 расчет</t>
  </si>
  <si>
    <t>Табл.56 п.15</t>
  </si>
  <si>
    <t>Составление вспомогательной таблицы характеристик гидрологического режима при числе лет свыше 50</t>
  </si>
  <si>
    <t>Табл.52 п.2</t>
  </si>
  <si>
    <t>Вычисление параметров распределения отдельных характеристик стока и величин различной обеспеченности с построением кривой обеспеченности при числе лет свыше 50</t>
  </si>
  <si>
    <t>Табл. 56 п.13</t>
  </si>
  <si>
    <t>Определение максимальных расходов весеннего половодья или дождевых паводков по эмпирическим редукционным формулам</t>
  </si>
  <si>
    <t>Табл. 56 п.2</t>
  </si>
  <si>
    <t xml:space="preserve">Построение кривой расходов гидравлическим методом </t>
  </si>
  <si>
    <t>1 график</t>
  </si>
  <si>
    <t>Табл.55 п.1</t>
  </si>
  <si>
    <t>Систематизация собранных материалов и данных метеорологических наблюдений. Подбор станций или постов с оценкой качества материалов наблюдений и степени их репрезентативности.</t>
  </si>
  <si>
    <t>1 годостанция</t>
  </si>
  <si>
    <t>Табл. 67 п.1</t>
  </si>
  <si>
    <t>Построение розы ветров</t>
  </si>
  <si>
    <t>Табл. 68 п.11</t>
  </si>
  <si>
    <t>Расчет глубины промерзания грунта</t>
  </si>
  <si>
    <t>Табл. 68 п.15</t>
  </si>
  <si>
    <t>Составление климатической характеристики района изысканий при числе метеостанций: 1, число годостанций до 50.</t>
  </si>
  <si>
    <t>1 записка</t>
  </si>
  <si>
    <t>Табл. 69 п.1</t>
  </si>
  <si>
    <t xml:space="preserve">Составление программы производства гидрометеорологических работ </t>
  </si>
  <si>
    <t>Табл. 53 п.2</t>
  </si>
  <si>
    <t xml:space="preserve"> Составление  технического отчета                             (недостаточно  изученная) </t>
  </si>
  <si>
    <t xml:space="preserve">Табл. 62 п.4, прим.6       </t>
  </si>
  <si>
    <t>ИТОГО по позиции 2:</t>
  </si>
  <si>
    <t>3. Прочие расходы</t>
  </si>
  <si>
    <t>Расходы по внутреннему транспорту  при расст. от базы до 5 км</t>
  </si>
  <si>
    <t>% от обьема</t>
  </si>
  <si>
    <t xml:space="preserve"> Табл. 4, п.1</t>
  </si>
  <si>
    <t>Расходы по внешнему транспорту</t>
  </si>
  <si>
    <t>Табл. 5, п. 2</t>
  </si>
  <si>
    <t>Расходы по организации и ликвидации</t>
  </si>
  <si>
    <t xml:space="preserve">  ОУп.13, прим.1</t>
  </si>
  <si>
    <t>ИТОГО по позиции 3:</t>
  </si>
  <si>
    <t>ИТОГО в ценах 1991 года</t>
  </si>
  <si>
    <t>ВСЕГО по смете с НДС:</t>
  </si>
  <si>
    <t>Составил:________________</t>
  </si>
  <si>
    <t xml:space="preserve"> Смета № 4- из</t>
  </si>
  <si>
    <t xml:space="preserve">Наименование проектной организации:    </t>
  </si>
  <si>
    <t>Наименование работ</t>
  </si>
  <si>
    <t>Ссылка на нормативы</t>
  </si>
  <si>
    <t>Ед. изм.</t>
  </si>
  <si>
    <t>Объем работ</t>
  </si>
  <si>
    <t xml:space="preserve">Цена, руб. </t>
  </si>
  <si>
    <t>Коэф.</t>
  </si>
  <si>
    <t>Стоим., руб.</t>
  </si>
  <si>
    <t>Применен "СБЦ на инженерно-гидрографические изыскания для строительства, М-2000"Цены приведены к базовому уровню на 01.01.1991 г.</t>
  </si>
  <si>
    <t>Ι. ПОЛЕВЫЕ РАБОТЫ</t>
  </si>
  <si>
    <t>Селевые рекогносцировочные работы</t>
  </si>
  <si>
    <t xml:space="preserve">табл. 43 § 1 </t>
  </si>
  <si>
    <t>Лавинные рекогносцировочные работы</t>
  </si>
  <si>
    <t>табл. 43 § 2</t>
  </si>
  <si>
    <r>
      <t xml:space="preserve">табл. 48 </t>
    </r>
    <r>
      <rPr>
        <sz val="10"/>
        <rFont val="Arial"/>
        <family val="2"/>
        <charset val="204"/>
      </rPr>
      <t>§</t>
    </r>
    <r>
      <rPr>
        <sz val="10"/>
        <rFont val="Times New Roman"/>
        <family val="1"/>
        <charset val="204"/>
      </rPr>
      <t>15</t>
    </r>
  </si>
  <si>
    <t xml:space="preserve">Итого полевые работы выше 2000 м в неблагоприятный период                                                                                                                                 </t>
  </si>
  <si>
    <t>II. ПРОЧИЕ РАБОТЫ</t>
  </si>
  <si>
    <t>Расходы по внутреннему транспорту</t>
  </si>
  <si>
    <t>Таблица 4  п.1, 8.75%</t>
  </si>
  <si>
    <t xml:space="preserve">Организация и ликвидация работ </t>
  </si>
  <si>
    <t xml:space="preserve"> п.13 "Общих указаний" Примечание 1.(6%)</t>
  </si>
  <si>
    <t xml:space="preserve">Расходы по внешнему транспорту </t>
  </si>
  <si>
    <t>Таблица 5</t>
  </si>
  <si>
    <t>Итого  по прочим работам:</t>
  </si>
  <si>
    <t xml:space="preserve"> ΙΙΙ. КАМЕРАЛЬНЫЕ РАБОТЫ</t>
  </si>
  <si>
    <t>табл. 43 §1</t>
  </si>
  <si>
    <t>1 км  маршрута</t>
  </si>
  <si>
    <t>Составление записки «Характеристика условий образования селевых потоков района"</t>
  </si>
  <si>
    <t>табл.63 §1</t>
  </si>
  <si>
    <t>Установление высот границ действия снежных лавин</t>
  </si>
  <si>
    <t>табл. 56 §2</t>
  </si>
  <si>
    <t>Определение площади зон зарождения лавин</t>
  </si>
  <si>
    <t>Определение углов наклона зон зарождения и транзита снежных лавин</t>
  </si>
  <si>
    <t>Построение продольных профилей лавиносборов</t>
  </si>
  <si>
    <t>табл. 40 §1</t>
  </si>
  <si>
    <t>Определение дальности выброса снежных лавин</t>
  </si>
  <si>
    <t>Определение скоростей снежных лавин</t>
  </si>
  <si>
    <t xml:space="preserve">Определение объемов снежных лавин </t>
  </si>
  <si>
    <t>Определение высоты фронта лавин</t>
  </si>
  <si>
    <t>Определение давления лавин</t>
  </si>
  <si>
    <t xml:space="preserve">табл.55 §8  </t>
  </si>
  <si>
    <t>Составление записки «Характеристика лавинной опасности территории"</t>
  </si>
  <si>
    <t>Составление карты лавинной опасности территории района изысканий</t>
  </si>
  <si>
    <t>табл.52 §1</t>
  </si>
  <si>
    <t>1 карта</t>
  </si>
  <si>
    <t xml:space="preserve">итого камеральные работы                                                                                                                                                                                                  </t>
  </si>
  <si>
    <t>Составление программы производства работ</t>
  </si>
  <si>
    <t>табл.53 §2</t>
  </si>
  <si>
    <t>Составление технического отчета</t>
  </si>
  <si>
    <t>табл. 62 §4, прим.6</t>
  </si>
  <si>
    <t>отчет</t>
  </si>
  <si>
    <t>Итого камеральные работы</t>
  </si>
  <si>
    <t>Итого  по смете в базовых ценах</t>
  </si>
  <si>
    <t>С НДС</t>
  </si>
  <si>
    <t>СМЕТА № 5-из</t>
  </si>
  <si>
    <t>на выполнение инженерно-экологических изысканий</t>
  </si>
  <si>
    <t>Наименование объекта:</t>
  </si>
  <si>
    <t xml:space="preserve">Всесезонный туристско-рекреационный комплекс «Эльбрус», 
Кабардино-Балкарская Республика. 
Инженерные сети
</t>
  </si>
  <si>
    <t>этап изыскательских работ:</t>
  </si>
  <si>
    <t>Проект</t>
  </si>
  <si>
    <t xml:space="preserve">СПРАВОЧНИК БАЗОВЫХ ЦЕН
на инженерно-геологические и инженерно-экологические
изыскания для строительства  СБЦ-99
</t>
  </si>
  <si>
    <t>Вид работ</t>
  </si>
  <si>
    <t>Таблица и параграф СБЦ</t>
  </si>
  <si>
    <t>Объем</t>
  </si>
  <si>
    <t>Стоимость</t>
  </si>
  <si>
    <t>Цена, руб</t>
  </si>
  <si>
    <t>1.  Полевые работы</t>
  </si>
  <si>
    <t>Инженерно-экологическое рекогносцировочное обследование III категории сложности удовлетворительной проходимости</t>
  </si>
  <si>
    <t>км</t>
  </si>
  <si>
    <r>
      <t xml:space="preserve"> Табл. 9, </t>
    </r>
    <r>
      <rPr>
        <sz val="10"/>
        <rFont val="Calibri"/>
        <family val="2"/>
        <charset val="204"/>
      </rPr>
      <t>§</t>
    </r>
    <r>
      <rPr>
        <sz val="10"/>
        <rFont val="Arial"/>
        <family val="2"/>
        <charset val="204"/>
      </rPr>
      <t xml:space="preserve">.2 
прим.1  (к-1.25)                  </t>
    </r>
  </si>
  <si>
    <t xml:space="preserve">Наблюдения при передвижении по маршруту при составлении карты:почвенной, инженерно-экологической в масштабе:1:2000-1:1000. с определением мощности эквивалентной дозы гамма-излучения </t>
  </si>
  <si>
    <t>1 км</t>
  </si>
  <si>
    <r>
      <t xml:space="preserve"> Табл. 10, </t>
    </r>
    <r>
      <rPr>
        <sz val="10"/>
        <rFont val="Calibri"/>
        <family val="2"/>
        <charset val="204"/>
      </rPr>
      <t>§</t>
    </r>
    <r>
      <rPr>
        <sz val="10"/>
        <rFont val="Arial"/>
        <family val="2"/>
        <charset val="204"/>
      </rPr>
      <t xml:space="preserve">.4 
прим.1  (к-1.3)                  </t>
    </r>
  </si>
  <si>
    <t>Описание точек наблюдения для составления комплекса инженерно-экологических карт</t>
  </si>
  <si>
    <t>точка</t>
  </si>
  <si>
    <t>Табл.11, § 2</t>
  </si>
  <si>
    <t>Отбор  проб почво-грунтов на химический анализ 0-20 см. -  0.2 -0.5 м. - 0.5 -1 м.</t>
  </si>
  <si>
    <t>проба</t>
  </si>
  <si>
    <r>
      <t xml:space="preserve"> Табл.60 </t>
    </r>
    <r>
      <rPr>
        <sz val="10"/>
        <rFont val="Calibri"/>
        <family val="2"/>
        <charset val="204"/>
      </rPr>
      <t>§</t>
    </r>
    <r>
      <rPr>
        <sz val="10"/>
        <rFont val="Arial"/>
        <family val="2"/>
        <charset val="204"/>
      </rPr>
      <t xml:space="preserve">.7                         </t>
    </r>
  </si>
  <si>
    <t>Отбор пробпочво-грунтов для бактериологического анализа   и на паразитические показатели (зона отдыха)</t>
  </si>
  <si>
    <t>Табл.60, § 10, прим 4 (к-0.9)</t>
  </si>
  <si>
    <t>Отбор пробпочво-грунтов на агрохимический  анализ (4 разреза)</t>
  </si>
  <si>
    <t>Табл.60, § 10</t>
  </si>
  <si>
    <t xml:space="preserve">Отбор природной воды на химические показатели с поверхностного слоя </t>
  </si>
  <si>
    <t>Табл.60, § 1</t>
  </si>
  <si>
    <t xml:space="preserve">Отбор проб донных отложений на химические показатели </t>
  </si>
  <si>
    <t>Табл.60, § 11</t>
  </si>
  <si>
    <t>Отбор почвы для определения  эффективной удельной активности природных радионуклидов (ЕРН)</t>
  </si>
  <si>
    <t xml:space="preserve">Измерение потока радона на участке </t>
  </si>
  <si>
    <t>20 точек</t>
  </si>
  <si>
    <t>Табл.91, § 2</t>
  </si>
  <si>
    <t>Выполнение изысканий в горном и высокогорном районах с отметками св.2000 до 3000 м К=1,20</t>
  </si>
  <si>
    <t>Коэффициент</t>
  </si>
  <si>
    <t>Табл.1, § 2 (к-1.20)</t>
  </si>
  <si>
    <t>Расходы по внутреннему транспорту при расстоянии до 15 км</t>
  </si>
  <si>
    <t>%</t>
  </si>
  <si>
    <t xml:space="preserve"> Табл.4,   § 3.5</t>
  </si>
  <si>
    <t>Расходы по внутреннему транспорту  св 5 км до 10 км</t>
  </si>
  <si>
    <t xml:space="preserve"> Табл. 4, § 2.1</t>
  </si>
  <si>
    <t>Расходы по внешнему транспорту при расстоянии от 100 до 300 км и продолжительности полевых работ до 1 месяца</t>
  </si>
  <si>
    <t xml:space="preserve"> Табл. 5, § 5.1</t>
  </si>
  <si>
    <t>Расходы на организацию и ликвидацию работ</t>
  </si>
  <si>
    <t>О.У. П 13</t>
  </si>
  <si>
    <t>ИТОГО ПОЛЕВЫХ РАБОТ</t>
  </si>
  <si>
    <t>Всего полевых работ</t>
  </si>
  <si>
    <t>Обследование проб почво-грунтов на агрохимические показатели:</t>
  </si>
  <si>
    <t>Агрохимический анализ</t>
  </si>
  <si>
    <t>Водородный показатель pH</t>
  </si>
  <si>
    <t>образец</t>
  </si>
  <si>
    <t xml:space="preserve"> Табл.70, § 14</t>
  </si>
  <si>
    <t xml:space="preserve">Органические вещества (гумус) </t>
  </si>
  <si>
    <t xml:space="preserve"> Табл.70, § 11</t>
  </si>
  <si>
    <t>Подвижный фосфор</t>
  </si>
  <si>
    <t xml:space="preserve"> Табл.70, § 31</t>
  </si>
  <si>
    <t xml:space="preserve">Азот аммонийный  </t>
  </si>
  <si>
    <t xml:space="preserve"> Табл.70, § 41</t>
  </si>
  <si>
    <t>Азот общий</t>
  </si>
  <si>
    <t xml:space="preserve"> Табл.70, § 15</t>
  </si>
  <si>
    <t xml:space="preserve">Азот нитратный </t>
  </si>
  <si>
    <t xml:space="preserve"> Табл.70, § 17</t>
  </si>
  <si>
    <t>Обменный натрий</t>
  </si>
  <si>
    <t xml:space="preserve">Карбонаты в почвах </t>
  </si>
  <si>
    <t>Ионы Сульфата</t>
  </si>
  <si>
    <t xml:space="preserve"> Табл.70, § 3</t>
  </si>
  <si>
    <t>Ионы хлорида</t>
  </si>
  <si>
    <t xml:space="preserve"> Табл.70, § 7</t>
  </si>
  <si>
    <t xml:space="preserve"> Калий подвижный </t>
  </si>
  <si>
    <t xml:space="preserve"> Табл.70, § 29</t>
  </si>
  <si>
    <t xml:space="preserve">Кальций и Магний </t>
  </si>
  <si>
    <t xml:space="preserve"> Табл.70, § 50</t>
  </si>
  <si>
    <t>Гранулометрический анализ фракций почв более 1 мм</t>
  </si>
  <si>
    <t xml:space="preserve"> Табл.64, § 6</t>
  </si>
  <si>
    <t>Анализ воды</t>
  </si>
  <si>
    <t xml:space="preserve"> Табл.73, § 2</t>
  </si>
  <si>
    <t>Определение химического состава почв</t>
  </si>
  <si>
    <t>Определение солей тяжёлых металлов в почвах, грунтах и донных отложениях (марганец, медь, никель,  кобальт, цинк, мышьяк, кадмий, ртуть, свинец) - 9 элемент.</t>
  </si>
  <si>
    <t>1 метал образец</t>
  </si>
  <si>
    <t>Табл.70, § 57</t>
  </si>
  <si>
    <t>Определение нефтепродуктов</t>
  </si>
  <si>
    <t>Табл.70, § 63</t>
  </si>
  <si>
    <t>Определение 3,4-бенз(а)пирена</t>
  </si>
  <si>
    <t>Табл.70, § 66</t>
  </si>
  <si>
    <t>ИТОГО ЛАБОРАТОРНЫХ РАБОТ</t>
  </si>
  <si>
    <t>Составление программы</t>
  </si>
  <si>
    <t>программа</t>
  </si>
  <si>
    <t xml:space="preserve">Табл.81, § 1, прим. 1 (к-1.4) </t>
  </si>
  <si>
    <t>Обработка результатов инженерно-экологического рекогносцировочного обследования III категории сложности удовлетворительной проходимости</t>
  </si>
  <si>
    <t>Табл.9, § 3</t>
  </si>
  <si>
    <t>Обработка описания точек наблюдения для составления комплекса инженерно-экологических карт</t>
  </si>
  <si>
    <t>Табл.11, § 2.</t>
  </si>
  <si>
    <t>Обработка результатов измерения потока радона</t>
  </si>
  <si>
    <t xml:space="preserve"> Табл.91 § 1</t>
  </si>
  <si>
    <t>Камеральная обработка химических и бактериологических анализов на загрязнен-ность  почво-грунтов, воды, льда, снега и донных отложений при инженерно-экологических изысканиях</t>
  </si>
  <si>
    <t>Табл.86, § 6</t>
  </si>
  <si>
    <t>Итого стоимость камеральных работ</t>
  </si>
  <si>
    <t>Составление отчета</t>
  </si>
  <si>
    <t xml:space="preserve"> Табл.87, § 1</t>
  </si>
  <si>
    <t>ИТОГО КАМЕРАЛЬНЫХ РАБОТ</t>
  </si>
  <si>
    <t>ВСЕГО ПО СМЕТЕ с учетом непредвиденных расходов и затрат для доп. работ гл. 4</t>
  </si>
  <si>
    <t xml:space="preserve">4. Дополнительные работы с оплатой услуг сторонних организаций, необходимых для производства изысканий </t>
  </si>
  <si>
    <t xml:space="preserve">Получение (приобретение) исходных данных и сведений о климате </t>
  </si>
  <si>
    <t>справка</t>
  </si>
  <si>
    <t>Определение эффективной удельной активности природных радионуклидов (ЕРН). Почва.</t>
  </si>
  <si>
    <t>Типовые нормы выработки и расценок на работы, выполняемые проектно-изыскательскими центрами и станциями агрохимической службы. Москва 1994 г.</t>
  </si>
  <si>
    <t>Исследование на паразитарную чистоту: исследование на личинки гельмитинов. Почва.</t>
  </si>
  <si>
    <t>Исследование на бактериологию. Почва.</t>
  </si>
  <si>
    <t>Исследование на паразитарную чистоту: исследование на яйца гельмитинов. Вода.</t>
  </si>
  <si>
    <t>Исследование на паразитарную чистоту: исследование на цисты патогенных простейших. Вода.</t>
  </si>
  <si>
    <t>Измерение уровня шума</t>
  </si>
  <si>
    <t xml:space="preserve">ВСЕГО </t>
  </si>
  <si>
    <t xml:space="preserve">Итого по смете с учетом НДС:   </t>
  </si>
  <si>
    <t xml:space="preserve">  </t>
  </si>
  <si>
    <t xml:space="preserve">   </t>
  </si>
  <si>
    <t>СМЕТА № 6-из</t>
  </si>
  <si>
    <t xml:space="preserve">на выполнение археологических исследований (археологических разведок без осуществления земляных работ) 
</t>
  </si>
  <si>
    <t xml:space="preserve">Объект. </t>
  </si>
  <si>
    <t>Всесезонный туристско-рекреационный комплекс «Эльбрус», 
Кабардино-Балкарская Республика. 
Инженерные сети</t>
  </si>
  <si>
    <t>Исполнитель:</t>
  </si>
  <si>
    <t>Обоснование сметной стоимости</t>
  </si>
  <si>
    <t>Цена</t>
  </si>
  <si>
    <t>Сумма</t>
  </si>
  <si>
    <t>1. Археологические исследования.</t>
  </si>
  <si>
    <t>СЦНПР-91, раздел 11 Гл 1, т.11-4 п.2</t>
  </si>
  <si>
    <t>Предварительное ознакомление с литературой,
графическими материалами, материалами предыдущих
экспедиций</t>
  </si>
  <si>
    <t>Объект</t>
  </si>
  <si>
    <t>СЦНПР-91, раздел 11 Гл. 1, т.11-4 п.1</t>
  </si>
  <si>
    <t>Задание на выполнение работ -28%, сотавление сметы - 20%, график проведения работ- 17%</t>
  </si>
  <si>
    <t>Задание, смета, графк</t>
  </si>
  <si>
    <t>СЦНПР-91, раздел 11 Гл. 5, т.11-1 п.1</t>
  </si>
  <si>
    <t>Обследование территории для выявления памятников археологии. Площадь обследования  41 га</t>
  </si>
  <si>
    <t>1 км2</t>
  </si>
  <si>
    <t xml:space="preserve">СЦНПР-91, раздел 11, т.11-4 </t>
  </si>
  <si>
    <t>Задание на выполнение работ, составление сметы-калькуляции, схемы маршрута поездок, график проведения работ</t>
  </si>
  <si>
    <t xml:space="preserve">Задание
Смета
Схема маршрута
График
</t>
  </si>
  <si>
    <t xml:space="preserve">СЦНПР-91, раздел 6, т.6-2 </t>
  </si>
  <si>
    <t>Закладка шурфов (копка грунта, раскрытие шурфа, получение полевого материал) с глубиной до 1,4 м. (2х2)</t>
  </si>
  <si>
    <t>1 квадрат</t>
  </si>
  <si>
    <t>СЦНПР-91, Раздел 8. т.8-3. п. 4 , (3)</t>
  </si>
  <si>
    <t xml:space="preserve"> Фотосъёмка</t>
  </si>
  <si>
    <t>Негатив</t>
  </si>
  <si>
    <t xml:space="preserve">СЦНПР-91, Раздел 8. т.8-5. п. 4 </t>
  </si>
  <si>
    <t xml:space="preserve"> Фотосъёмка (цветное фото) </t>
  </si>
  <si>
    <t>Негатив, слайд</t>
  </si>
  <si>
    <t xml:space="preserve">СЦНПР-91, Общая часть п. 29, а </t>
  </si>
  <si>
    <t>Работы в высокогорных районах</t>
  </si>
  <si>
    <t>Работы в высокогорных районах свыше 2000 м.</t>
  </si>
  <si>
    <t xml:space="preserve">Итого </t>
  </si>
  <si>
    <t>2. Отчёт об археологических исследованиях</t>
  </si>
  <si>
    <t xml:space="preserve">СЦНПР-91 гл.3 т.6-3 а. </t>
  </si>
  <si>
    <t>Написание текста отчета 1 п.л. - 24 листа А4, шрифт Times New Roman, междустрочный интервал 1.5</t>
  </si>
  <si>
    <t>Печ. Лист</t>
  </si>
  <si>
    <t>СЦНПР-91, Раздел 8. т.8-3. п. 4 , а</t>
  </si>
  <si>
    <t>Изготовление фотоотпечатков</t>
  </si>
  <si>
    <t>Отпечаток</t>
  </si>
  <si>
    <t xml:space="preserve">СЦНПР-91, Раздел 1. Гл. 3 т.1-22. п. 5 </t>
  </si>
  <si>
    <t>Альбом фотоиллюстраций (20 фото)</t>
  </si>
  <si>
    <t>альбом до 20 фотогорафий</t>
  </si>
  <si>
    <t>78+6*16</t>
  </si>
  <si>
    <t>Итого по п.2</t>
  </si>
  <si>
    <t>Итого по п.1-2</t>
  </si>
  <si>
    <t>Письмо МК РФ от 13.10.98 г. № 01-211/16-14</t>
  </si>
  <si>
    <t>Письмо МК РФ от 20 декабря 2011 года N 107-01-39/10-КЧ</t>
  </si>
  <si>
    <t>3. Прочии расходы</t>
  </si>
  <si>
    <t>Историко-культурная экспертиза участка под размещение проектируемого объекта</t>
  </si>
  <si>
    <t>Постановление правительства РФ от 15.07.2009г № 569
МИНИСТЕРСТВО КУЛЬТУРЫ РОССИЙСКОЙ ФЕДЕРАЦИИ
ПИСЬМО
от 18 июля 2017 г.  №210-01.1-39-ВА
Разъяснение о стоимости государственной историко-культурной экспертизы</t>
  </si>
  <si>
    <t>Итого с НДС</t>
  </si>
  <si>
    <t>Смета № 7-ар</t>
  </si>
  <si>
    <t>С учетом индекса роста потребительских цен на 2022 год</t>
  </si>
  <si>
    <t>С учетом НДС - 20%</t>
  </si>
  <si>
    <t>Непредвиденные для инженерно-геодезических, инженерно-геологических и инженерно-гидрометеорологических изысканий, геофизических исследований, оценки селевой и лавинной опасности, экологических изысканий, расцененных по справочникам базовых цен на инженерные изыскания,  учтены в расчетах в размере 10% на основании п. 3.7.6 в) Методического пособия по определению стоимости инженерных изысканий для строительства, утвержденных  письмом Госстроя России от 31.03.2004 № НЗ-2078/10</t>
  </si>
  <si>
    <r>
      <t xml:space="preserve">Цены приведены к базисному уровню на 01.01.1991 года. С учетом инфляционного коэффициента на 4 квартал 2021 г.  </t>
    </r>
    <r>
      <rPr>
        <b/>
        <sz val="10"/>
        <rFont val="Arial"/>
        <family val="2"/>
        <charset val="204"/>
      </rPr>
      <t>К = 54,75</t>
    </r>
  </si>
  <si>
    <t>Всего по смете с учетом инфляционного коэффициента 4 кв. 2021</t>
  </si>
  <si>
    <t>ИТОГО  в ценах 4 квартала 2021 года</t>
  </si>
  <si>
    <t>Итого по смете в действующих ценах IV квартала 2021</t>
  </si>
  <si>
    <t>Коэф-т 54,75</t>
  </si>
  <si>
    <t>Письмо Минстроя России от 25.10.2021 N 46012-ИФ/09</t>
  </si>
  <si>
    <t>Итого на 4 кв. 2021 года</t>
  </si>
  <si>
    <t>Всего с учетом индекса изменения сметной стоимости на 4 кв. 2021г</t>
  </si>
  <si>
    <t>Стоимость инж.изыск.в ценах 4 кв.2021</t>
  </si>
  <si>
    <t>Коэф. 4 кв.2021</t>
  </si>
  <si>
    <t>Стоимость проектных работ в ценах 
4 кв.2021</t>
  </si>
  <si>
    <t>Оценка воздействия проектируемого объекта на водные биологические ресурсы и среду их обитания (два водных объекта I категории рыбохозяйственного значения)</t>
  </si>
  <si>
    <t>Применены индексы на IV квартал 2021 года по письму Минстроя РФ от 25.10.2021 N 46012-ИФ/09.</t>
  </si>
  <si>
    <t>Индекс пересчета в текущие цены  на 4 квартал 2021 г. принят согласно Письму Минстроя России 
от 25.10.2021 N 46012-ИФ/09.</t>
  </si>
  <si>
    <t xml:space="preserve">, Всесезонный туристско-рекреационный комплекс «Эльбрус», _x000D_
Кабардино-Балкарская Республика.  _x000D_
Инженерные сети, Проектные работы стадии "Проектная документация", </t>
  </si>
  <si>
    <t>Стоимость работ, 
руб.</t>
  </si>
  <si>
    <t>Раздел 1. Пешеходная дорога (променад)</t>
  </si>
  <si>
    <t>(40000+240000*1,3)*1,3*1,192*0,4*4,75,
где количество 1,3=1,3</t>
  </si>
  <si>
    <t>1 036 372,48</t>
  </si>
  <si>
    <t>прим.3 При проектировании пешеходных улиц с покрытием из сборных элементов (плитка, брусчатка и т.п.) К=1,3;</t>
  </si>
  <si>
    <t>МУ п. 3.7 Сейсмичность 9 баллов К=1,3 к АР-64%; К=(0,64*1,3+0,36)=1,192 К=1,192;</t>
  </si>
  <si>
    <t xml:space="preserve"> Стадийность проектирования К=0,4;</t>
  </si>
  <si>
    <t>Индекс изменения сметной стоимости проектных работ на IV квартал 2021 года к уровню цен по состоянию на 01.01.2001 по Письму Минстроя России от 25.10.2021 N 46012-ИФ/09 Кинф=4,75;</t>
  </si>
  <si>
    <t>Архитектурно-строительные решения 64%;</t>
  </si>
  <si>
    <t xml:space="preserve">663 278,39 </t>
  </si>
  <si>
    <t>Проект организации строительства (ПОС) 10%;</t>
  </si>
  <si>
    <t xml:space="preserve">103 637,25 </t>
  </si>
  <si>
    <t>Сметная документация 6%;</t>
  </si>
  <si>
    <t xml:space="preserve">62 182,35 </t>
  </si>
  <si>
    <t>ОВОС, Охрана окружающей среды в период строительства и эксплуатации объекта 20%;</t>
  </si>
  <si>
    <t xml:space="preserve">207 274,50 </t>
  </si>
  <si>
    <t>Итого по разделу 1 Пешеходная дорога (променад)</t>
  </si>
  <si>
    <t xml:space="preserve">   Итого Поз. 1</t>
  </si>
  <si>
    <t xml:space="preserve">   Итого по разделу 1 Пешеходная дорога (променад)</t>
  </si>
  <si>
    <t>Сеть электроснабжения 10 кВ объектов поляны Азау магистральная кабельная: В 2 кабельные линии (2х1200 м)</t>
  </si>
  <si>
    <t xml:space="preserve">Кабельные линии напряжением до 35 кВ с интервалами протяженности:свыше 1000 до 5000 м, 1200*2=2400(м) </t>
  </si>
  <si>
    <t>СБЦП МУ(2009) п.3.7 Сейсмичность 9 баллов К=1,3 для разделов проектирования (ТХ- 24,5%; КР-27,5%;ЭС-10%) к=62%*1,3+38%=118,6% К=1,186;</t>
  </si>
  <si>
    <t>ОП п.1.14 Выполнение работ по оценке воздействия объекта капитального строительства на окружающую среду (ОВОС)  К=1,04;</t>
  </si>
  <si>
    <t>Пояснительная записка 2%;</t>
  </si>
  <si>
    <t>Проект полосы отвода 2%;</t>
  </si>
  <si>
    <t>Здания и сооружения, входящие в инфраструктуру объекта 6%;</t>
  </si>
  <si>
    <t>Проект организации строительства 2%;</t>
  </si>
  <si>
    <t>Проект организации работ по сносу (демонтажу) 1%;</t>
  </si>
  <si>
    <t>Мероприятия по охране окружающей среды 9%;</t>
  </si>
  <si>
    <t>Мероприятия по обеспечению пожарной безопасности 3%;</t>
  </si>
  <si>
    <t>Смета на строительство 5%;</t>
  </si>
  <si>
    <t>Раздел «Технологические конструктивные решения линейного объекта. Искусственные сооружения (инженерное обустройство, сети)» - Технологические решения 24,5%;</t>
  </si>
  <si>
    <t>Раздел «Технологические конструктивные решения линейного объекта. Искусственные сооружения (инженерное обустройство, сети)» - Конструктивные решения 27,5%;</t>
  </si>
  <si>
    <t>Раздел «Технологические конструктивные решения линейного объекта. Искусственные сооружения (инженерное обустройство, сети)» - Искусственные сооружения 1,5%;</t>
  </si>
  <si>
    <t>Раздел «Технологические конструктивные решения линейного объекта. Искусственные сооружения (инженерное обустройство, сети)» - Обустройство 2,5%;</t>
  </si>
  <si>
    <t>Раздел «Технологические конструктивные решения линейного объекта. Искусственные сооружения (инженерное обустройство, сети)» - Электроснабжение 10%;</t>
  </si>
  <si>
    <t>Раздел «Технологические конструктивные решения линейного объекта. Искусственные сооружения (инженерное обустройство, сети)» - Водоснабжение и водоотведение 2,5%;</t>
  </si>
  <si>
    <t>Раздел «Технологические конструктивные решения линейного объекта. Искусственные сооружения (инженерное обустройство, сети)» - Связь, сигнализация, АСУ 1,5%;</t>
  </si>
  <si>
    <t>((47800+180*(0.4*100+0.6*0.5*100))*0,7)*1,186*0,5*1,04*4,75,
где количество 30=30</t>
  </si>
  <si>
    <t>123 855,88</t>
  </si>
  <si>
    <t xml:space="preserve"> Стадийность проектирования К=0,5;</t>
  </si>
  <si>
    <t xml:space="preserve">2 477,12 </t>
  </si>
  <si>
    <t xml:space="preserve">7 431,35 </t>
  </si>
  <si>
    <t xml:space="preserve">1 238,56 </t>
  </si>
  <si>
    <t xml:space="preserve">11 147,03 </t>
  </si>
  <si>
    <t xml:space="preserve">3 715,68 </t>
  </si>
  <si>
    <t xml:space="preserve">6 192,79 </t>
  </si>
  <si>
    <t xml:space="preserve">30 344,69 </t>
  </si>
  <si>
    <t xml:space="preserve">34 060,37 </t>
  </si>
  <si>
    <t xml:space="preserve">1 857,84 </t>
  </si>
  <si>
    <t xml:space="preserve">3 096,40 </t>
  </si>
  <si>
    <t xml:space="preserve">12 385,59 </t>
  </si>
  <si>
    <t xml:space="preserve">Трансформаторные подстанции напряжением 6-20/0,4 кВ: комплектная двухтрансформаторная с количеством вводов высокого напряжения до двух без выключателей высокого напряжения, мощностью до 2х630 кВ•А, 1(1 подстанция) </t>
  </si>
  <si>
    <t>(20800*1)*1,144*0,5*1,1*1,04*4,75,
где количество 1=1</t>
  </si>
  <si>
    <t>64 651,56</t>
  </si>
  <si>
    <t>СБЦП МУ(2009) п.3.7 Сейсмичность 9 баллов К=1,3 для разделов проектирования (ТХ- 30%; КР-11%; ЭС-7%) к=48%*1,3+52%=114,4% К=1,144;</t>
  </si>
  <si>
    <t>ТЧ п.2.8.7.1 Для подстанций с единичной мощностью трансформаторов более указанной К=1,1;</t>
  </si>
  <si>
    <t xml:space="preserve">1 293,03 </t>
  </si>
  <si>
    <t>Схема планировочной организации земельного участка 2%;</t>
  </si>
  <si>
    <t>Архитектурные решения 5%;</t>
  </si>
  <si>
    <t xml:space="preserve">3 232,58 </t>
  </si>
  <si>
    <t>Конструктивные и объемно-планировочные решения 11%;</t>
  </si>
  <si>
    <t xml:space="preserve">7 111,67 </t>
  </si>
  <si>
    <t>Раздел "Инженерное оборудование, сети, инженерно-технические мероприятия, технологические решения": Система электроснабжения 7%;</t>
  </si>
  <si>
    <t xml:space="preserve">4 525,61 </t>
  </si>
  <si>
    <t>Раздел «Технологические конструктивные решения линейного объекта. Искусственные сооружения (инженерное обустройство, сети)» - Система водоснабжения 2%;</t>
  </si>
  <si>
    <t>Раздел «Технологические конструктивные решения линейного объекта. Искусственные сооружения (инженерное обустройство, сети)» - Система водоотведения 2%;</t>
  </si>
  <si>
    <t>Раздел "Инженерное оборудование, сети, инженерно-технические мероприятия, технологические решения": Отопление, вентиляция и кондиционирование воздуха 6%;</t>
  </si>
  <si>
    <t xml:space="preserve">3 879,09 </t>
  </si>
  <si>
    <t>Раздел "Инженерное оборудование, сети, инженерно-технические мероприятия, технологические решения": Сети связи 2%;</t>
  </si>
  <si>
    <t>Раздел "Инженерное оборудование, сети, инженерно-технические мероприятия, технологические решения": Система газоснабжения 1%;</t>
  </si>
  <si>
    <t>Раздел "Инженерное оборудование, сети, инженерно-технические мероприятия, технологические решения": Технологические решения 30%;</t>
  </si>
  <si>
    <t xml:space="preserve">19 395,47 </t>
  </si>
  <si>
    <t>Проект организации строительства 3%;</t>
  </si>
  <si>
    <t xml:space="preserve">1 939,55 </t>
  </si>
  <si>
    <t>Мероприятия по охране окружающей среды 8%;</t>
  </si>
  <si>
    <t xml:space="preserve">5 172,12 </t>
  </si>
  <si>
    <t>Мероприятия по обеспечению пожарной безопасности 6%;</t>
  </si>
  <si>
    <t>Мероприятия по обеспечению доступа инвалидов 1%;</t>
  </si>
  <si>
    <t>Мероприятия по обеспечению соблюдения требований энергетической эффективности и требований оснащенности зданий, строений и сооружений приборами учета используемых энергетических ресурсов 5%;</t>
  </si>
  <si>
    <t>Смета на строительство 7%;</t>
  </si>
  <si>
    <t>Сеть электроснабжения 10 кВ горнолыжной инфраструктуры  магистральная кабельная : В 2 кабельные линии (2х1500 м)</t>
  </si>
  <si>
    <t xml:space="preserve">Кабельные линии напряжением до 35 кВ с интервалами протяженности:свыше 1000 до 5000 м ( КЛ 10 кВ), 1500*2=3000(м) </t>
  </si>
  <si>
    <t>Распределительный пункт РП-КД 10 кВ: Предусмотреть по 5 линейных ячеек на каждой секции РУ-10 кВ и по 1 резервному месту.</t>
  </si>
  <si>
    <t xml:space="preserve">Распределительные пункты 6-20 кВ, двухсекционный с количеством ячеек до 16: закрытый, 1(1 пункт) </t>
  </si>
  <si>
    <t xml:space="preserve">СБЦП "Коммунальные инженерные сети и сооружения (2012)" табл.37 п.8
(СБЦП07-37-8) </t>
  </si>
  <si>
    <t>(125800*1)*0,5*1,04*(48% от 1,3+52% от 1)*4,75,
где количество 1=1</t>
  </si>
  <si>
    <t>355 470,54</t>
  </si>
  <si>
    <t>СБЦП МУ(2009) п.3.7 Сейсмичность 9 баллов К=1,3 для 48% разделов проектирования (ТХ- 30%; КР-11%;ЭС-7%) К=1,144;</t>
  </si>
  <si>
    <t xml:space="preserve">7 109,41 </t>
  </si>
  <si>
    <t xml:space="preserve">17 773,53 </t>
  </si>
  <si>
    <t xml:space="preserve">39 101,76 </t>
  </si>
  <si>
    <t xml:space="preserve">24 882,94 </t>
  </si>
  <si>
    <t xml:space="preserve">21 328,23 </t>
  </si>
  <si>
    <t xml:space="preserve">3 554,71 </t>
  </si>
  <si>
    <t xml:space="preserve">106 641,16 </t>
  </si>
  <si>
    <t xml:space="preserve">10 664,12 </t>
  </si>
  <si>
    <t xml:space="preserve">28 437,64 </t>
  </si>
  <si>
    <t>Сеть электроснабжения 0,4 кВ и электроосвещения</t>
  </si>
  <si>
    <t>Сеть электроснабжения 0,4 кВ: Кабельная в грунте, от проектируемой РТП-5 10/0,4 кВ до проектируемых сооружений инженерно-технического обеспечения.</t>
  </si>
  <si>
    <t xml:space="preserve">Кабельные линии напряжением до 35 кВ с интервалами протяженности:свыше 500 до 1000 м, 1000(м) </t>
  </si>
  <si>
    <t>(8265+41*1000)*1,186*1,04*0,4*4,75,
где количество 1000=1000</t>
  </si>
  <si>
    <t>115 454,30</t>
  </si>
  <si>
    <t xml:space="preserve">2 309,09 </t>
  </si>
  <si>
    <t xml:space="preserve">6 927,26 </t>
  </si>
  <si>
    <t xml:space="preserve">1 154,54 </t>
  </si>
  <si>
    <t xml:space="preserve">10 390,89 </t>
  </si>
  <si>
    <t xml:space="preserve">3 463,63 </t>
  </si>
  <si>
    <t xml:space="preserve">5 772,72 </t>
  </si>
  <si>
    <t xml:space="preserve">28 286,30 </t>
  </si>
  <si>
    <t xml:space="preserve">31 749,93 </t>
  </si>
  <si>
    <t xml:space="preserve">1 731,81 </t>
  </si>
  <si>
    <t xml:space="preserve">2 886,36 </t>
  </si>
  <si>
    <t xml:space="preserve">11 545,43 </t>
  </si>
  <si>
    <t>Сеть электроснабжения 0,4 кВ: Кабельная в грунте, от проектируемой РТП-4 10/0,4 кВ для электроснабжения усилителей локальной системы речевой трансляции вдоль пешеходной дороги.</t>
  </si>
  <si>
    <t>Сеть наружного электроосвещения: Наружное освещение автодорог поляны Азау, проектируемой пешеходной дороги, прогулочных зон поляны Азау с подключением от проектируемой РТП-4 10/0,4 кВ</t>
  </si>
  <si>
    <t>(75970+13*3000)*1,186*1,04*0,4*4,75,
где количество 3000=3000</t>
  </si>
  <si>
    <t>269 436,33</t>
  </si>
  <si>
    <t>СБЦП МУ(2009) п.3.7 Сейсмичность 9 баллов К=1,3 для разделов проектирования (ТХ- 24,5%; КР-27,5%; ЭС-10%) к=62%*1,3+38%=118,6% К=1,186;</t>
  </si>
  <si>
    <t xml:space="preserve">5 388,73 </t>
  </si>
  <si>
    <t xml:space="preserve">16 166,18 </t>
  </si>
  <si>
    <t xml:space="preserve">2 694,36 </t>
  </si>
  <si>
    <t xml:space="preserve">24 249,27 </t>
  </si>
  <si>
    <t xml:space="preserve">8 083,09 </t>
  </si>
  <si>
    <t xml:space="preserve">13 471,82 </t>
  </si>
  <si>
    <t xml:space="preserve">66 011,90 </t>
  </si>
  <si>
    <t xml:space="preserve">74 094,99 </t>
  </si>
  <si>
    <t xml:space="preserve">4 041,55 </t>
  </si>
  <si>
    <t xml:space="preserve">6 735,91 </t>
  </si>
  <si>
    <t xml:space="preserve">26 943,63 </t>
  </si>
  <si>
    <t>Итого по разделу 2 Сеть электроснабжения и электроосвещения</t>
  </si>
  <si>
    <t xml:space="preserve">   Итого Поз. 2-11</t>
  </si>
  <si>
    <t xml:space="preserve">   Итого по разделу 2 Сеть электроснабжения и электроосвещения</t>
  </si>
  <si>
    <t>Трубопровод водоснабжения с пожарными гидрантами: Сеть объединенного хозяйственно-питьевого и противопожарного водоснабжения. Диаметр трубопровода до 315 мм, материал полиэтилен, гидранты, размещенные в колодцах – 20 шт.</t>
  </si>
  <si>
    <t>СБЦП МУ(2009) п.3.7 Сейсмичность 9 баллов К=1,3 для разделов проектирования (ТХ- 24,5%; КР-27,5%; Водоснабж.-2,5%) к=54,5%*1,3+45,5%=116,4% К=1,164;</t>
  </si>
  <si>
    <t>ТЧ п.2.3.4 Стадийность проектирования К=0,5;</t>
  </si>
  <si>
    <t>ТЧ п.2.3.3 При проектировании городского водопровода из «нежестких» труб (полиэтилен, полипропилен, стеклопластик, поливинилхлорид), требующих проверки на статическую устойчивость в период длительной эксплуатации, до К=1,1;</t>
  </si>
  <si>
    <t>(30000*20)*0,5*0,2*1,04*4,75,
где количество 20=20</t>
  </si>
  <si>
    <t>296 400,00</t>
  </si>
  <si>
    <t>ТЧ п.2.3.3 При применении альбомов типовых решений и чертежей повторного применения при проектировании узлов управления К=0,2;</t>
  </si>
  <si>
    <t>Схема планировочной организации земельного участка ;</t>
  </si>
  <si>
    <t>Архитектурные решения ;</t>
  </si>
  <si>
    <t>Конструктивные и объемно-планировочные решения ;</t>
  </si>
  <si>
    <t>Раздел "Инженерное оборудование, сети, инженерно-технические мероприятия, технологические решения": Система электроснабжения ;</t>
  </si>
  <si>
    <t>Раздел "Инженерное оборудование, сети, инженерно-технические мероприятия, технологические решения": Система водоснабжения ;</t>
  </si>
  <si>
    <t>Раздел "Инженерное оборудование, сети, инженерно-технические мероприятия, технологические решения": Система водоотведения ;</t>
  </si>
  <si>
    <t>Раздел "Инженерное оборудование, сети, инженерно-технические мероприятия, технологические решения": Отопление, вентиляция и кондиционирование воздуха ;</t>
  </si>
  <si>
    <t>Раздел "Инженерное оборудование, сети, инженерно-технические мероприятия, технологические решения": Сети связи ;</t>
  </si>
  <si>
    <t>Раздел "Инженерное оборудование, сети, инженерно-технические мероприятия, технологические решения": Система газоснабжения ;</t>
  </si>
  <si>
    <t>Раздел "Инженерное оборудование, сети, инженерно-технические мероприятия, технологические решения": Технологические решения ;</t>
  </si>
  <si>
    <t xml:space="preserve">5 928,00 </t>
  </si>
  <si>
    <t xml:space="preserve">2 964,00 </t>
  </si>
  <si>
    <t xml:space="preserve">26 676,00 </t>
  </si>
  <si>
    <t xml:space="preserve">8 892,00 </t>
  </si>
  <si>
    <t>Мероприятия по обеспечению доступа инвалидов ;</t>
  </si>
  <si>
    <t>Мероприятия по обеспечению соблюдения требований энергетической эффективности и требований оснащенности зданий, строений и сооружений приборами учета используемых энергетических ресурсов ;</t>
  </si>
  <si>
    <t xml:space="preserve">14 820,00 </t>
  </si>
  <si>
    <t xml:space="preserve">17 784,00 </t>
  </si>
  <si>
    <t xml:space="preserve">72 618,00 </t>
  </si>
  <si>
    <t xml:space="preserve">81 510,00 </t>
  </si>
  <si>
    <t xml:space="preserve">4 446,00 </t>
  </si>
  <si>
    <t xml:space="preserve">7 410,00 </t>
  </si>
  <si>
    <t xml:space="preserve">29 640,00 </t>
  </si>
  <si>
    <t>Резервуары чистой воды 2х3000 м3: В железобетонном или металлическом исполнении на плитном железобетонном фундаменте с утеплением стен объемом по 3000 м3 каждый на участке площадью до 3000 м2 с ограждением в 250 п.м. и с воротами.</t>
  </si>
  <si>
    <t>(89550+20620*3)*1,135*0,6*1,072*1,04*4,75,
где количество 3=3</t>
  </si>
  <si>
    <t>546 038,68</t>
  </si>
  <si>
    <t>СБЦП МУ(2009) п.3.7 Сейсмичность 9 баллов К=1,3 для разделов проектирования (ТХ- 25%; КР-18%; Водоснабж.-2%) к=45%*1,3+55%=113,5% К=1,135;</t>
  </si>
  <si>
    <t>ОП п.1.7 Стадия проектирования К=0,6;</t>
  </si>
  <si>
    <t>ОП п.1.18 При проектировании зданий и сооружений   с ограждающими и несущими конструкциями из монолитного железобетона к разделу КР=18%: К=18%*1,4+82%=107,2% К=1,072;</t>
  </si>
  <si>
    <t>ОП п.1.13 Оценка воздействия объекта капитального строительства на окружающую среду (ОВОС) К=1,04;</t>
  </si>
  <si>
    <t xml:space="preserve">10 920,77 </t>
  </si>
  <si>
    <t xml:space="preserve">27 301,93 </t>
  </si>
  <si>
    <t>Конструктивные и объемнопланировочные решения 18%;</t>
  </si>
  <si>
    <t xml:space="preserve">98 286,96 </t>
  </si>
  <si>
    <t>Инженерное оборудование, сети, инженерно-технические мероприятия, технологические решения: Система электроснабжения 8%;</t>
  </si>
  <si>
    <t xml:space="preserve">43 683,09 </t>
  </si>
  <si>
    <t>Инженерное оборудование, сети, инженерно-технические мероприятия, технологические решения: Система водоснабжения 2%;</t>
  </si>
  <si>
    <t>Инженерное оборудование, сети, инженерно-технические мероприятия, технологические решения: Система водоотведения 2%;</t>
  </si>
  <si>
    <t>Инженерное оборудование, сети, инженерно-технические мероприятия, технологические решения: Отопление, вентиляция 6%;</t>
  </si>
  <si>
    <t xml:space="preserve">32 762,32 </t>
  </si>
  <si>
    <t>Инженерное оборудование, сети, инженерно-технические мероприятия, технологические решения: Основные общеинженерные системы связи и оповещения 2%;</t>
  </si>
  <si>
    <t>Инженерное оборудование, сети, инженерно-технические мероприятия, технологические решения: Технологические решения 25%;</t>
  </si>
  <si>
    <t xml:space="preserve">136 509,67 </t>
  </si>
  <si>
    <t>Проект организации строительства 6%;</t>
  </si>
  <si>
    <t>Перечень мероприятий по охране окружающей среды 8%;</t>
  </si>
  <si>
    <t>Мероприятия по обеспечению пожарной безопасности 4%;</t>
  </si>
  <si>
    <t xml:space="preserve">21 841,55 </t>
  </si>
  <si>
    <t>Требования к обеспечению безопасной эксплуатации объекта капитального строительства 1%;</t>
  </si>
  <si>
    <t xml:space="preserve">5 460,39 </t>
  </si>
  <si>
    <t>Мероприятия по обеспечению соблюдения требований энергетической эффективности и требований оснащенности зданий, строений и сооружений приборами учета используемых энергетических ресурсов 2%;</t>
  </si>
  <si>
    <t xml:space="preserve">38 222,71 </t>
  </si>
  <si>
    <t>(89550+20620*3)*1,135*0,6*1,072*0,35*1,04*4,75,
где количество 3=3</t>
  </si>
  <si>
    <t>191 113,54</t>
  </si>
  <si>
    <t>СБЦП МУ(2009) п.3.2 Привязка типовой или повторно применяемой проектной документации, без внесения изменений в надземную часть здания - от 0,2 до 0,35 К=0,35;</t>
  </si>
  <si>
    <t xml:space="preserve">3 822,27 </t>
  </si>
  <si>
    <t xml:space="preserve">9 555,68 </t>
  </si>
  <si>
    <t xml:space="preserve">34 400,44 </t>
  </si>
  <si>
    <t xml:space="preserve">15 289,08 </t>
  </si>
  <si>
    <t xml:space="preserve">11 466,81 </t>
  </si>
  <si>
    <t xml:space="preserve">47 778,39 </t>
  </si>
  <si>
    <t xml:space="preserve">7 644,54 </t>
  </si>
  <si>
    <t xml:space="preserve">1 911,14 </t>
  </si>
  <si>
    <t xml:space="preserve">13 377,95 </t>
  </si>
  <si>
    <t xml:space="preserve">Ограждение территории протяжённостью: от 0,5 до 5 км, 0,25(км) </t>
  </si>
  <si>
    <t>(14950+18360*(0.4*0,5+0.6*0,25))*1,129*0,4*4,75,
где количество 0,25=0,25</t>
  </si>
  <si>
    <t>45 853,66</t>
  </si>
  <si>
    <t>СБЦП МУ(2009) п.3.7 Сейсмичность 9 баллов К=1,3 для разделов проектирования (КР-12%, ТХ-31%) к=43%*1,3+57%=112,9% К=1,129;</t>
  </si>
  <si>
    <t>Пояснительная записка 1%;</t>
  </si>
  <si>
    <t>Схема планировочной организации земельного участка 3%;</t>
  </si>
  <si>
    <t xml:space="preserve">1 375,61 </t>
  </si>
  <si>
    <t>Архитектурные решения 9%;</t>
  </si>
  <si>
    <t xml:space="preserve">4 126,83 </t>
  </si>
  <si>
    <t>Конструктивные и объемно-планировочные решения 12%;</t>
  </si>
  <si>
    <t xml:space="preserve">5 502,44 </t>
  </si>
  <si>
    <t>Инженерное оборудование, сети, инженерно-технические мероприятия, технологические решения: Система электроснабжения 5%;</t>
  </si>
  <si>
    <t xml:space="preserve">2 292,68 </t>
  </si>
  <si>
    <t>Инженерное оборудование, сети, инженерно-технические мероприятия, технологические решения: Системы водоснабжения и водоотведения 4%;</t>
  </si>
  <si>
    <t xml:space="preserve">1 834,15 </t>
  </si>
  <si>
    <t>Инженерное оборудование, сети, инженерно-технические мероприятия, технологические решения: Путевое развитие 5%;</t>
  </si>
  <si>
    <t>Инженерное оборудование, сети, инженерно-технические мероприятия, технологические решения: Отопление, вентиляция и кондиционирование воздуха 4%;</t>
  </si>
  <si>
    <t>Инженерное оборудование, сети, инженерно-технические мероприятия, технологические решения: Сети связи 2%;</t>
  </si>
  <si>
    <t>Инженерное оборудование, сети, инженерно-технические мероприятия, технологические решения: Технологические решения 31%;</t>
  </si>
  <si>
    <t xml:space="preserve">14 214,63 </t>
  </si>
  <si>
    <t>Проект организации строительства 4%;</t>
  </si>
  <si>
    <t>Перечень  мероприятий по охране окружающей среды 9%;</t>
  </si>
  <si>
    <t>Мероприятия по обеспечению пожарной безопасности 5%;</t>
  </si>
  <si>
    <t>Мероприятия по обеспечению энергетической эффективности 1%;</t>
  </si>
  <si>
    <t>Система очистки и ультрафиолетового обеззараживания воды в резервуарах чистой воды: Производительностью до 6000 м3/сутки.</t>
  </si>
  <si>
    <t>(206110+26620*6)*1,135*0,6*0,35*1,04*4,75,
где количество 6=6</t>
  </si>
  <si>
    <t>430 746,17</t>
  </si>
  <si>
    <t xml:space="preserve">8 614,92 </t>
  </si>
  <si>
    <t xml:space="preserve">21 537,31 </t>
  </si>
  <si>
    <t xml:space="preserve">77 534,31 </t>
  </si>
  <si>
    <t xml:space="preserve">34 459,69 </t>
  </si>
  <si>
    <t xml:space="preserve">25 844,77 </t>
  </si>
  <si>
    <t xml:space="preserve">107 686,54 </t>
  </si>
  <si>
    <t xml:space="preserve">17 229,85 </t>
  </si>
  <si>
    <t xml:space="preserve">4 307,46 </t>
  </si>
  <si>
    <t xml:space="preserve">30 152,23 </t>
  </si>
  <si>
    <t>Водопроводная насосная станция: В железобетонном подземном исполнении производительностью 240 м3/час</t>
  </si>
  <si>
    <t>(179590+353530*0,24)*1,135*0,6*1,15*1,04*4,75,
где количество 0,24=0,24</t>
  </si>
  <si>
    <t>1 023 044,33</t>
  </si>
  <si>
    <t>СБЦП МУ(2009) п.3.7 Сейсмичность 9 баллов (ТХ- 25%; КР-18%; Водоснабж.-2%) к=45%*1,3+55%=113,5% К=1,135;</t>
  </si>
  <si>
    <t>ТЧ п.2.5.1 При проектировании заглубленных насосных свыше 1,5 м, К= от 1,1 до 1,15 на каждые последующие 1,5 м заглубления К=1,15;</t>
  </si>
  <si>
    <t xml:space="preserve">20 460,89 </t>
  </si>
  <si>
    <t xml:space="preserve">51 152,22 </t>
  </si>
  <si>
    <t xml:space="preserve">184 147,98 </t>
  </si>
  <si>
    <t xml:space="preserve">81 843,55 </t>
  </si>
  <si>
    <t xml:space="preserve">61 382,66 </t>
  </si>
  <si>
    <t xml:space="preserve">255 761,08 </t>
  </si>
  <si>
    <t xml:space="preserve">40 921,77 </t>
  </si>
  <si>
    <t xml:space="preserve">10 230,44 </t>
  </si>
  <si>
    <t xml:space="preserve">71 613,10 </t>
  </si>
  <si>
    <t>Вынос (демонтаж с перекладкой) существующего магистрального водовода: Магистральный водовод от РЧВ до п. Терскол  диаметром до 315 мм на участке протяженностью до 600 м от пересечения водовода и автодороги А-158 до открытой плоскостной автостоянки на 800 машино-мест.</t>
  </si>
  <si>
    <t>((64940+34770*(0.4*10+0.6*0.5*10))*0,7)*0,35*0,7*4,75,
где количество 0,6=0,6</t>
  </si>
  <si>
    <t>251 173,33</t>
  </si>
  <si>
    <t>Разъяснение АО "ЦИП" 2012 г. Вопрос № 5 К=0,35 на проект демонтажа линейных объектов К=0,35;</t>
  </si>
  <si>
    <t>ТЧ п.2.3.1 При определении базовой цены водоводов с расходом менее 300 м3/ч К=0,7;</t>
  </si>
  <si>
    <t xml:space="preserve">5 023,47 </t>
  </si>
  <si>
    <t xml:space="preserve">12 558,67 </t>
  </si>
  <si>
    <t xml:space="preserve">45 211,20 </t>
  </si>
  <si>
    <t xml:space="preserve">20 093,87 </t>
  </si>
  <si>
    <t xml:space="preserve">15 070,40 </t>
  </si>
  <si>
    <t xml:space="preserve">62 793,33 </t>
  </si>
  <si>
    <t xml:space="preserve">10 046,93 </t>
  </si>
  <si>
    <t xml:space="preserve">2 511,73 </t>
  </si>
  <si>
    <t xml:space="preserve">17 582,13 </t>
  </si>
  <si>
    <t>((64940+34770*(0.4*10+0.6*0.5*10))*0,7)*1,135*0,6*0,7*1,04*4,75,
где количество 0,6=0,6</t>
  </si>
  <si>
    <t>508 259,99</t>
  </si>
  <si>
    <t xml:space="preserve">10 165,20 </t>
  </si>
  <si>
    <t xml:space="preserve">25 413,00 </t>
  </si>
  <si>
    <t xml:space="preserve">91 486,80 </t>
  </si>
  <si>
    <t xml:space="preserve">40 660,80 </t>
  </si>
  <si>
    <t xml:space="preserve">30 495,60 </t>
  </si>
  <si>
    <t xml:space="preserve">127 065,00 </t>
  </si>
  <si>
    <t xml:space="preserve">20 330,40 </t>
  </si>
  <si>
    <t xml:space="preserve">5 082,60 </t>
  </si>
  <si>
    <t xml:space="preserve">35 578,20 </t>
  </si>
  <si>
    <t>Переключение существующего водопровода на базу МГУ к проектируемым сетям водоснабжения и демонтаж до 350 м данного трубопровода на участке, предполагаемой застройки, от РЧВ до автодороги А-158 «Прохладный – Баксай - Эльбрус».</t>
  </si>
  <si>
    <t>(29190*1)*1,135*0,6*1,04*4,75,
где количество 1=1</t>
  </si>
  <si>
    <t>98 199,25</t>
  </si>
  <si>
    <t xml:space="preserve">1 963,99 </t>
  </si>
  <si>
    <t xml:space="preserve">4 909,96 </t>
  </si>
  <si>
    <t xml:space="preserve">17 675,87 </t>
  </si>
  <si>
    <t xml:space="preserve">7 855,94 </t>
  </si>
  <si>
    <t xml:space="preserve">5 891,96 </t>
  </si>
  <si>
    <t xml:space="preserve">24 549,81 </t>
  </si>
  <si>
    <t xml:space="preserve">3 927,97 </t>
  </si>
  <si>
    <t xml:space="preserve">6 873,95 </t>
  </si>
  <si>
    <t>Демонтаж существующего водопровода на базу МГУ: Магистральный водовод от РЧВ на базу МГУ диаметром до 315 мм на участке протяженностью до 350 м от РЧВ до автодороги А-158.</t>
  </si>
  <si>
    <t xml:space="preserve">Водовод при подземной (наземной) прокладке и расходе от 300 до 1000 м3/ч длиной: до 10 км, 0,35(1 км) </t>
  </si>
  <si>
    <t>((64940+34770*(0.4*10+0.6*0.5*10))*0,7)*0,35*0,7*4,75,
где количество 0,35=0,35</t>
  </si>
  <si>
    <t>Канализация хозяйственно-бытовая: Диаметр трубопровода до 315 мм, материал полиэтилен, колодцы смотровые, поворотные, узловые – 80 шт.</t>
  </si>
  <si>
    <t xml:space="preserve">Канализация, сооружаемая открытым способом диаметром от 300 до 500 мм, протяженностью:свыше 1000 до 5000 м, 4140(м) </t>
  </si>
  <si>
    <t xml:space="preserve"> стадийность проектирования К=0,5;</t>
  </si>
  <si>
    <t>СБЦП МУ(2009) п.3.7 Сейсмичность 9 баллов К=1,3 для 62% разделов проектирования (Зд. и соор-6%; ТХ- 24,5%; КР- 27,5%, Иск. соор-1,5%; Водоотвед- 2,5%) К=(0,62*1,3+0,38)=1,186 К=1,186;</t>
  </si>
  <si>
    <t>ТЧ п.2.4.8 При проектировании городской канализации из «нежестких» труб (полиэтилен, полипропилен, стеклопластик, поливинилхлорид), требующих проверки на статическую устойчивость в период длительной эксплуатации, до К=1,1;</t>
  </si>
  <si>
    <t>Канализация ливневая: Диаметр трубопровода до 600 мм, материал полиэтилен.</t>
  </si>
  <si>
    <t xml:space="preserve">Канализация, сооружаемая открытым способом, диаметром свыше 500 до 1000 мм, протяженностью: свыше 1000 до 5000 м, 4300(м) </t>
  </si>
  <si>
    <t>ТЧ п.2.4.11 Стадийность проектирования К=0,5;</t>
  </si>
  <si>
    <t>ЛОС ливневой канализации мощностью 30 л/сек: Модульной конструкции подземного исполнения с усреднительным резервуаром 1770 м3, ограждением территории 110 м с воротами, с трубопроводом очищенного стока до 30 м.</t>
  </si>
  <si>
    <t xml:space="preserve">Сооружения для очистки ливневых (дождевых) и талых вод с территории промпредприятий и населенных мест производительностью:свыше 2 до 5 тыс.м3/сут, 0,03*3600*24/1000=2,592(1 тыс.м3/сут) </t>
  </si>
  <si>
    <t>(424770+27280*2,592)*0,35*0,6*1,135*1,04*4,75,
где количество 2,592=0,03*3600*24/1000</t>
  </si>
  <si>
    <t>583 402,15</t>
  </si>
  <si>
    <t>МУ п.3.2 Блочно-модульное изготовление К=0,35 К=0,35;</t>
  </si>
  <si>
    <t xml:space="preserve"> Стадийность проектирования К=0,6;</t>
  </si>
  <si>
    <t>СБЦП МУ(2009) п.3.7 Сейсмичность 9 баллов К=1,3 для 45% разделов проектирования ( КР- 18%,  Водоотвед- 2%; ТХ-25%) К=(0,45*1,3+0,55)= К=1,135;</t>
  </si>
  <si>
    <t xml:space="preserve">11 668,04 </t>
  </si>
  <si>
    <t xml:space="preserve">29 170,11 </t>
  </si>
  <si>
    <t xml:space="preserve">105 012,39 </t>
  </si>
  <si>
    <t xml:space="preserve">46 672,17 </t>
  </si>
  <si>
    <t xml:space="preserve">35 004,13 </t>
  </si>
  <si>
    <t xml:space="preserve">145 850,54 </t>
  </si>
  <si>
    <t xml:space="preserve">23 336,09 </t>
  </si>
  <si>
    <t xml:space="preserve">5 834,02 </t>
  </si>
  <si>
    <t xml:space="preserve">40 838,15 </t>
  </si>
  <si>
    <t>(72890+28950*1,77)*1,135*0,6*1,072*1,04*4,75,
где количество 1,77=1,77</t>
  </si>
  <si>
    <t>447 662,64</t>
  </si>
  <si>
    <t>СБЦП МУ(2009) п.3.7 Сейсмичность 9 баллов К=1,3 для разделов проектирования (ТХ- 25%; КР-18%; Водоотв.-2%) к=45%*1,3+55%=113,5% К=1,135;</t>
  </si>
  <si>
    <t xml:space="preserve">8 953,25 </t>
  </si>
  <si>
    <t xml:space="preserve">22 383,13 </t>
  </si>
  <si>
    <t xml:space="preserve">80 579,28 </t>
  </si>
  <si>
    <t xml:space="preserve">35 813,01 </t>
  </si>
  <si>
    <t xml:space="preserve">26 859,76 </t>
  </si>
  <si>
    <t xml:space="preserve">111 915,66 </t>
  </si>
  <si>
    <t xml:space="preserve">17 906,51 </t>
  </si>
  <si>
    <t xml:space="preserve">4 476,63 </t>
  </si>
  <si>
    <t xml:space="preserve">31 336,38 </t>
  </si>
  <si>
    <t>((202490+240*(0.4*500+0.6*0.5*500))*0,7)*1,135*0,6*1,04*4,75,
где количество 30=30</t>
  </si>
  <si>
    <t>674 654,73</t>
  </si>
  <si>
    <t xml:space="preserve">13 493,09 </t>
  </si>
  <si>
    <t xml:space="preserve">33 732,74 </t>
  </si>
  <si>
    <t xml:space="preserve">121 437,85 </t>
  </si>
  <si>
    <t xml:space="preserve">53 972,38 </t>
  </si>
  <si>
    <t xml:space="preserve">40 479,28 </t>
  </si>
  <si>
    <t xml:space="preserve">168 663,68 </t>
  </si>
  <si>
    <t xml:space="preserve">26 986,19 </t>
  </si>
  <si>
    <t xml:space="preserve">6 746,55 </t>
  </si>
  <si>
    <t xml:space="preserve">47 225,83 </t>
  </si>
  <si>
    <t>((14950+18360*(0.4*0,5+0.6*0.5*0,5))*0,7)*1,129*0,4*4,75,
где количество 0,11=0,11</t>
  </si>
  <si>
    <t>32 097,56</t>
  </si>
  <si>
    <t xml:space="preserve">2 888,78 </t>
  </si>
  <si>
    <t xml:space="preserve">3 851,71 </t>
  </si>
  <si>
    <t xml:space="preserve">1 604,88 </t>
  </si>
  <si>
    <t xml:space="preserve">1 283,90 </t>
  </si>
  <si>
    <t xml:space="preserve">9 950,24 </t>
  </si>
  <si>
    <t>Итого по разделу 3 Сети  водоснабжения и водоотведения</t>
  </si>
  <si>
    <t xml:space="preserve">   Итого по разделу 3 Сети  водоснабжения и водоотведения</t>
  </si>
  <si>
    <t>Кабельная канализация связи  четырехотверстная: от открытой плоскостной парковки на 800 машино/мест (выполняется отдельным проектом) до НСКД EL9 (выполняется отдельным проектом).</t>
  </si>
  <si>
    <t>(46000+69*1400)*1,16*1,04*0,4*4,75,
где количество 1400=1400</t>
  </si>
  <si>
    <t>326 862,02</t>
  </si>
  <si>
    <t>СБЦП МУ(2009) п.3.7 Сейсмичность 9 баллов К=1,3 для разделов проектирования (ТХ- 24,5%; КР-27,5%; СС-1,5%) к=53,5%*1,3+46,5%=116,0% К=1,16;</t>
  </si>
  <si>
    <t xml:space="preserve">6 537,24 </t>
  </si>
  <si>
    <t xml:space="preserve">19 611,72 </t>
  </si>
  <si>
    <t xml:space="preserve">3 268,62 </t>
  </si>
  <si>
    <t xml:space="preserve">29 417,58 </t>
  </si>
  <si>
    <t xml:space="preserve">9 805,86 </t>
  </si>
  <si>
    <t xml:space="preserve">16 343,10 </t>
  </si>
  <si>
    <t xml:space="preserve">80 081,19 </t>
  </si>
  <si>
    <t xml:space="preserve">89 887,06 </t>
  </si>
  <si>
    <t xml:space="preserve">4 902,93 </t>
  </si>
  <si>
    <t xml:space="preserve">8 171,55 </t>
  </si>
  <si>
    <t xml:space="preserve">32 686,20 </t>
  </si>
  <si>
    <t>Кабельная канализация связи   двухотверстная: от проектируемой РП-КД до серверной существующего офисного здания канатной дороги Азау-Кругозор.</t>
  </si>
  <si>
    <t xml:space="preserve">Прокладка канализации связи и радио из асбоцементных труб диаметром 100 мм, емкостью до 2 отверстий включительно и протяженностью: свыше 250 до 500 м, 300(м) </t>
  </si>
  <si>
    <t>Сеть связи в кабельной канализации: Волоконно-оптический одномодовый (G652) кабель на 16 оптических волокон в кабельной канализации от Открытой плоскостной парковки на 800 машино/мест до НСКД EL9.</t>
  </si>
  <si>
    <t xml:space="preserve">Прокладка первого кабеля в проектируемой телефонной канализации при длине участка прокладки:свыше 1000 до 3000 м, 1400(м) </t>
  </si>
  <si>
    <t>(32000+23*1400)*1,16*1,2*1,04*0,4*4,75,
где количество 1400=1400</t>
  </si>
  <si>
    <t>176 588,01</t>
  </si>
  <si>
    <t>ТЧ п.2.1.2 При проектировании кабелей уплотненных, междугородних, оптических, телемеханики, кабельного телевидения, до К=1,2;</t>
  </si>
  <si>
    <t xml:space="preserve">3 531,76 </t>
  </si>
  <si>
    <t xml:space="preserve">10 595,28 </t>
  </si>
  <si>
    <t xml:space="preserve">1 765,88 </t>
  </si>
  <si>
    <t xml:space="preserve">15 892,92 </t>
  </si>
  <si>
    <t xml:space="preserve">5 297,64 </t>
  </si>
  <si>
    <t xml:space="preserve">8 829,40 </t>
  </si>
  <si>
    <t xml:space="preserve">43 264,06 </t>
  </si>
  <si>
    <t xml:space="preserve">48 561,70 </t>
  </si>
  <si>
    <t xml:space="preserve">2 648,82 </t>
  </si>
  <si>
    <t xml:space="preserve">4 414,70 </t>
  </si>
  <si>
    <t xml:space="preserve">17 658,80 </t>
  </si>
  <si>
    <t>Сеть связи в кабельной канализации: Волоконно-оптический одномодовый (G652) кабель на 16 оптических волокон в кабельной канализации от РП-КД до серверной существующего офисного здания канатной дороги Азау-Кругозор.</t>
  </si>
  <si>
    <t xml:space="preserve">Прокладка первого кабеля в проектируемой телефонной канализации при длине участка прокладки:свыше 250 до 1000 м, 300(м) </t>
  </si>
  <si>
    <t xml:space="preserve">СБЦП "Коммунальные инженерные сети и сооружения (2012)" табл.1 п.39
(СБЦП07-1-39) </t>
  </si>
  <si>
    <t>(23000+32*300)*1,16*1,2*1,04*0,4*4,75,
где количество 300=300</t>
  </si>
  <si>
    <t>89 669,30</t>
  </si>
  <si>
    <t xml:space="preserve">1 793,39 </t>
  </si>
  <si>
    <t xml:space="preserve">5 380,16 </t>
  </si>
  <si>
    <t xml:space="preserve">8 070,24 </t>
  </si>
  <si>
    <t xml:space="preserve">2 690,08 </t>
  </si>
  <si>
    <t xml:space="preserve">4 483,47 </t>
  </si>
  <si>
    <t xml:space="preserve">21 968,98 </t>
  </si>
  <si>
    <t xml:space="preserve">24 659,06 </t>
  </si>
  <si>
    <t xml:space="preserve">1 345,04 </t>
  </si>
  <si>
    <t xml:space="preserve">2 241,73 </t>
  </si>
  <si>
    <t xml:space="preserve">8 966,93 </t>
  </si>
  <si>
    <t>Сеть связи кабельная в грунте: Кабель оптический одномодовый бронированный (G652), 16 волокон на участке от РТП-3 до РТП-5  в одной траншее с КЛ 10 кВ</t>
  </si>
  <si>
    <t xml:space="preserve">Прокладка бронированного кабеля связи в земле, протяженностью:свыше 500 до 1000 м, 800(м) </t>
  </si>
  <si>
    <t xml:space="preserve">СБЦП "Коммунальные инженерные сети и сооружения (2012)" табл.1 п.44
(СБЦП07-1-44) </t>
  </si>
  <si>
    <t>(21000+62*800)*1,16*1,04*1,2*0,4*4,75,
где количество 800=800</t>
  </si>
  <si>
    <t>194 191,80</t>
  </si>
  <si>
    <t xml:space="preserve">3 883,84 </t>
  </si>
  <si>
    <t xml:space="preserve">11 651,51 </t>
  </si>
  <si>
    <t xml:space="preserve">1 941,92 </t>
  </si>
  <si>
    <t xml:space="preserve">17 477,26 </t>
  </si>
  <si>
    <t xml:space="preserve">5 825,75 </t>
  </si>
  <si>
    <t xml:space="preserve">9 709,59 </t>
  </si>
  <si>
    <t xml:space="preserve">47 576,99 </t>
  </si>
  <si>
    <t xml:space="preserve">53 402,75 </t>
  </si>
  <si>
    <t xml:space="preserve">2 912,88 </t>
  </si>
  <si>
    <t xml:space="preserve">4 854,80 </t>
  </si>
  <si>
    <t xml:space="preserve">19 419,18 </t>
  </si>
  <si>
    <t>Сеть связи кабельная в грунте: Кабель оптический одномодовый бронированный (G652), 16 волокон на участке от РТП-5 до РТП-4  в одной траншее с КЛ 10 кВ</t>
  </si>
  <si>
    <t xml:space="preserve">Прокладка бронированного кабеля связи в земле, протяженностью: до 250 м, 1(объект) </t>
  </si>
  <si>
    <t xml:space="preserve">СБЦП "Коммунальные инженерные сети и сооружения (2012)" табл.1 п.42
(СБЦП07-1-42) </t>
  </si>
  <si>
    <t>(33000*1)*1,16*1,04*1,2*0,4*4,75,
где количество 1=1</t>
  </si>
  <si>
    <t>90 769,54</t>
  </si>
  <si>
    <t xml:space="preserve">1 815,39 </t>
  </si>
  <si>
    <t xml:space="preserve">5 446,17 </t>
  </si>
  <si>
    <t xml:space="preserve">8 169,26 </t>
  </si>
  <si>
    <t xml:space="preserve">2 723,09 </t>
  </si>
  <si>
    <t xml:space="preserve">4 538,48 </t>
  </si>
  <si>
    <t xml:space="preserve">22 238,54 </t>
  </si>
  <si>
    <t xml:space="preserve">24 961,62 </t>
  </si>
  <si>
    <t xml:space="preserve">1 361,54 </t>
  </si>
  <si>
    <t xml:space="preserve">2 269,24 </t>
  </si>
  <si>
    <t xml:space="preserve">9 076,95 </t>
  </si>
  <si>
    <t>Сеть связи кабельная в грунте: Кабель оптический одномодовый бронированный (G652), 16 волокон на участке от РТП-4 до кабельной линии 10 кВ электроснабжения горнолыжной инфраструктуры протяженностью 160 п.м. и далее в траншее с кабельной линией 10 кВ до РП-КД протяженностью 530 п.м</t>
  </si>
  <si>
    <t xml:space="preserve">Прокладка бронированного кабеля связи в земле, протяженностью:свыше 500 до 1000 м, 160+530=690(м) </t>
  </si>
  <si>
    <t>(21000+62*690)*1,16*1,04*1,2*0,4*4,75,
где количество 690=160+530</t>
  </si>
  <si>
    <t>175 432,76</t>
  </si>
  <si>
    <t xml:space="preserve">3 508,66 </t>
  </si>
  <si>
    <t xml:space="preserve">10 525,97 </t>
  </si>
  <si>
    <t xml:space="preserve">1 754,33 </t>
  </si>
  <si>
    <t xml:space="preserve">15 788,95 </t>
  </si>
  <si>
    <t xml:space="preserve">5 262,98 </t>
  </si>
  <si>
    <t xml:space="preserve">8 771,64 </t>
  </si>
  <si>
    <t xml:space="preserve">42 981,03 </t>
  </si>
  <si>
    <t xml:space="preserve">48 244,01 </t>
  </si>
  <si>
    <t xml:space="preserve">2 631,49 </t>
  </si>
  <si>
    <t xml:space="preserve">4 385,82 </t>
  </si>
  <si>
    <t xml:space="preserve">17 543,28 </t>
  </si>
  <si>
    <t>Сеть связи кабельная в грунте: Кабель связи бронированный в грунте вдоль пешеходной дороги для подключения устройств локальной системы речевой трансляции, размещаемых на опорах наружного освещения пешеходной дороги.</t>
  </si>
  <si>
    <t>(48000+35*1300)*1,16*1,04*0,4*4,75,
где количество 1300=1300</t>
  </si>
  <si>
    <t>214 316,96</t>
  </si>
  <si>
    <t xml:space="preserve">4 286,34 </t>
  </si>
  <si>
    <t xml:space="preserve">12 859,02 </t>
  </si>
  <si>
    <t xml:space="preserve">2 143,17 </t>
  </si>
  <si>
    <t xml:space="preserve">19 288,53 </t>
  </si>
  <si>
    <t xml:space="preserve">6 429,51 </t>
  </si>
  <si>
    <t xml:space="preserve">10 715,85 </t>
  </si>
  <si>
    <t xml:space="preserve">52 507,66 </t>
  </si>
  <si>
    <t xml:space="preserve">58 937,16 </t>
  </si>
  <si>
    <t xml:space="preserve">3 214,75 </t>
  </si>
  <si>
    <t xml:space="preserve">5 357,92 </t>
  </si>
  <si>
    <t xml:space="preserve">21 431,70 </t>
  </si>
  <si>
    <t>Локальная система речевой трансляции (ЛСРТ): С размещением на опорах освещения пешеходной дороги.</t>
  </si>
  <si>
    <t>(1650+76*(0.4*30+0.6*40))*0,48*1,06*1,04*4,75,
где количество 40=40</t>
  </si>
  <si>
    <t>11 024,09</t>
  </si>
  <si>
    <t xml:space="preserve"> Стадийность проектирования К=0,48;</t>
  </si>
  <si>
    <t>СБЦП МУ(2009) п.3.7 Сейсмичность 9 баллов К=1,3 для разделов проектирования (ТХ- 18%;  СС-2%) к=20%*1,3+80%=106,0% К=1,06;</t>
  </si>
  <si>
    <t>ОП п.1.11 Выполнение работ по оценке воздействия объекта капитального строительства на окружающую среду (ОВОС) в составе проектной документации К=1,04;</t>
  </si>
  <si>
    <t>Индекс изменения сметной стоимости проектных работ на IV квартал 2021 года к уровню цен по состоянию на 01.01.2001 по Письму Минстроя России от 25.10.2021 N 46012-ИФ/09 Кинф=4,75</t>
  </si>
  <si>
    <t>Кабель связи контрольный системы ЛСРТ: Кабель связи бронированный в грунте в трубе двухстенной гибкой полиэтиленовой, не менее Д50 вдоль пешеходной дороги для подключения устройств локальной системы речевой трансляции, размещаемых на опорах наружного освещения пешеходной дороги.</t>
  </si>
  <si>
    <t>Кабель волоконно-оптический системы ЛСРТ 150 п.м.: В грунте в трубе двухстенной гибкой полиэтиленовой, не менее Д50.</t>
  </si>
  <si>
    <t>Сеть связи кабельная в грунте: Кабель волоконно-оптический одномодовый бронированный (G652), 8 волокон на участке от РТП-5 до площадки размещения резервуаров чистой воды в одной траншее с кабельной линией 0,4  кВ.</t>
  </si>
  <si>
    <t xml:space="preserve">Прокладка бронированного кабеля связи в земле, протяженностью:свыше 500 до 1000 м, 1000(м) </t>
  </si>
  <si>
    <t>(21000+62*1000)*1,16*1,04*1,2*0,4*4,75,
где количество 1000=1000</t>
  </si>
  <si>
    <t>228 299,14</t>
  </si>
  <si>
    <t xml:space="preserve">4 565,98 </t>
  </si>
  <si>
    <t xml:space="preserve">13 697,95 </t>
  </si>
  <si>
    <t xml:space="preserve">2 282,99 </t>
  </si>
  <si>
    <t xml:space="preserve">20 546,92 </t>
  </si>
  <si>
    <t xml:space="preserve">6 848,97 </t>
  </si>
  <si>
    <t xml:space="preserve">11 414,96 </t>
  </si>
  <si>
    <t xml:space="preserve">55 933,29 </t>
  </si>
  <si>
    <t xml:space="preserve">62 782,26 </t>
  </si>
  <si>
    <t xml:space="preserve">3 424,49 </t>
  </si>
  <si>
    <t xml:space="preserve">5 707,48 </t>
  </si>
  <si>
    <t xml:space="preserve">22 829,91 </t>
  </si>
  <si>
    <t>Итого по разделу 4 Сети связи</t>
  </si>
  <si>
    <t xml:space="preserve">   Итого по разделу 4 Сети связи</t>
  </si>
  <si>
    <t>Нагорная водоотводная канава вдоль пешеходной дороги</t>
  </si>
  <si>
    <t xml:space="preserve">Коллекторы открытые в устойчивых минеральных грунтах (с креплением и без крепления) при глубине до 3,0 м, 1,2(км) </t>
  </si>
  <si>
    <t>(28900+29050*1,2)*1,105*0,4*4,75,
где количество 1,2=1,2</t>
  </si>
  <si>
    <t>133 864,12</t>
  </si>
  <si>
    <t>СБЦП МУ(2009) п.3.7 Сейсмичность 9 баллов К=1,3 для разделов проектирования (Гидротехническая часть - 35,1%) к=(0,351*1,3+0,649)=1,105 К=1,105;</t>
  </si>
  <si>
    <t>Расчеты: по спецводопользованию 12%;</t>
  </si>
  <si>
    <t xml:space="preserve">16 063,69 </t>
  </si>
  <si>
    <t>Расчеты: водохозяйственные 7,5%;</t>
  </si>
  <si>
    <t xml:space="preserve">10 039,81 </t>
  </si>
  <si>
    <t>Расчеты: прогнозные 10%;</t>
  </si>
  <si>
    <t xml:space="preserve">13 386,41 </t>
  </si>
  <si>
    <t>Гидротехническая часть 35,1%;</t>
  </si>
  <si>
    <t xml:space="preserve">46 986,31 </t>
  </si>
  <si>
    <t>Режимно-наблюдательная сеть 1%;</t>
  </si>
  <si>
    <t xml:space="preserve">1 338,64 </t>
  </si>
  <si>
    <t>Природоохранные мероприятия 11,8%;</t>
  </si>
  <si>
    <t xml:space="preserve">15 795,97 </t>
  </si>
  <si>
    <t>Техническая эксплуатация 2%;</t>
  </si>
  <si>
    <t xml:space="preserve">2 677,28 </t>
  </si>
  <si>
    <t>Ведомости строительных и монтажных работ 0,6%;</t>
  </si>
  <si>
    <t>Проект организации строительства 9%;</t>
  </si>
  <si>
    <t xml:space="preserve">12 047,77 </t>
  </si>
  <si>
    <t>Эффективность инвестиций 5%;</t>
  </si>
  <si>
    <t xml:space="preserve">6 693,21 </t>
  </si>
  <si>
    <t xml:space="preserve">8 031,85 </t>
  </si>
  <si>
    <t>Водопропуск: Железобетонная труба диаметром до 2 м длиной по 12 м каждая для пропуска ливневых и талых вод  с нагорной водоотводной канавы под пешеходной дорогой.</t>
  </si>
  <si>
    <t>(5610+240*12)*1,1*1,189*6*1,04*0,4*4,75,
где количество 12=12</t>
  </si>
  <si>
    <t>131 649,87</t>
  </si>
  <si>
    <t>ОП п.1.7 Разработка раздела «Мероприятия по охране окружающей среды» (до) К=1,1;</t>
  </si>
  <si>
    <t>СБЦП МУ(2009) п.3.7 Сейсмичность 9 баллов К=1,3 для разделов проектирования (Основные конструкции -63%;) к=63%*1,3+37%=118,9% К=1,189;</t>
  </si>
  <si>
    <t xml:space="preserve"> Количество -6 шт К=6;</t>
  </si>
  <si>
    <t>ОП п.1.7 Выполнение работ по оценке воздействия объекта капитального строительства на окружающую среду  К=1,04;</t>
  </si>
  <si>
    <t>Основные конструкции 63%;</t>
  </si>
  <si>
    <t xml:space="preserve">82 939,42 </t>
  </si>
  <si>
    <t>Проект организации строительства 26%;</t>
  </si>
  <si>
    <t xml:space="preserve">34 228,97 </t>
  </si>
  <si>
    <t>Сметная документация 11%;</t>
  </si>
  <si>
    <t xml:space="preserve">14 481,49 </t>
  </si>
  <si>
    <t>Итого по разделу 5 Сооружения инженерной защиты</t>
  </si>
  <si>
    <t>265 513,99</t>
  </si>
  <si>
    <t xml:space="preserve">   Итого по разделу 5 Сооружения инженерной защиты</t>
  </si>
  <si>
    <t xml:space="preserve">Парки, сады, скверы, бульвары площадью: до 1 га, 0,385(га) </t>
  </si>
  <si>
    <t>((18920+5060*(0.4*1+0.6*0.5*1))*0,7)*0,4*4,75,
где количество 0,385=0,385</t>
  </si>
  <si>
    <t>29 874,46</t>
  </si>
  <si>
    <t>Генплан и транспорт 23%;</t>
  </si>
  <si>
    <t xml:space="preserve">6 871,13 </t>
  </si>
  <si>
    <t>Разбивочные чертежи планировки 9%;</t>
  </si>
  <si>
    <t xml:space="preserve">2 688,70 </t>
  </si>
  <si>
    <t>Дендрологический план 13%;</t>
  </si>
  <si>
    <t xml:space="preserve">3 883,68 </t>
  </si>
  <si>
    <t>Посадочные и разбивочные чертежи озеленения 14%;</t>
  </si>
  <si>
    <t xml:space="preserve">4 182,42 </t>
  </si>
  <si>
    <t>Вертикальная планировка 16%;</t>
  </si>
  <si>
    <t xml:space="preserve">4 779,91 </t>
  </si>
  <si>
    <t>Дорожная сеть 9%;</t>
  </si>
  <si>
    <t>Ливнестоки 7%;</t>
  </si>
  <si>
    <t xml:space="preserve">2 091,21 </t>
  </si>
  <si>
    <t>Смета на строительство 9%;</t>
  </si>
  <si>
    <t>Итого по разделу 6 Озеленение</t>
  </si>
  <si>
    <t xml:space="preserve">   Итого по разделу 6 Озеленение</t>
  </si>
  <si>
    <t xml:space="preserve">Главный инженер проекта ______________ </t>
  </si>
  <si>
    <t xml:space="preserve">Начальник отдела ____________________ </t>
  </si>
  <si>
    <t xml:space="preserve">Составил ___________________________ </t>
  </si>
  <si>
    <t xml:space="preserve">Проверил ___________________________ </t>
  </si>
  <si>
    <r>
      <rPr>
        <b/>
        <sz val="12"/>
        <color theme="1"/>
        <rFont val="Times New Roman"/>
        <family val="1"/>
        <charset val="204"/>
      </rPr>
      <t xml:space="preserve">Календарный план </t>
    </r>
    <r>
      <rPr>
        <sz val="12"/>
        <color theme="1"/>
        <rFont val="Times New Roman"/>
        <family val="1"/>
        <charset val="204"/>
      </rPr>
      <t xml:space="preserve">
выполнения проектно-изыскательских работ по объекту
Всесезонный туристско-рекреационный комплекс «Эльбрус», Кабардино-Балкарская Республика. 
Инженерные сети
</t>
    </r>
  </si>
  <si>
    <t xml:space="preserve">Сроки выполнения работ*                                 </t>
  </si>
  <si>
    <t>Дата начала</t>
  </si>
  <si>
    <t>Дата окончания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</si>
  <si>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</si>
  <si>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</si>
  <si>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</si>
  <si>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</si>
  <si>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</si>
  <si>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</si>
  <si>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</si>
  <si>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</si>
  <si>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</si>
  <si>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 xml:space="preserve">июль </t>
  </si>
  <si>
    <t>август</t>
  </si>
  <si>
    <t>сентябрь</t>
  </si>
  <si>
    <t>Проектные работы, в том числе</t>
  </si>
  <si>
    <t xml:space="preserve"> - разработка основных технических решений</t>
  </si>
  <si>
    <t xml:space="preserve"> - разработка проектно-сметной документации</t>
  </si>
  <si>
    <t>Государственная экспертиза</t>
  </si>
  <si>
    <t>* Х- дата подписания договора</t>
  </si>
  <si>
    <t>Доля сметной стоимости, подлежащая выполнению подрядчиком в 2023 году</t>
  </si>
  <si>
    <t>ежемесячный прогнозный индекс на 2023 год</t>
  </si>
  <si>
    <t>К на 2023 =</t>
  </si>
  <si>
    <t>КП ООО "Альфапроект" исх. №102 от 14.09.2021</t>
  </si>
  <si>
    <t>Индекс Минэкономразвития РФ на 2022 г. (Письмо Минэкономразвития России от 05.10.2021 № 33918-ПК/Д03и)</t>
  </si>
  <si>
    <t>Индекс Минэкономразвития РФ на 2023 г. (Письмо Минэкономразвития России от 05.10.2021 № 33918-ПК/Д03и)</t>
  </si>
  <si>
    <t>Прогнозные индексы инфляции для пересчета из уровня цен на дату определения НМЦК в уровень цен соответствующего периода реализации проекта определены по данным Минэкономразвития РФ согласно письму Минэкономразвития России от 05.10.2021 № 33918-ПК/Д03и.</t>
  </si>
  <si>
    <t>Прогнозный индекс-дефлятор  рассчитан в соответствии с графиком и с учетом авансирования в размере 30% от цены работ.</t>
  </si>
  <si>
    <t xml:space="preserve">
Начальная максимальная цена договора (далее - НМЦД) определена в соответствии с  Приказом Минстроя России от 23 декабря 2019 г. № 841/пр «Об утверждении Порядка определения начальной (максимальной) цены контракта, цены контракта, заключаемого с единственным поставщиком (подрядчиком, исполнителем), начальной цены единицы товара, работы, услуги при осуществлении закупок в сфере градостроительной деятельности (за исключением территориального планирования) и Методики составления сметы контракта, предметом которого являются строительство, реконструкция объектов капитального строительства»;  требованием Федерального Закона от 05.04.2013 N 44-ФЗ "О контрактной системе в сфере закупок товаров, работ, услуг для обеспечения государственных и муниципальных нужд"; требованием Положения о договорной работе,  утвержденного Приказом акционерного общества "Курорты Северного Кавказа" от 21.07.2020  № Пр-20-133; Заданием на проектирование объекта капитального строительства.</t>
  </si>
  <si>
    <t>Х</t>
  </si>
  <si>
    <t>К на 2021 =</t>
  </si>
  <si>
    <t>Стоимость работ в ценах на дату формирования начальной (максимальной) цены контракта</t>
  </si>
  <si>
    <t>Дата формирования НМЦК</t>
  </si>
  <si>
    <t>Длительность (кал. дней)</t>
  </si>
  <si>
    <t>Х+60</t>
  </si>
  <si>
    <t>Х+180</t>
  </si>
  <si>
    <t>Х+300</t>
  </si>
  <si>
    <t>Х+120</t>
  </si>
  <si>
    <t>Подготовка и проведение публичных слушаний</t>
  </si>
  <si>
    <t>Х+150</t>
  </si>
  <si>
    <t>Х+225</t>
  </si>
  <si>
    <t>Государственная экологическая экспертиза</t>
  </si>
  <si>
    <t>Х+315</t>
  </si>
  <si>
    <t>Х+405</t>
  </si>
  <si>
    <t>Принимается равным 1, поскольку применены индексы Минстроя РФ на IV квартал 2021 года</t>
  </si>
  <si>
    <t>Итого по расчету: 17 090 512,53 руб.</t>
  </si>
  <si>
    <t>(12265+37*2400)*1,186*1,04*1,05*0,4*4,75,
где количество 2400=1200*2</t>
  </si>
  <si>
    <t>248 691,94</t>
  </si>
  <si>
    <t>ТЧ п.2.8.1.1 При наличии в зоне работ от 5 до 10 действующих или проектируемых коммуникаций, до К=1,05;</t>
  </si>
  <si>
    <t xml:space="preserve">4 973,84 </t>
  </si>
  <si>
    <t xml:space="preserve">14 921,52 </t>
  </si>
  <si>
    <t xml:space="preserve">2 486,92 </t>
  </si>
  <si>
    <t xml:space="preserve">22 382,27 </t>
  </si>
  <si>
    <t xml:space="preserve">7 460,76 </t>
  </si>
  <si>
    <t xml:space="preserve">12 434,60 </t>
  </si>
  <si>
    <t xml:space="preserve">60 929,53 </t>
  </si>
  <si>
    <t xml:space="preserve">68 390,28 </t>
  </si>
  <si>
    <t xml:space="preserve">3 730,38 </t>
  </si>
  <si>
    <t xml:space="preserve">6 217,30 </t>
  </si>
  <si>
    <t xml:space="preserve">24 869,19 </t>
  </si>
  <si>
    <t>РТП-3 без трансформаторов: комплектной поставки с учетом возможности размещения двух силовых трансформаторов мощностью до 1000 кВА каждый</t>
  </si>
  <si>
    <t>РТП-4 1х400 кВА: комплектной поставки с учетом возможности размещения двух силовых трансформаторов мощностью до 1000 кВА каждый</t>
  </si>
  <si>
    <t>РТП-5 1х250 кВА: комплектной поставки с учетом возможности размещения двух силовых трансформаторов мощностью до 1000 кВА каждый</t>
  </si>
  <si>
    <t>(12265+37*3000)*1,186*1,04*1,05*0,4*4,75,
где количество 3000=1500*2</t>
  </si>
  <si>
    <t>303 319,76</t>
  </si>
  <si>
    <t xml:space="preserve">6 066,40 </t>
  </si>
  <si>
    <t xml:space="preserve">18 199,19 </t>
  </si>
  <si>
    <t xml:space="preserve">3 033,20 </t>
  </si>
  <si>
    <t xml:space="preserve">27 298,78 </t>
  </si>
  <si>
    <t xml:space="preserve">9 099,59 </t>
  </si>
  <si>
    <t xml:space="preserve">15 165,99 </t>
  </si>
  <si>
    <t xml:space="preserve">74 313,34 </t>
  </si>
  <si>
    <t xml:space="preserve">83 412,93 </t>
  </si>
  <si>
    <t xml:space="preserve">4 549,80 </t>
  </si>
  <si>
    <t xml:space="preserve">7 582,99 </t>
  </si>
  <si>
    <t xml:space="preserve">30 331,98 </t>
  </si>
  <si>
    <t>(8265+41*1000)*1,186*1,04*1,05*0,4*4,75,
где количество 1000=1000</t>
  </si>
  <si>
    <t>121 227,02</t>
  </si>
  <si>
    <t xml:space="preserve">2 424,54 </t>
  </si>
  <si>
    <t xml:space="preserve">7 273,62 </t>
  </si>
  <si>
    <t xml:space="preserve">1 212,27 </t>
  </si>
  <si>
    <t xml:space="preserve">10 910,43 </t>
  </si>
  <si>
    <t xml:space="preserve">3 636,81 </t>
  </si>
  <si>
    <t xml:space="preserve">6 061,35 </t>
  </si>
  <si>
    <t xml:space="preserve">29 700,62 </t>
  </si>
  <si>
    <t xml:space="preserve">33 337,43 </t>
  </si>
  <si>
    <t xml:space="preserve">1 818,41 </t>
  </si>
  <si>
    <t xml:space="preserve">3 030,68 </t>
  </si>
  <si>
    <t xml:space="preserve">12 122,70 </t>
  </si>
  <si>
    <t>1 731 410,45</t>
  </si>
  <si>
    <t>(199000+20*(0.4*5000+0.6*5450))*1,164*0,5*1,1*1,04*1,05*4,75,
где количество 5450=5450</t>
  </si>
  <si>
    <t>1 010 826,38</t>
  </si>
  <si>
    <t>ТЧ п.2.3.3 При наличии в зоне работ от 5 до 10 действующих или проектируемых коммуникаций, до К=1,05;</t>
  </si>
  <si>
    <t xml:space="preserve">20 216,53 </t>
  </si>
  <si>
    <t xml:space="preserve">60 649,58 </t>
  </si>
  <si>
    <t xml:space="preserve">10 108,26 </t>
  </si>
  <si>
    <t xml:space="preserve">90 974,37 </t>
  </si>
  <si>
    <t xml:space="preserve">30 324,79 </t>
  </si>
  <si>
    <t xml:space="preserve">50 541,32 </t>
  </si>
  <si>
    <t xml:space="preserve">247 652,46 </t>
  </si>
  <si>
    <t xml:space="preserve">277 977,25 </t>
  </si>
  <si>
    <t xml:space="preserve">15 162,40 </t>
  </si>
  <si>
    <t xml:space="preserve">25 270,66 </t>
  </si>
  <si>
    <t xml:space="preserve">101 082,64 </t>
  </si>
  <si>
    <t>(148040+120*4140)*0,5*1,186*1,1*1,04*1,05*4,75,
где количество 4140=4140</t>
  </si>
  <si>
    <t>2 181 803,31</t>
  </si>
  <si>
    <t>ТЧ п.2.4.8 При наличии в зоне работ от 5 до 10 действующих или проектируемых коммуникаций, до К=1,05;</t>
  </si>
  <si>
    <t xml:space="preserve">43 636,07 </t>
  </si>
  <si>
    <t xml:space="preserve">130 908,20 </t>
  </si>
  <si>
    <t xml:space="preserve">21 818,03 </t>
  </si>
  <si>
    <t xml:space="preserve">196 362,30 </t>
  </si>
  <si>
    <t xml:space="preserve">65 454,10 </t>
  </si>
  <si>
    <t xml:space="preserve">109 090,17 </t>
  </si>
  <si>
    <t xml:space="preserve">534 541,81 </t>
  </si>
  <si>
    <t xml:space="preserve">599 995,91 </t>
  </si>
  <si>
    <t xml:space="preserve">32 727,05 </t>
  </si>
  <si>
    <t xml:space="preserve">54 545,08 </t>
  </si>
  <si>
    <t xml:space="preserve">218 180,33 </t>
  </si>
  <si>
    <t>(216400+170*4300)*0,5*1,186*1,1*1,04*1,05*4,75,
где количество 4300=4300</t>
  </si>
  <si>
    <t>3 205 509,05</t>
  </si>
  <si>
    <t xml:space="preserve">64 110,18 </t>
  </si>
  <si>
    <t xml:space="preserve">192 330,54 </t>
  </si>
  <si>
    <t xml:space="preserve">32 055,09 </t>
  </si>
  <si>
    <t xml:space="preserve">288 495,81 </t>
  </si>
  <si>
    <t xml:space="preserve">96 165,27 </t>
  </si>
  <si>
    <t xml:space="preserve">160 275,45 </t>
  </si>
  <si>
    <t xml:space="preserve">785 349,72 </t>
  </si>
  <si>
    <t xml:space="preserve">881 514,99 </t>
  </si>
  <si>
    <t xml:space="preserve">48 082,64 </t>
  </si>
  <si>
    <t xml:space="preserve">80 137,73 </t>
  </si>
  <si>
    <t xml:space="preserve">320 550,91 </t>
  </si>
  <si>
    <t>Переходы трубопроводами водоснабжения канализации под автодорогой IV категории (5 шт): Методом горизонтально-направленного бурения. Протяженность участка ГНБ до 30 м</t>
  </si>
  <si>
    <t>((47800+180*(0.4*100+0.6*0.5*100))*0,7)*1,04*0,5*1,186*(1+0,2*4)*4,75,
где количество 30=30</t>
  </si>
  <si>
    <t>222 940,58</t>
  </si>
  <si>
    <t>СБЦП МУ(2009) п.3.2 Привязка типовой или повторно применяемой проектной документации, без внесения изменений в надземную часть здания - от 0,2 до 0,35 (всего 5 переходов: первый - с коэффициентом 1, последующие 4 - с коэффициентом привязки 0,2) К=1,8;</t>
  </si>
  <si>
    <t xml:space="preserve">4 458,81 </t>
  </si>
  <si>
    <t xml:space="preserve">13 376,43 </t>
  </si>
  <si>
    <t xml:space="preserve">2 229,41 </t>
  </si>
  <si>
    <t xml:space="preserve">20 064,65 </t>
  </si>
  <si>
    <t xml:space="preserve">6 688,22 </t>
  </si>
  <si>
    <t xml:space="preserve">54 620,44 </t>
  </si>
  <si>
    <t xml:space="preserve">61 308,66 </t>
  </si>
  <si>
    <t xml:space="preserve">3 344,11 </t>
  </si>
  <si>
    <t xml:space="preserve">5 573,51 </t>
  </si>
  <si>
    <t xml:space="preserve">22 294,06 </t>
  </si>
  <si>
    <t xml:space="preserve">   Итого Поз. 12-29</t>
  </si>
  <si>
    <t>12 000 898,68</t>
  </si>
  <si>
    <t>Кабельная канализация связи  четырехотверстная: от проектируемого колодца связи ККС4 в составе объекта Этап 1 Благоустройство центральной части поляны Азау (выполняется отдельным проектом) до серверной существующего офисного здания канатной дороги Азау-Кругозор.</t>
  </si>
  <si>
    <t>(8000+116*350)*1,16*1,04*1,05*0,4*4,75,
где количество 350=350</t>
  </si>
  <si>
    <t>116 968,92</t>
  </si>
  <si>
    <t>ТЧ п.2.1.2 При наличии в зоне работ от 5 до 10 действующих или проектируемых коммуникаций, до К=1,05;</t>
  </si>
  <si>
    <t xml:space="preserve">2 339,38 </t>
  </si>
  <si>
    <t xml:space="preserve">7 018,14 </t>
  </si>
  <si>
    <t xml:space="preserve">1 169,69 </t>
  </si>
  <si>
    <t xml:space="preserve">10 527,20 </t>
  </si>
  <si>
    <t xml:space="preserve">3 509,07 </t>
  </si>
  <si>
    <t xml:space="preserve">5 848,45 </t>
  </si>
  <si>
    <t xml:space="preserve">28 657,39 </t>
  </si>
  <si>
    <t xml:space="preserve">32 166,45 </t>
  </si>
  <si>
    <t xml:space="preserve">1 754,53 </t>
  </si>
  <si>
    <t xml:space="preserve">2 924,22 </t>
  </si>
  <si>
    <t xml:space="preserve">11 696,89 </t>
  </si>
  <si>
    <t>(8000+108*300)*1,16*1,04*1,05*0,4*4,75,
где количество 300=300</t>
  </si>
  <si>
    <t>97 233,43</t>
  </si>
  <si>
    <t xml:space="preserve">1 944,67 </t>
  </si>
  <si>
    <t xml:space="preserve">5 834,01 </t>
  </si>
  <si>
    <t xml:space="preserve">8 751,01 </t>
  </si>
  <si>
    <t xml:space="preserve">2 917,00 </t>
  </si>
  <si>
    <t xml:space="preserve">4 861,67 </t>
  </si>
  <si>
    <t xml:space="preserve">23 822,19 </t>
  </si>
  <si>
    <t xml:space="preserve">26 739,19 </t>
  </si>
  <si>
    <t xml:space="preserve">1 458,50 </t>
  </si>
  <si>
    <t xml:space="preserve">2 430,84 </t>
  </si>
  <si>
    <t xml:space="preserve">9 723,34 </t>
  </si>
  <si>
    <t xml:space="preserve">   Итого Поз. 30-42</t>
  </si>
  <si>
    <t>2 026 442,47</t>
  </si>
  <si>
    <t xml:space="preserve">   Итого Поз. 43-44</t>
  </si>
  <si>
    <t xml:space="preserve">   Итого Поз. 45</t>
  </si>
  <si>
    <t xml:space="preserve">   Итого Поз. 1-45</t>
  </si>
  <si>
    <t>17 090 512,53</t>
  </si>
  <si>
    <t>АО "КАВКАЗ.РФ"</t>
  </si>
  <si>
    <t>более 6 млн до 8 млн</t>
  </si>
  <si>
    <t>месяца</t>
  </si>
  <si>
    <t>Наименование организации заказчика: АО "КАВКАЗ.РФ"</t>
  </si>
  <si>
    <t>Наименование организации – заказчика: АО "КАВКАЗ.РФ"</t>
  </si>
  <si>
    <t>Наименование организации заказчика:  АО "КАВКАЗ.РФ"</t>
  </si>
  <si>
    <t>3. Продолжительность проектирования 13,3 месяца (в том числе с учетом получения положительного заключения государственной экспертизы).</t>
  </si>
  <si>
    <t>(тридцать восемь миллионов четыреста девяносто две тысячи семьдесят четыре рубля, 28 копеек)</t>
  </si>
  <si>
    <t>Заместитель директора Департамента развития инфраструктуры АО "КАВКАЗ.РФ"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</si>
</sst>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3" formatCode="_-* #,##0.00_-;\-* #,##0.00_-;_-* &quot;-&quot;??_-;_-@_-"/>
    <numFmt numFmtId="164" formatCode="_-* #,##0.00\ _₽_-;\-* #,##0.00\ _₽_-;_-* &quot;-&quot;??\ _₽_-;_-@_-"/>
    <numFmt numFmtId="165" formatCode="#,##0.000"/>
    <numFmt numFmtId="166" formatCode="_-* #,##0_р_._-;\-* #,##0_р_._-;_-* &quot;-&quot;_р_._-;_-@_-"/>
    <numFmt numFmtId="167" formatCode="_-* #,##0.00_р_._-;\-* #,##0.00_р_._-;_-* &quot;-&quot;??_р_._-;_-@_-"/>
    <numFmt numFmtId="168" formatCode="0.000"/>
    <numFmt numFmtId="169" formatCode="_-* #,##0&quot;р.&quot;_-;\-* #,##0&quot;р.&quot;_-;_-* &quot;-&quot;&quot;р.&quot;_-;_-@_-"/>
    <numFmt numFmtId="170" formatCode="_-* #,##0.00&quot;р.&quot;_-;\-* #,##0.00&quot;р.&quot;_-;_-* &quot;-&quot;??&quot;р.&quot;_-;_-@_-"/>
    <numFmt numFmtId="171" formatCode="_-* #,##0\ _р_._-;\-* #,##0\ _р_._-;_-* &quot;-&quot;\ _р_._-;_-@_-"/>
    <numFmt numFmtId="172" formatCode="_-* #,##0.00\ _р_._-;\-* #,##0.00\ _р_._-;_-* &quot;-&quot;??\ _р_._-;_-@_-"/>
    <numFmt numFmtId="173" formatCode="0.0%"/>
    <numFmt numFmtId="174" formatCode="_(* #,##0.00_);_(* \(#,##0.00\);_(* &quot;-&quot;??_);_(@_)"/>
    <numFmt numFmtId="175" formatCode="0.0"/>
    <numFmt numFmtId="176" formatCode="0.0000000"/>
    <numFmt numFmtId="177" formatCode="#,##0.0000000"/>
    <numFmt numFmtId="178" formatCode="#,##0\ _р_."/>
    <numFmt numFmtId="179" formatCode="#,##0.00_р_."/>
    <numFmt numFmtId="180" formatCode="#,##0.00000"/>
    <numFmt numFmtId="181" formatCode="#,##0.0"/>
    <numFmt numFmtId="182" formatCode="_-* #,##0.00_р_._-;\-* #,##0.00_р_._-;_-* &quot;-&quot;_р_._-;_-@_-"/>
    <numFmt numFmtId="183" formatCode="0.0000"/>
  </numFmts>
  <fonts count="1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7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1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b/>
      <sz val="11"/>
      <color indexed="63"/>
      <name val="Calibri"/>
      <family val="2"/>
      <charset val="204"/>
    </font>
    <font>
      <sz val="8"/>
      <color indexed="8"/>
      <name val="Arial"/>
      <family val="2"/>
      <charset val="204"/>
    </font>
    <font>
      <sz val="8"/>
      <color rgb="FF000000"/>
      <name val="Arial"/>
      <family val="2"/>
      <charset val="204"/>
    </font>
    <font>
      <u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sz val="10"/>
      <color theme="1"/>
      <name val="Arial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name val="Helv"/>
    </font>
    <font>
      <sz val="12"/>
      <color indexed="24"/>
      <name val="Arial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0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11"/>
      <name val="Arial Cyr"/>
      <charset val="204"/>
    </font>
    <font>
      <i/>
      <sz val="9"/>
      <name val="Arial Cyr"/>
      <charset val="204"/>
    </font>
    <font>
      <i/>
      <sz val="9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2"/>
      <color rgb="FF444444"/>
      <name val="Arial"/>
      <family val="2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rgb="FF22272F"/>
      <name val="Calibri"/>
      <family val="2"/>
      <charset val="204"/>
      <scheme val="minor"/>
    </font>
    <font>
      <i/>
      <sz val="10"/>
      <color rgb="FF00000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0"/>
      <name val="Courier"/>
      <family val="3"/>
    </font>
    <font>
      <sz val="10"/>
      <name val="Times New Roman Cyr"/>
      <family val="1"/>
      <charset val="204"/>
    </font>
    <font>
      <b/>
      <i/>
      <sz val="10"/>
      <name val="Times New Roman Cyr"/>
      <charset val="204"/>
    </font>
    <font>
      <b/>
      <sz val="10"/>
      <name val="Times New Roman Cyr"/>
      <family val="1"/>
      <charset val="204"/>
    </font>
    <font>
      <b/>
      <i/>
      <sz val="10"/>
      <name val="Times New Roman Cyr"/>
      <family val="1"/>
      <charset val="204"/>
    </font>
    <font>
      <sz val="10"/>
      <name val="Courier New Cyr"/>
      <charset val="204"/>
    </font>
    <font>
      <b/>
      <sz val="9"/>
      <name val="Times New Roman Cyr"/>
      <charset val="204"/>
    </font>
    <font>
      <b/>
      <sz val="10"/>
      <name val="Times New Roman"/>
      <family val="1"/>
    </font>
    <font>
      <b/>
      <sz val="10"/>
      <name val="Times New Roman Cyr"/>
      <charset val="204"/>
    </font>
    <font>
      <i/>
      <u/>
      <sz val="10"/>
      <name val="Times New Roman Cyr"/>
      <charset val="204"/>
    </font>
    <font>
      <sz val="10"/>
      <name val="Times New Roman Cyr"/>
      <charset val="204"/>
    </font>
    <font>
      <b/>
      <sz val="11"/>
      <name val="Times New Roman Cyr"/>
      <charset val="204"/>
    </font>
    <font>
      <i/>
      <sz val="10"/>
      <name val="Times New Roman"/>
      <family val="1"/>
      <charset val="204"/>
    </font>
    <font>
      <sz val="10"/>
      <name val="Arial Cyr"/>
      <family val="2"/>
      <charset val="204"/>
    </font>
    <font>
      <i/>
      <u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  <font>
      <sz val="10"/>
      <color rgb="FF000000"/>
      <name val="Times New Roman"/>
      <family val="1"/>
      <charset val="204"/>
    </font>
    <font>
      <sz val="11"/>
      <name val="Calibri"/>
      <family val="2"/>
      <scheme val="minor"/>
    </font>
    <font>
      <b/>
      <sz val="10"/>
      <name val="Arial Cyr"/>
      <family val="2"/>
      <charset val="204"/>
    </font>
    <font>
      <sz val="10"/>
      <color theme="0"/>
      <name val="Arial Cyr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2"/>
      <name val="Times New Roman Cyr"/>
      <family val="1"/>
      <charset val="204"/>
    </font>
    <font>
      <vertAlign val="superscript"/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0"/>
      <name val="Courier"/>
      <family val="1"/>
      <charset val="204"/>
    </font>
    <font>
      <b/>
      <i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Calibri"/>
      <family val="2"/>
      <charset val="204"/>
    </font>
    <font>
      <b/>
      <sz val="10"/>
      <name val="Arial"/>
      <family val="2"/>
    </font>
    <font>
      <sz val="9"/>
      <color rgb="FF000000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i/>
      <sz val="10"/>
      <name val="Arial Cyr"/>
      <charset val="204"/>
    </font>
    <font>
      <i/>
      <sz val="11"/>
      <color theme="1"/>
      <name val="Calibri"/>
      <family val="2"/>
      <charset val="204"/>
      <scheme val="minor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22"/>
        <bgColor indexed="64"/>
      </patternFill>
    </fill>
  </fills>
  <borders count="10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</borders>
  <cellStyleXfs count="2232">
    <xf numFmtId="0" fontId="0" fillId="0" borderId="0"/>
    <xf numFmtId="0" fontId="22" fillId="0" borderId="0"/>
    <xf numFmtId="164" fontId="24" fillId="0" borderId="0" applyFont="0" applyFill="0" applyBorder="0" applyAlignment="0" applyProtection="0"/>
    <xf numFmtId="0" fontId="23" fillId="0" borderId="0"/>
    <xf numFmtId="0" fontId="27" fillId="0" borderId="0">
      <alignment horizontal="left" vertical="center"/>
    </xf>
    <xf numFmtId="0" fontId="20" fillId="0" borderId="0"/>
    <xf numFmtId="0" fontId="28" fillId="0" borderId="0">
      <alignment horizontal="right" vertical="center"/>
    </xf>
    <xf numFmtId="0" fontId="29" fillId="0" borderId="0">
      <alignment horizontal="center" vertical="center"/>
    </xf>
    <xf numFmtId="0" fontId="30" fillId="0" borderId="0">
      <alignment horizontal="center" vertical="top"/>
    </xf>
    <xf numFmtId="0" fontId="28" fillId="0" borderId="0">
      <alignment horizontal="left" vertical="top"/>
    </xf>
    <xf numFmtId="0" fontId="30" fillId="0" borderId="0">
      <alignment horizontal="left" vertical="top"/>
    </xf>
    <xf numFmtId="0" fontId="30" fillId="0" borderId="1">
      <alignment horizontal="center" vertical="center"/>
    </xf>
    <xf numFmtId="0" fontId="30" fillId="0" borderId="2">
      <alignment horizontal="left" vertical="top"/>
    </xf>
    <xf numFmtId="0" fontId="30" fillId="0" borderId="0">
      <alignment horizontal="left" vertical="top"/>
    </xf>
    <xf numFmtId="0" fontId="30" fillId="0" borderId="1">
      <alignment horizontal="left" vertical="center"/>
    </xf>
    <xf numFmtId="0" fontId="30" fillId="0" borderId="1">
      <alignment horizontal="right" vertical="center"/>
    </xf>
    <xf numFmtId="0" fontId="30" fillId="0" borderId="6">
      <alignment horizontal="left" vertical="top"/>
    </xf>
    <xf numFmtId="0" fontId="30" fillId="0" borderId="6">
      <alignment horizontal="left" vertical="top"/>
    </xf>
    <xf numFmtId="9" fontId="24" fillId="0" borderId="0" applyFont="0" applyFill="0" applyBorder="0" applyAlignment="0" applyProtection="0"/>
    <xf numFmtId="0" fontId="22" fillId="0" borderId="0"/>
    <xf numFmtId="0" fontId="19" fillId="0" borderId="0"/>
    <xf numFmtId="0" fontId="29" fillId="0" borderId="0">
      <alignment horizontal="center" vertical="center"/>
    </xf>
    <xf numFmtId="0" fontId="30" fillId="0" borderId="0">
      <alignment horizontal="center" vertical="top"/>
    </xf>
    <xf numFmtId="0" fontId="28" fillId="0" borderId="0">
      <alignment horizontal="left" vertical="top"/>
    </xf>
    <xf numFmtId="0" fontId="30" fillId="0" borderId="0">
      <alignment horizontal="left" vertical="center"/>
    </xf>
    <xf numFmtId="0" fontId="28" fillId="0" borderId="0">
      <alignment horizontal="left" vertical="center"/>
    </xf>
    <xf numFmtId="0" fontId="30" fillId="0" borderId="1">
      <alignment horizontal="center" vertical="center"/>
    </xf>
    <xf numFmtId="0" fontId="30" fillId="0" borderId="1">
      <alignment horizontal="left" vertical="center"/>
    </xf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6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4" borderId="0" applyNumberFormat="0" applyBorder="0" applyAlignment="0" applyProtection="0"/>
    <xf numFmtId="0" fontId="44" fillId="8" borderId="0" applyNumberFormat="0" applyBorder="0" applyAlignment="0" applyProtection="0"/>
    <xf numFmtId="0" fontId="45" fillId="25" borderId="14" applyNumberFormat="0" applyAlignment="0" applyProtection="0"/>
    <xf numFmtId="0" fontId="46" fillId="26" borderId="15" applyNumberFormat="0" applyAlignment="0" applyProtection="0"/>
    <xf numFmtId="0" fontId="47" fillId="0" borderId="0" applyNumberFormat="0" applyFill="0" applyBorder="0" applyAlignment="0" applyProtection="0"/>
    <xf numFmtId="0" fontId="48" fillId="9" borderId="0" applyNumberFormat="0" applyBorder="0" applyAlignment="0" applyProtection="0"/>
    <xf numFmtId="0" fontId="49" fillId="0" borderId="16" applyNumberFormat="0" applyFill="0" applyAlignment="0" applyProtection="0"/>
    <xf numFmtId="0" fontId="50" fillId="0" borderId="17" applyNumberFormat="0" applyFill="0" applyAlignment="0" applyProtection="0"/>
    <xf numFmtId="0" fontId="51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52" fillId="12" borderId="14" applyNumberFormat="0" applyAlignment="0" applyProtection="0"/>
    <xf numFmtId="0" fontId="53" fillId="0" borderId="19" applyNumberFormat="0" applyFill="0" applyAlignment="0" applyProtection="0"/>
    <xf numFmtId="0" fontId="54" fillId="27" borderId="0" applyNumberFormat="0" applyBorder="0" applyAlignment="0" applyProtection="0"/>
    <xf numFmtId="0" fontId="55" fillId="0" borderId="0" applyNumberFormat="0" applyFill="0" applyBorder="0" applyAlignment="0" applyProtection="0"/>
    <xf numFmtId="0" fontId="22" fillId="28" borderId="20" applyNumberFormat="0" applyFont="0" applyAlignment="0" applyProtection="0"/>
    <xf numFmtId="0" fontId="56" fillId="25" borderId="21" applyNumberFormat="0" applyAlignment="0" applyProtection="0"/>
    <xf numFmtId="0" fontId="57" fillId="29" borderId="0">
      <alignment horizontal="left" vertical="center"/>
    </xf>
    <xf numFmtId="0" fontId="58" fillId="6" borderId="0">
      <alignment horizontal="left" vertical="center"/>
    </xf>
    <xf numFmtId="0" fontId="57" fillId="29" borderId="0">
      <alignment horizontal="left" vertical="center"/>
    </xf>
    <xf numFmtId="0" fontId="57" fillId="29" borderId="0">
      <alignment horizontal="left" vertical="center"/>
    </xf>
    <xf numFmtId="0" fontId="57" fillId="29" borderId="0">
      <alignment horizontal="left" vertical="center"/>
    </xf>
    <xf numFmtId="0" fontId="57" fillId="29" borderId="0">
      <alignment horizontal="left" vertical="center"/>
    </xf>
    <xf numFmtId="0" fontId="57" fillId="29" borderId="0">
      <alignment horizontal="left" vertical="center"/>
    </xf>
    <xf numFmtId="0" fontId="57" fillId="29" borderId="0">
      <alignment horizontal="left" vertical="center"/>
    </xf>
    <xf numFmtId="0" fontId="57" fillId="29" borderId="0">
      <alignment horizontal="left" vertical="center"/>
    </xf>
    <xf numFmtId="0" fontId="57" fillId="29" borderId="0">
      <alignment horizontal="left" vertical="center"/>
    </xf>
    <xf numFmtId="0" fontId="57" fillId="29" borderId="0">
      <alignment horizontal="left" vertical="center"/>
    </xf>
    <xf numFmtId="0" fontId="57" fillId="29" borderId="0">
      <alignment horizontal="left" vertical="center"/>
    </xf>
    <xf numFmtId="0" fontId="28" fillId="0" borderId="0">
      <alignment horizontal="right" vertical="center"/>
    </xf>
    <xf numFmtId="0" fontId="58" fillId="6" borderId="0">
      <alignment horizontal="left" vertical="center"/>
    </xf>
    <xf numFmtId="0" fontId="28" fillId="0" borderId="0">
      <alignment horizontal="right" vertical="center"/>
    </xf>
    <xf numFmtId="0" fontId="58" fillId="6" borderId="0">
      <alignment horizontal="left" vertical="center"/>
    </xf>
    <xf numFmtId="0" fontId="28" fillId="0" borderId="0">
      <alignment horizontal="right" vertical="center"/>
    </xf>
    <xf numFmtId="0" fontId="28" fillId="0" borderId="0">
      <alignment horizontal="right" vertical="center"/>
    </xf>
    <xf numFmtId="0" fontId="57" fillId="29" borderId="0">
      <alignment horizontal="left" vertical="center"/>
    </xf>
    <xf numFmtId="0" fontId="57" fillId="29" borderId="0">
      <alignment horizontal="right" vertical="center"/>
    </xf>
    <xf numFmtId="0" fontId="58" fillId="6" borderId="0">
      <alignment horizontal="right" vertical="center"/>
    </xf>
    <xf numFmtId="0" fontId="57" fillId="29" borderId="0">
      <alignment horizontal="right" vertical="center"/>
    </xf>
    <xf numFmtId="0" fontId="57" fillId="29" borderId="0">
      <alignment horizontal="right" vertical="center"/>
    </xf>
    <xf numFmtId="0" fontId="57" fillId="29" borderId="0">
      <alignment horizontal="right" vertical="center"/>
    </xf>
    <xf numFmtId="0" fontId="57" fillId="29" borderId="0">
      <alignment horizontal="right" vertical="center"/>
    </xf>
    <xf numFmtId="0" fontId="57" fillId="29" borderId="0">
      <alignment horizontal="right" vertical="center"/>
    </xf>
    <xf numFmtId="0" fontId="57" fillId="29" borderId="0">
      <alignment horizontal="right" vertical="center"/>
    </xf>
    <xf numFmtId="0" fontId="57" fillId="30" borderId="0">
      <alignment horizontal="center" vertical="center"/>
    </xf>
    <xf numFmtId="0" fontId="58" fillId="6" borderId="0">
      <alignment horizontal="left" vertical="center"/>
    </xf>
    <xf numFmtId="0" fontId="58" fillId="0" borderId="0">
      <alignment horizontal="left" vertical="top"/>
    </xf>
    <xf numFmtId="0" fontId="57" fillId="30" borderId="0">
      <alignment horizontal="center" vertical="center"/>
    </xf>
    <xf numFmtId="0" fontId="57" fillId="30" borderId="0">
      <alignment horizontal="center" vertical="center"/>
    </xf>
    <xf numFmtId="0" fontId="58" fillId="6" borderId="0">
      <alignment horizontal="center" vertical="center"/>
    </xf>
    <xf numFmtId="0" fontId="58" fillId="0" borderId="0">
      <alignment horizontal="center" vertical="center"/>
    </xf>
    <xf numFmtId="0" fontId="30" fillId="0" borderId="1">
      <alignment horizontal="right" vertical="center"/>
    </xf>
    <xf numFmtId="0" fontId="30" fillId="0" borderId="1">
      <alignment horizontal="right" vertical="top"/>
    </xf>
    <xf numFmtId="0" fontId="59" fillId="6" borderId="0">
      <alignment horizontal="left" vertical="center"/>
    </xf>
    <xf numFmtId="0" fontId="58" fillId="0" borderId="0">
      <alignment horizontal="center" vertical="center"/>
    </xf>
    <xf numFmtId="0" fontId="30" fillId="0" borderId="1">
      <alignment horizontal="left" vertical="top"/>
    </xf>
    <xf numFmtId="0" fontId="58" fillId="6" borderId="0">
      <alignment horizontal="center" vertical="center"/>
    </xf>
    <xf numFmtId="0" fontId="30" fillId="0" borderId="0">
      <alignment horizontal="left" vertical="center"/>
    </xf>
    <xf numFmtId="0" fontId="30" fillId="0" borderId="1">
      <alignment horizontal="right" vertical="top"/>
    </xf>
    <xf numFmtId="0" fontId="58" fillId="0" borderId="0">
      <alignment horizontal="center" vertical="center"/>
    </xf>
    <xf numFmtId="0" fontId="58" fillId="6" borderId="0">
      <alignment horizontal="left" vertical="center"/>
    </xf>
    <xf numFmtId="0" fontId="30" fillId="0" borderId="1">
      <alignment horizontal="right" vertical="top"/>
    </xf>
    <xf numFmtId="0" fontId="30" fillId="0" borderId="1">
      <alignment horizontal="left" vertical="top"/>
    </xf>
    <xf numFmtId="0" fontId="60" fillId="0" borderId="0">
      <alignment horizontal="center" vertical="center"/>
    </xf>
    <xf numFmtId="0" fontId="58" fillId="6" borderId="0">
      <alignment horizontal="right" vertical="center"/>
    </xf>
    <xf numFmtId="0" fontId="30" fillId="0" borderId="1">
      <alignment horizontal="left" vertical="top"/>
    </xf>
    <xf numFmtId="0" fontId="58" fillId="0" borderId="0">
      <alignment horizontal="left" vertical="center"/>
    </xf>
    <xf numFmtId="0" fontId="58" fillId="6" borderId="0">
      <alignment horizontal="center" vertical="center"/>
    </xf>
    <xf numFmtId="0" fontId="58" fillId="0" borderId="0">
      <alignment horizontal="right" vertical="center"/>
    </xf>
    <xf numFmtId="0" fontId="58" fillId="6" borderId="0">
      <alignment horizontal="left" vertical="top"/>
    </xf>
    <xf numFmtId="0" fontId="58" fillId="0" borderId="0">
      <alignment horizontal="center" vertical="center"/>
    </xf>
    <xf numFmtId="0" fontId="58" fillId="6" borderId="0">
      <alignment horizontal="right" vertical="center"/>
    </xf>
    <xf numFmtId="0" fontId="58" fillId="0" borderId="0">
      <alignment horizontal="left" vertical="top"/>
    </xf>
    <xf numFmtId="0" fontId="58" fillId="6" borderId="0">
      <alignment horizontal="right" vertical="top"/>
    </xf>
    <xf numFmtId="0" fontId="58" fillId="0" borderId="0">
      <alignment horizontal="right" vertical="center"/>
    </xf>
    <xf numFmtId="0" fontId="57" fillId="29" borderId="0">
      <alignment horizontal="center" vertical="center"/>
    </xf>
    <xf numFmtId="0" fontId="58" fillId="6" borderId="0">
      <alignment horizontal="center" vertical="center"/>
    </xf>
    <xf numFmtId="0" fontId="57" fillId="29" borderId="0">
      <alignment horizontal="center" vertical="center"/>
    </xf>
    <xf numFmtId="0" fontId="57" fillId="29" borderId="0">
      <alignment horizontal="center" vertical="center"/>
    </xf>
    <xf numFmtId="0" fontId="57" fillId="29" borderId="0">
      <alignment horizontal="center" vertical="center"/>
    </xf>
    <xf numFmtId="0" fontId="57" fillId="29" borderId="0">
      <alignment horizontal="center" vertical="center"/>
    </xf>
    <xf numFmtId="0" fontId="57" fillId="29" borderId="0">
      <alignment horizontal="center" vertical="center"/>
    </xf>
    <xf numFmtId="0" fontId="57" fillId="29" borderId="0">
      <alignment horizontal="center" vertical="center"/>
    </xf>
    <xf numFmtId="0" fontId="58" fillId="0" borderId="0">
      <alignment horizontal="left" vertical="center"/>
    </xf>
    <xf numFmtId="0" fontId="57" fillId="29" borderId="0">
      <alignment horizontal="center" vertical="center"/>
    </xf>
    <xf numFmtId="0" fontId="33" fillId="6" borderId="0">
      <alignment horizontal="left" vertical="top"/>
    </xf>
    <xf numFmtId="0" fontId="58" fillId="0" borderId="0">
      <alignment horizontal="right" vertical="top"/>
    </xf>
    <xf numFmtId="0" fontId="58" fillId="6" borderId="0">
      <alignment horizontal="left" vertical="center"/>
    </xf>
    <xf numFmtId="0" fontId="58" fillId="0" borderId="0">
      <alignment horizontal="left" vertical="top"/>
    </xf>
    <xf numFmtId="0" fontId="33" fillId="6" borderId="0">
      <alignment horizontal="left" vertical="top"/>
    </xf>
    <xf numFmtId="0" fontId="33" fillId="6" borderId="0">
      <alignment horizontal="center" vertical="center"/>
    </xf>
    <xf numFmtId="0" fontId="30" fillId="0" borderId="0">
      <alignment horizontal="left" vertical="top"/>
    </xf>
    <xf numFmtId="0" fontId="61" fillId="29" borderId="0">
      <alignment horizontal="center" vertical="center"/>
    </xf>
    <xf numFmtId="0" fontId="39" fillId="6" borderId="0">
      <alignment horizontal="center" vertical="center"/>
    </xf>
    <xf numFmtId="0" fontId="39" fillId="0" borderId="0">
      <alignment horizontal="center" vertical="center"/>
    </xf>
    <xf numFmtId="0" fontId="29" fillId="0" borderId="0">
      <alignment horizontal="center" vertical="center"/>
    </xf>
    <xf numFmtId="0" fontId="58" fillId="6" borderId="0">
      <alignment horizontal="center" vertical="center"/>
    </xf>
    <xf numFmtId="0" fontId="58" fillId="0" borderId="0">
      <alignment horizontal="center" vertical="top"/>
    </xf>
    <xf numFmtId="0" fontId="30" fillId="0" borderId="0">
      <alignment horizontal="center" vertical="top"/>
    </xf>
    <xf numFmtId="0" fontId="58" fillId="6" borderId="0">
      <alignment horizontal="center" vertical="center"/>
    </xf>
    <xf numFmtId="0" fontId="60" fillId="0" borderId="0">
      <alignment horizontal="left" vertical="top"/>
    </xf>
    <xf numFmtId="0" fontId="28" fillId="0" borderId="0">
      <alignment horizontal="left" vertical="top"/>
    </xf>
    <xf numFmtId="0" fontId="58" fillId="6" borderId="0">
      <alignment horizontal="center" vertical="center"/>
    </xf>
    <xf numFmtId="0" fontId="58" fillId="0" borderId="0">
      <alignment horizontal="left" vertical="top"/>
    </xf>
    <xf numFmtId="0" fontId="28" fillId="0" borderId="1">
      <alignment horizontal="center" vertical="center"/>
    </xf>
    <xf numFmtId="0" fontId="58" fillId="6" borderId="0">
      <alignment horizontal="left" vertical="center"/>
    </xf>
    <xf numFmtId="0" fontId="60" fillId="0" borderId="0">
      <alignment horizontal="left" vertical="center"/>
    </xf>
    <xf numFmtId="0" fontId="57" fillId="30" borderId="0">
      <alignment horizontal="left" vertical="center"/>
    </xf>
    <xf numFmtId="0" fontId="58" fillId="6" borderId="0">
      <alignment horizontal="left" vertical="center"/>
    </xf>
    <xf numFmtId="0" fontId="60" fillId="0" borderId="0">
      <alignment horizontal="left" vertical="top"/>
    </xf>
    <xf numFmtId="0" fontId="57" fillId="30" borderId="0">
      <alignment horizontal="left" vertical="center"/>
    </xf>
    <xf numFmtId="0" fontId="28" fillId="0" borderId="1">
      <alignment horizontal="center" vertical="center"/>
    </xf>
    <xf numFmtId="0" fontId="57" fillId="30" borderId="0">
      <alignment horizontal="left" vertical="center"/>
    </xf>
    <xf numFmtId="0" fontId="62" fillId="0" borderId="0" applyNumberFormat="0" applyFill="0" applyBorder="0" applyAlignment="0" applyProtection="0"/>
    <xf numFmtId="0" fontId="63" fillId="0" borderId="22" applyNumberFormat="0" applyFill="0" applyAlignment="0" applyProtection="0"/>
    <xf numFmtId="0" fontId="64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65" fillId="12" borderId="14" applyNumberFormat="0" applyAlignment="0" applyProtection="0"/>
    <xf numFmtId="0" fontId="65" fillId="12" borderId="14" applyNumberFormat="0" applyAlignment="0" applyProtection="0"/>
    <xf numFmtId="0" fontId="65" fillId="12" borderId="14" applyNumberFormat="0" applyAlignment="0" applyProtection="0"/>
    <xf numFmtId="0" fontId="65" fillId="12" borderId="14" applyNumberFormat="0" applyAlignment="0" applyProtection="0"/>
    <xf numFmtId="0" fontId="65" fillId="12" borderId="14" applyNumberFormat="0" applyAlignment="0" applyProtection="0"/>
    <xf numFmtId="0" fontId="65" fillId="12" borderId="14" applyNumberFormat="0" applyAlignment="0" applyProtection="0"/>
    <xf numFmtId="0" fontId="65" fillId="12" borderId="14" applyNumberFormat="0" applyAlignment="0" applyProtection="0"/>
    <xf numFmtId="0" fontId="65" fillId="12" borderId="14" applyNumberFormat="0" applyAlignment="0" applyProtection="0"/>
    <xf numFmtId="0" fontId="65" fillId="12" borderId="14" applyNumberFormat="0" applyAlignment="0" applyProtection="0"/>
    <xf numFmtId="0" fontId="65" fillId="12" borderId="14" applyNumberFormat="0" applyAlignment="0" applyProtection="0"/>
    <xf numFmtId="0" fontId="65" fillId="12" borderId="14" applyNumberFormat="0" applyAlignment="0" applyProtection="0"/>
    <xf numFmtId="0" fontId="65" fillId="12" borderId="14" applyNumberFormat="0" applyAlignment="0" applyProtection="0"/>
    <xf numFmtId="0" fontId="65" fillId="12" borderId="14" applyNumberFormat="0" applyAlignment="0" applyProtection="0"/>
    <xf numFmtId="0" fontId="65" fillId="12" borderId="14" applyNumberFormat="0" applyAlignment="0" applyProtection="0"/>
    <xf numFmtId="0" fontId="65" fillId="12" borderId="14" applyNumberFormat="0" applyAlignment="0" applyProtection="0"/>
    <xf numFmtId="0" fontId="65" fillId="12" borderId="14" applyNumberFormat="0" applyAlignment="0" applyProtection="0"/>
    <xf numFmtId="0" fontId="65" fillId="12" borderId="14" applyNumberFormat="0" applyAlignment="0" applyProtection="0"/>
    <xf numFmtId="0" fontId="65" fillId="12" borderId="14" applyNumberFormat="0" applyAlignment="0" applyProtection="0"/>
    <xf numFmtId="0" fontId="65" fillId="12" borderId="14" applyNumberFormat="0" applyAlignment="0" applyProtection="0"/>
    <xf numFmtId="0" fontId="65" fillId="12" borderId="14" applyNumberFormat="0" applyAlignment="0" applyProtection="0"/>
    <xf numFmtId="0" fontId="65" fillId="12" borderId="14" applyNumberFormat="0" applyAlignment="0" applyProtection="0"/>
    <xf numFmtId="0" fontId="65" fillId="12" borderId="14" applyNumberFormat="0" applyAlignment="0" applyProtection="0"/>
    <xf numFmtId="0" fontId="65" fillId="12" borderId="14" applyNumberFormat="0" applyAlignment="0" applyProtection="0"/>
    <xf numFmtId="0" fontId="65" fillId="12" borderId="14" applyNumberFormat="0" applyAlignment="0" applyProtection="0"/>
    <xf numFmtId="0" fontId="65" fillId="12" borderId="14" applyNumberFormat="0" applyAlignment="0" applyProtection="0"/>
    <xf numFmtId="0" fontId="65" fillId="12" borderId="14" applyNumberFormat="0" applyAlignment="0" applyProtection="0"/>
    <xf numFmtId="0" fontId="65" fillId="12" borderId="14" applyNumberFormat="0" applyAlignment="0" applyProtection="0"/>
    <xf numFmtId="0" fontId="65" fillId="12" borderId="14" applyNumberFormat="0" applyAlignment="0" applyProtection="0"/>
    <xf numFmtId="0" fontId="65" fillId="12" borderId="14" applyNumberFormat="0" applyAlignment="0" applyProtection="0"/>
    <xf numFmtId="0" fontId="65" fillId="12" borderId="14" applyNumberFormat="0" applyAlignment="0" applyProtection="0"/>
    <xf numFmtId="0" fontId="65" fillId="12" borderId="14" applyNumberFormat="0" applyAlignment="0" applyProtection="0"/>
    <xf numFmtId="0" fontId="65" fillId="12" borderId="14" applyNumberFormat="0" applyAlignment="0" applyProtection="0"/>
    <xf numFmtId="0" fontId="65" fillId="12" borderId="14" applyNumberFormat="0" applyAlignment="0" applyProtection="0"/>
    <xf numFmtId="0" fontId="66" fillId="25" borderId="21" applyNumberFormat="0" applyAlignment="0" applyProtection="0"/>
    <xf numFmtId="0" fontId="66" fillId="25" borderId="21" applyNumberFormat="0" applyAlignment="0" applyProtection="0"/>
    <xf numFmtId="0" fontId="66" fillId="25" borderId="21" applyNumberFormat="0" applyAlignment="0" applyProtection="0"/>
    <xf numFmtId="0" fontId="66" fillId="25" borderId="21" applyNumberFormat="0" applyAlignment="0" applyProtection="0"/>
    <xf numFmtId="0" fontId="66" fillId="25" borderId="21" applyNumberFormat="0" applyAlignment="0" applyProtection="0"/>
    <xf numFmtId="0" fontId="66" fillId="25" borderId="21" applyNumberFormat="0" applyAlignment="0" applyProtection="0"/>
    <xf numFmtId="0" fontId="66" fillId="25" borderId="21" applyNumberFormat="0" applyAlignment="0" applyProtection="0"/>
    <xf numFmtId="0" fontId="66" fillId="25" borderId="21" applyNumberFormat="0" applyAlignment="0" applyProtection="0"/>
    <xf numFmtId="0" fontId="66" fillId="25" borderId="21" applyNumberFormat="0" applyAlignment="0" applyProtection="0"/>
    <xf numFmtId="0" fontId="66" fillId="25" borderId="21" applyNumberFormat="0" applyAlignment="0" applyProtection="0"/>
    <xf numFmtId="0" fontId="66" fillId="25" borderId="21" applyNumberFormat="0" applyAlignment="0" applyProtection="0"/>
    <xf numFmtId="0" fontId="66" fillId="25" borderId="21" applyNumberFormat="0" applyAlignment="0" applyProtection="0"/>
    <xf numFmtId="0" fontId="66" fillId="25" borderId="21" applyNumberFormat="0" applyAlignment="0" applyProtection="0"/>
    <xf numFmtId="0" fontId="66" fillId="25" borderId="21" applyNumberFormat="0" applyAlignment="0" applyProtection="0"/>
    <xf numFmtId="0" fontId="66" fillId="25" borderId="21" applyNumberFormat="0" applyAlignment="0" applyProtection="0"/>
    <xf numFmtId="0" fontId="66" fillId="25" borderId="21" applyNumberFormat="0" applyAlignment="0" applyProtection="0"/>
    <xf numFmtId="0" fontId="66" fillId="25" borderId="21" applyNumberFormat="0" applyAlignment="0" applyProtection="0"/>
    <xf numFmtId="0" fontId="66" fillId="25" borderId="21" applyNumberFormat="0" applyAlignment="0" applyProtection="0"/>
    <xf numFmtId="0" fontId="66" fillId="25" borderId="21" applyNumberFormat="0" applyAlignment="0" applyProtection="0"/>
    <xf numFmtId="0" fontId="66" fillId="25" borderId="21" applyNumberFormat="0" applyAlignment="0" applyProtection="0"/>
    <xf numFmtId="0" fontId="66" fillId="25" borderId="21" applyNumberFormat="0" applyAlignment="0" applyProtection="0"/>
    <xf numFmtId="0" fontId="66" fillId="25" borderId="21" applyNumberFormat="0" applyAlignment="0" applyProtection="0"/>
    <xf numFmtId="0" fontId="66" fillId="25" borderId="21" applyNumberFormat="0" applyAlignment="0" applyProtection="0"/>
    <xf numFmtId="0" fontId="66" fillId="25" borderId="21" applyNumberFormat="0" applyAlignment="0" applyProtection="0"/>
    <xf numFmtId="0" fontId="66" fillId="25" borderId="21" applyNumberFormat="0" applyAlignment="0" applyProtection="0"/>
    <xf numFmtId="0" fontId="66" fillId="25" borderId="21" applyNumberFormat="0" applyAlignment="0" applyProtection="0"/>
    <xf numFmtId="0" fontId="66" fillId="25" borderId="21" applyNumberFormat="0" applyAlignment="0" applyProtection="0"/>
    <xf numFmtId="0" fontId="66" fillId="25" borderId="21" applyNumberFormat="0" applyAlignment="0" applyProtection="0"/>
    <xf numFmtId="0" fontId="66" fillId="25" borderId="21" applyNumberFormat="0" applyAlignment="0" applyProtection="0"/>
    <xf numFmtId="0" fontId="66" fillId="25" borderId="21" applyNumberFormat="0" applyAlignment="0" applyProtection="0"/>
    <xf numFmtId="0" fontId="66" fillId="25" borderId="21" applyNumberFormat="0" applyAlignment="0" applyProtection="0"/>
    <xf numFmtId="0" fontId="66" fillId="25" borderId="21" applyNumberFormat="0" applyAlignment="0" applyProtection="0"/>
    <xf numFmtId="0" fontId="66" fillId="25" borderId="21" applyNumberFormat="0" applyAlignment="0" applyProtection="0"/>
    <xf numFmtId="0" fontId="67" fillId="25" borderId="14" applyNumberFormat="0" applyAlignment="0" applyProtection="0"/>
    <xf numFmtId="0" fontId="67" fillId="25" borderId="14" applyNumberFormat="0" applyAlignment="0" applyProtection="0"/>
    <xf numFmtId="0" fontId="67" fillId="25" borderId="14" applyNumberFormat="0" applyAlignment="0" applyProtection="0"/>
    <xf numFmtId="0" fontId="67" fillId="25" borderId="14" applyNumberFormat="0" applyAlignment="0" applyProtection="0"/>
    <xf numFmtId="0" fontId="67" fillId="25" borderId="14" applyNumberFormat="0" applyAlignment="0" applyProtection="0"/>
    <xf numFmtId="0" fontId="67" fillId="25" borderId="14" applyNumberFormat="0" applyAlignment="0" applyProtection="0"/>
    <xf numFmtId="0" fontId="67" fillId="25" borderId="14" applyNumberFormat="0" applyAlignment="0" applyProtection="0"/>
    <xf numFmtId="0" fontId="67" fillId="25" borderId="14" applyNumberFormat="0" applyAlignment="0" applyProtection="0"/>
    <xf numFmtId="0" fontId="67" fillId="25" borderId="14" applyNumberFormat="0" applyAlignment="0" applyProtection="0"/>
    <xf numFmtId="0" fontId="67" fillId="25" borderId="14" applyNumberFormat="0" applyAlignment="0" applyProtection="0"/>
    <xf numFmtId="0" fontId="67" fillId="25" borderId="14" applyNumberFormat="0" applyAlignment="0" applyProtection="0"/>
    <xf numFmtId="0" fontId="67" fillId="25" borderId="14" applyNumberFormat="0" applyAlignment="0" applyProtection="0"/>
    <xf numFmtId="0" fontId="67" fillId="25" borderId="14" applyNumberFormat="0" applyAlignment="0" applyProtection="0"/>
    <xf numFmtId="0" fontId="67" fillId="25" borderId="14" applyNumberFormat="0" applyAlignment="0" applyProtection="0"/>
    <xf numFmtId="0" fontId="67" fillId="25" borderId="14" applyNumberFormat="0" applyAlignment="0" applyProtection="0"/>
    <xf numFmtId="0" fontId="67" fillId="25" borderId="14" applyNumberFormat="0" applyAlignment="0" applyProtection="0"/>
    <xf numFmtId="0" fontId="67" fillId="25" borderId="14" applyNumberFormat="0" applyAlignment="0" applyProtection="0"/>
    <xf numFmtId="0" fontId="67" fillId="25" borderId="14" applyNumberFormat="0" applyAlignment="0" applyProtection="0"/>
    <xf numFmtId="0" fontId="67" fillId="25" borderId="14" applyNumberFormat="0" applyAlignment="0" applyProtection="0"/>
    <xf numFmtId="0" fontId="67" fillId="25" borderId="14" applyNumberFormat="0" applyAlignment="0" applyProtection="0"/>
    <xf numFmtId="0" fontId="67" fillId="25" borderId="14" applyNumberFormat="0" applyAlignment="0" applyProtection="0"/>
    <xf numFmtId="0" fontId="67" fillId="25" borderId="14" applyNumberFormat="0" applyAlignment="0" applyProtection="0"/>
    <xf numFmtId="0" fontId="67" fillId="25" borderId="14" applyNumberFormat="0" applyAlignment="0" applyProtection="0"/>
    <xf numFmtId="0" fontId="67" fillId="25" borderId="14" applyNumberFormat="0" applyAlignment="0" applyProtection="0"/>
    <xf numFmtId="0" fontId="67" fillId="25" borderId="14" applyNumberFormat="0" applyAlignment="0" applyProtection="0"/>
    <xf numFmtId="0" fontId="67" fillId="25" borderId="14" applyNumberFormat="0" applyAlignment="0" applyProtection="0"/>
    <xf numFmtId="0" fontId="67" fillId="25" borderId="14" applyNumberFormat="0" applyAlignment="0" applyProtection="0"/>
    <xf numFmtId="0" fontId="67" fillId="25" borderId="14" applyNumberFormat="0" applyAlignment="0" applyProtection="0"/>
    <xf numFmtId="0" fontId="67" fillId="25" borderId="14" applyNumberFormat="0" applyAlignment="0" applyProtection="0"/>
    <xf numFmtId="0" fontId="67" fillId="25" borderId="14" applyNumberFormat="0" applyAlignment="0" applyProtection="0"/>
    <xf numFmtId="0" fontId="67" fillId="25" borderId="14" applyNumberFormat="0" applyAlignment="0" applyProtection="0"/>
    <xf numFmtId="0" fontId="67" fillId="25" borderId="14" applyNumberFormat="0" applyAlignment="0" applyProtection="0"/>
    <xf numFmtId="0" fontId="67" fillId="25" borderId="14" applyNumberFormat="0" applyAlignment="0" applyProtection="0"/>
    <xf numFmtId="169" fontId="22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70" fillId="0" borderId="18" applyNumberFormat="0" applyFill="0" applyAlignment="0" applyProtection="0"/>
    <xf numFmtId="0" fontId="70" fillId="0" borderId="18" applyNumberFormat="0" applyFill="0" applyAlignment="0" applyProtection="0"/>
    <xf numFmtId="0" fontId="70" fillId="0" borderId="18" applyNumberFormat="0" applyFill="0" applyAlignment="0" applyProtection="0"/>
    <xf numFmtId="0" fontId="70" fillId="0" borderId="18" applyNumberFormat="0" applyFill="0" applyAlignment="0" applyProtection="0"/>
    <xf numFmtId="0" fontId="70" fillId="0" borderId="18" applyNumberFormat="0" applyFill="0" applyAlignment="0" applyProtection="0"/>
    <xf numFmtId="0" fontId="70" fillId="0" borderId="18" applyNumberFormat="0" applyFill="0" applyAlignment="0" applyProtection="0"/>
    <xf numFmtId="0" fontId="70" fillId="0" borderId="18" applyNumberFormat="0" applyFill="0" applyAlignment="0" applyProtection="0"/>
    <xf numFmtId="0" fontId="70" fillId="0" borderId="18" applyNumberFormat="0" applyFill="0" applyAlignment="0" applyProtection="0"/>
    <xf numFmtId="0" fontId="70" fillId="0" borderId="18" applyNumberFormat="0" applyFill="0" applyAlignment="0" applyProtection="0"/>
    <xf numFmtId="0" fontId="70" fillId="0" borderId="18" applyNumberFormat="0" applyFill="0" applyAlignment="0" applyProtection="0"/>
    <xf numFmtId="0" fontId="70" fillId="0" borderId="18" applyNumberFormat="0" applyFill="0" applyAlignment="0" applyProtection="0"/>
    <xf numFmtId="0" fontId="70" fillId="0" borderId="18" applyNumberFormat="0" applyFill="0" applyAlignment="0" applyProtection="0"/>
    <xf numFmtId="0" fontId="70" fillId="0" borderId="18" applyNumberFormat="0" applyFill="0" applyAlignment="0" applyProtection="0"/>
    <xf numFmtId="0" fontId="70" fillId="0" borderId="18" applyNumberFormat="0" applyFill="0" applyAlignment="0" applyProtection="0"/>
    <xf numFmtId="0" fontId="70" fillId="0" borderId="18" applyNumberFormat="0" applyFill="0" applyAlignment="0" applyProtection="0"/>
    <xf numFmtId="0" fontId="70" fillId="0" borderId="18" applyNumberFormat="0" applyFill="0" applyAlignment="0" applyProtection="0"/>
    <xf numFmtId="0" fontId="70" fillId="0" borderId="18" applyNumberFormat="0" applyFill="0" applyAlignment="0" applyProtection="0"/>
    <xf numFmtId="0" fontId="70" fillId="0" borderId="18" applyNumberFormat="0" applyFill="0" applyAlignment="0" applyProtection="0"/>
    <xf numFmtId="0" fontId="70" fillId="0" borderId="18" applyNumberFormat="0" applyFill="0" applyAlignment="0" applyProtection="0"/>
    <xf numFmtId="0" fontId="70" fillId="0" borderId="18" applyNumberFormat="0" applyFill="0" applyAlignment="0" applyProtection="0"/>
    <xf numFmtId="0" fontId="70" fillId="0" borderId="18" applyNumberFormat="0" applyFill="0" applyAlignment="0" applyProtection="0"/>
    <xf numFmtId="0" fontId="70" fillId="0" borderId="18" applyNumberFormat="0" applyFill="0" applyAlignment="0" applyProtection="0"/>
    <xf numFmtId="0" fontId="70" fillId="0" borderId="18" applyNumberFormat="0" applyFill="0" applyAlignment="0" applyProtection="0"/>
    <xf numFmtId="0" fontId="70" fillId="0" borderId="18" applyNumberFormat="0" applyFill="0" applyAlignment="0" applyProtection="0"/>
    <xf numFmtId="0" fontId="70" fillId="0" borderId="18" applyNumberFormat="0" applyFill="0" applyAlignment="0" applyProtection="0"/>
    <xf numFmtId="0" fontId="70" fillId="0" borderId="18" applyNumberFormat="0" applyFill="0" applyAlignment="0" applyProtection="0"/>
    <xf numFmtId="0" fontId="70" fillId="0" borderId="18" applyNumberFormat="0" applyFill="0" applyAlignment="0" applyProtection="0"/>
    <xf numFmtId="0" fontId="70" fillId="0" borderId="18" applyNumberFormat="0" applyFill="0" applyAlignment="0" applyProtection="0"/>
    <xf numFmtId="0" fontId="70" fillId="0" borderId="18" applyNumberFormat="0" applyFill="0" applyAlignment="0" applyProtection="0"/>
    <xf numFmtId="0" fontId="70" fillId="0" borderId="18" applyNumberFormat="0" applyFill="0" applyAlignment="0" applyProtection="0"/>
    <xf numFmtId="0" fontId="70" fillId="0" borderId="18" applyNumberFormat="0" applyFill="0" applyAlignment="0" applyProtection="0"/>
    <xf numFmtId="0" fontId="70" fillId="0" borderId="18" applyNumberFormat="0" applyFill="0" applyAlignment="0" applyProtection="0"/>
    <xf numFmtId="0" fontId="70" fillId="0" borderId="18" applyNumberFormat="0" applyFill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2" fillId="26" borderId="15" applyNumberFormat="0" applyAlignment="0" applyProtection="0"/>
    <xf numFmtId="0" fontId="72" fillId="26" borderId="15" applyNumberFormat="0" applyAlignment="0" applyProtection="0"/>
    <xf numFmtId="0" fontId="72" fillId="26" borderId="15" applyNumberFormat="0" applyAlignment="0" applyProtection="0"/>
    <xf numFmtId="0" fontId="72" fillId="26" borderId="15" applyNumberFormat="0" applyAlignment="0" applyProtection="0"/>
    <xf numFmtId="0" fontId="72" fillId="26" borderId="15" applyNumberFormat="0" applyAlignment="0" applyProtection="0"/>
    <xf numFmtId="0" fontId="72" fillId="26" borderId="15" applyNumberFormat="0" applyAlignment="0" applyProtection="0"/>
    <xf numFmtId="0" fontId="72" fillId="26" borderId="15" applyNumberFormat="0" applyAlignment="0" applyProtection="0"/>
    <xf numFmtId="0" fontId="72" fillId="26" borderId="15" applyNumberFormat="0" applyAlignment="0" applyProtection="0"/>
    <xf numFmtId="0" fontId="72" fillId="26" borderId="15" applyNumberFormat="0" applyAlignment="0" applyProtection="0"/>
    <xf numFmtId="0" fontId="72" fillId="26" borderId="15" applyNumberFormat="0" applyAlignment="0" applyProtection="0"/>
    <xf numFmtId="0" fontId="72" fillId="26" borderId="15" applyNumberFormat="0" applyAlignment="0" applyProtection="0"/>
    <xf numFmtId="0" fontId="72" fillId="26" borderId="15" applyNumberFormat="0" applyAlignment="0" applyProtection="0"/>
    <xf numFmtId="0" fontId="72" fillId="26" borderId="15" applyNumberFormat="0" applyAlignment="0" applyProtection="0"/>
    <xf numFmtId="0" fontId="72" fillId="26" borderId="15" applyNumberFormat="0" applyAlignment="0" applyProtection="0"/>
    <xf numFmtId="0" fontId="72" fillId="26" borderId="15" applyNumberFormat="0" applyAlignment="0" applyProtection="0"/>
    <xf numFmtId="0" fontId="72" fillId="26" borderId="15" applyNumberFormat="0" applyAlignment="0" applyProtection="0"/>
    <xf numFmtId="0" fontId="72" fillId="26" borderId="15" applyNumberFormat="0" applyAlignment="0" applyProtection="0"/>
    <xf numFmtId="0" fontId="72" fillId="26" borderId="15" applyNumberFormat="0" applyAlignment="0" applyProtection="0"/>
    <xf numFmtId="0" fontId="72" fillId="26" borderId="15" applyNumberFormat="0" applyAlignment="0" applyProtection="0"/>
    <xf numFmtId="0" fontId="72" fillId="26" borderId="15" applyNumberFormat="0" applyAlignment="0" applyProtection="0"/>
    <xf numFmtId="0" fontId="72" fillId="26" borderId="15" applyNumberFormat="0" applyAlignment="0" applyProtection="0"/>
    <xf numFmtId="0" fontId="72" fillId="26" borderId="15" applyNumberFormat="0" applyAlignment="0" applyProtection="0"/>
    <xf numFmtId="0" fontId="72" fillId="26" borderId="15" applyNumberFormat="0" applyAlignment="0" applyProtection="0"/>
    <xf numFmtId="0" fontId="72" fillId="26" borderId="15" applyNumberFormat="0" applyAlignment="0" applyProtection="0"/>
    <xf numFmtId="0" fontId="72" fillId="26" borderId="15" applyNumberFormat="0" applyAlignment="0" applyProtection="0"/>
    <xf numFmtId="0" fontId="72" fillId="26" borderId="15" applyNumberFormat="0" applyAlignment="0" applyProtection="0"/>
    <xf numFmtId="0" fontId="72" fillId="26" borderId="15" applyNumberFormat="0" applyAlignment="0" applyProtection="0"/>
    <xf numFmtId="0" fontId="72" fillId="26" borderId="15" applyNumberFormat="0" applyAlignment="0" applyProtection="0"/>
    <xf numFmtId="0" fontId="72" fillId="26" borderId="15" applyNumberFormat="0" applyAlignment="0" applyProtection="0"/>
    <xf numFmtId="0" fontId="72" fillId="26" borderId="15" applyNumberFormat="0" applyAlignment="0" applyProtection="0"/>
    <xf numFmtId="0" fontId="72" fillId="26" borderId="15" applyNumberFormat="0" applyAlignment="0" applyProtection="0"/>
    <xf numFmtId="0" fontId="72" fillId="26" borderId="15" applyNumberFormat="0" applyAlignment="0" applyProtection="0"/>
    <xf numFmtId="0" fontId="72" fillId="26" borderId="15" applyNumberFormat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74" fillId="0" borderId="0"/>
    <xf numFmtId="0" fontId="61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40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74" fillId="0" borderId="0"/>
    <xf numFmtId="0" fontId="23" fillId="0" borderId="0"/>
    <xf numFmtId="0" fontId="23" fillId="0" borderId="0"/>
    <xf numFmtId="0" fontId="7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23" fillId="0" borderId="0"/>
    <xf numFmtId="0" fontId="24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2" fillId="28" borderId="20" applyNumberFormat="0" applyFont="0" applyAlignment="0" applyProtection="0"/>
    <xf numFmtId="0" fontId="22" fillId="28" borderId="20" applyNumberFormat="0" applyFont="0" applyAlignment="0" applyProtection="0"/>
    <xf numFmtId="0" fontId="22" fillId="28" borderId="20" applyNumberFormat="0" applyFont="0" applyAlignment="0" applyProtection="0"/>
    <xf numFmtId="0" fontId="22" fillId="28" borderId="20" applyNumberFormat="0" applyFont="0" applyAlignment="0" applyProtection="0"/>
    <xf numFmtId="0" fontId="22" fillId="28" borderId="20" applyNumberFormat="0" applyFont="0" applyAlignment="0" applyProtection="0"/>
    <xf numFmtId="0" fontId="22" fillId="28" borderId="20" applyNumberFormat="0" applyFont="0" applyAlignment="0" applyProtection="0"/>
    <xf numFmtId="0" fontId="22" fillId="28" borderId="20" applyNumberFormat="0" applyFont="0" applyAlignment="0" applyProtection="0"/>
    <xf numFmtId="0" fontId="22" fillId="28" borderId="20" applyNumberFormat="0" applyFont="0" applyAlignment="0" applyProtection="0"/>
    <xf numFmtId="0" fontId="22" fillId="28" borderId="20" applyNumberFormat="0" applyFont="0" applyAlignment="0" applyProtection="0"/>
    <xf numFmtId="0" fontId="22" fillId="28" borderId="20" applyNumberFormat="0" applyFont="0" applyAlignment="0" applyProtection="0"/>
    <xf numFmtId="0" fontId="22" fillId="28" borderId="20" applyNumberFormat="0" applyFont="0" applyAlignment="0" applyProtection="0"/>
    <xf numFmtId="0" fontId="22" fillId="28" borderId="20" applyNumberFormat="0" applyFont="0" applyAlignment="0" applyProtection="0"/>
    <xf numFmtId="0" fontId="22" fillId="28" borderId="20" applyNumberFormat="0" applyFont="0" applyAlignment="0" applyProtection="0"/>
    <xf numFmtId="0" fontId="22" fillId="28" borderId="20" applyNumberFormat="0" applyFont="0" applyAlignment="0" applyProtection="0"/>
    <xf numFmtId="0" fontId="22" fillId="28" borderId="20" applyNumberFormat="0" applyFont="0" applyAlignment="0" applyProtection="0"/>
    <xf numFmtId="0" fontId="22" fillId="28" borderId="20" applyNumberFormat="0" applyFont="0" applyAlignment="0" applyProtection="0"/>
    <xf numFmtId="0" fontId="22" fillId="28" borderId="20" applyNumberFormat="0" applyFont="0" applyAlignment="0" applyProtection="0"/>
    <xf numFmtId="0" fontId="22" fillId="28" borderId="20" applyNumberFormat="0" applyFont="0" applyAlignment="0" applyProtection="0"/>
    <xf numFmtId="0" fontId="22" fillId="28" borderId="20" applyNumberFormat="0" applyFont="0" applyAlignment="0" applyProtection="0"/>
    <xf numFmtId="0" fontId="22" fillId="28" borderId="20" applyNumberFormat="0" applyFont="0" applyAlignment="0" applyProtection="0"/>
    <xf numFmtId="0" fontId="22" fillId="28" borderId="20" applyNumberFormat="0" applyFont="0" applyAlignment="0" applyProtection="0"/>
    <xf numFmtId="0" fontId="22" fillId="28" borderId="20" applyNumberFormat="0" applyFont="0" applyAlignment="0" applyProtection="0"/>
    <xf numFmtId="0" fontId="22" fillId="28" borderId="20" applyNumberFormat="0" applyFont="0" applyAlignment="0" applyProtection="0"/>
    <xf numFmtId="0" fontId="22" fillId="28" borderId="20" applyNumberFormat="0" applyFont="0" applyAlignment="0" applyProtection="0"/>
    <xf numFmtId="0" fontId="22" fillId="28" borderId="20" applyNumberFormat="0" applyFont="0" applyAlignment="0" applyProtection="0"/>
    <xf numFmtId="0" fontId="22" fillId="28" borderId="20" applyNumberFormat="0" applyFont="0" applyAlignment="0" applyProtection="0"/>
    <xf numFmtId="0" fontId="22" fillId="28" borderId="20" applyNumberFormat="0" applyFont="0" applyAlignment="0" applyProtection="0"/>
    <xf numFmtId="0" fontId="22" fillId="28" borderId="20" applyNumberFormat="0" applyFont="0" applyAlignment="0" applyProtection="0"/>
    <xf numFmtId="0" fontId="22" fillId="28" borderId="20" applyNumberFormat="0" applyFont="0" applyAlignment="0" applyProtection="0"/>
    <xf numFmtId="0" fontId="22" fillId="28" borderId="20" applyNumberFormat="0" applyFont="0" applyAlignment="0" applyProtection="0"/>
    <xf numFmtId="0" fontId="22" fillId="28" borderId="20" applyNumberFormat="0" applyFont="0" applyAlignment="0" applyProtection="0"/>
    <xf numFmtId="0" fontId="22" fillId="28" borderId="20" applyNumberFormat="0" applyFont="0" applyAlignment="0" applyProtection="0"/>
    <xf numFmtId="0" fontId="22" fillId="28" borderId="20" applyNumberFormat="0" applyFont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0" fontId="77" fillId="0" borderId="19" applyNumberFormat="0" applyFill="0" applyAlignment="0" applyProtection="0"/>
    <xf numFmtId="0" fontId="77" fillId="0" borderId="19" applyNumberFormat="0" applyFill="0" applyAlignment="0" applyProtection="0"/>
    <xf numFmtId="0" fontId="77" fillId="0" borderId="19" applyNumberFormat="0" applyFill="0" applyAlignment="0" applyProtection="0"/>
    <xf numFmtId="0" fontId="77" fillId="0" borderId="19" applyNumberFormat="0" applyFill="0" applyAlignment="0" applyProtection="0"/>
    <xf numFmtId="0" fontId="77" fillId="0" borderId="19" applyNumberFormat="0" applyFill="0" applyAlignment="0" applyProtection="0"/>
    <xf numFmtId="0" fontId="77" fillId="0" borderId="19" applyNumberFormat="0" applyFill="0" applyAlignment="0" applyProtection="0"/>
    <xf numFmtId="0" fontId="77" fillId="0" borderId="19" applyNumberFormat="0" applyFill="0" applyAlignment="0" applyProtection="0"/>
    <xf numFmtId="0" fontId="77" fillId="0" borderId="19" applyNumberFormat="0" applyFill="0" applyAlignment="0" applyProtection="0"/>
    <xf numFmtId="0" fontId="77" fillId="0" borderId="19" applyNumberFormat="0" applyFill="0" applyAlignment="0" applyProtection="0"/>
    <xf numFmtId="0" fontId="77" fillId="0" borderId="19" applyNumberFormat="0" applyFill="0" applyAlignment="0" applyProtection="0"/>
    <xf numFmtId="0" fontId="77" fillId="0" borderId="19" applyNumberFormat="0" applyFill="0" applyAlignment="0" applyProtection="0"/>
    <xf numFmtId="0" fontId="77" fillId="0" borderId="19" applyNumberFormat="0" applyFill="0" applyAlignment="0" applyProtection="0"/>
    <xf numFmtId="0" fontId="77" fillId="0" borderId="19" applyNumberFormat="0" applyFill="0" applyAlignment="0" applyProtection="0"/>
    <xf numFmtId="0" fontId="77" fillId="0" borderId="19" applyNumberFormat="0" applyFill="0" applyAlignment="0" applyProtection="0"/>
    <xf numFmtId="0" fontId="77" fillId="0" borderId="19" applyNumberFormat="0" applyFill="0" applyAlignment="0" applyProtection="0"/>
    <xf numFmtId="0" fontId="77" fillId="0" borderId="19" applyNumberFormat="0" applyFill="0" applyAlignment="0" applyProtection="0"/>
    <xf numFmtId="0" fontId="77" fillId="0" borderId="19" applyNumberFormat="0" applyFill="0" applyAlignment="0" applyProtection="0"/>
    <xf numFmtId="0" fontId="77" fillId="0" borderId="19" applyNumberFormat="0" applyFill="0" applyAlignment="0" applyProtection="0"/>
    <xf numFmtId="0" fontId="77" fillId="0" borderId="19" applyNumberFormat="0" applyFill="0" applyAlignment="0" applyProtection="0"/>
    <xf numFmtId="0" fontId="77" fillId="0" borderId="19" applyNumberFormat="0" applyFill="0" applyAlignment="0" applyProtection="0"/>
    <xf numFmtId="0" fontId="77" fillId="0" borderId="19" applyNumberFormat="0" applyFill="0" applyAlignment="0" applyProtection="0"/>
    <xf numFmtId="0" fontId="77" fillId="0" borderId="19" applyNumberFormat="0" applyFill="0" applyAlignment="0" applyProtection="0"/>
    <xf numFmtId="0" fontId="77" fillId="0" borderId="19" applyNumberFormat="0" applyFill="0" applyAlignment="0" applyProtection="0"/>
    <xf numFmtId="0" fontId="77" fillId="0" borderId="19" applyNumberFormat="0" applyFill="0" applyAlignment="0" applyProtection="0"/>
    <xf numFmtId="0" fontId="77" fillId="0" borderId="19" applyNumberFormat="0" applyFill="0" applyAlignment="0" applyProtection="0"/>
    <xf numFmtId="0" fontId="77" fillId="0" borderId="19" applyNumberFormat="0" applyFill="0" applyAlignment="0" applyProtection="0"/>
    <xf numFmtId="0" fontId="77" fillId="0" borderId="19" applyNumberFormat="0" applyFill="0" applyAlignment="0" applyProtection="0"/>
    <xf numFmtId="0" fontId="77" fillId="0" borderId="19" applyNumberFormat="0" applyFill="0" applyAlignment="0" applyProtection="0"/>
    <xf numFmtId="0" fontId="77" fillId="0" borderId="19" applyNumberFormat="0" applyFill="0" applyAlignment="0" applyProtection="0"/>
    <xf numFmtId="0" fontId="77" fillId="0" borderId="19" applyNumberFormat="0" applyFill="0" applyAlignment="0" applyProtection="0"/>
    <xf numFmtId="0" fontId="77" fillId="0" borderId="19" applyNumberFormat="0" applyFill="0" applyAlignment="0" applyProtection="0"/>
    <xf numFmtId="0" fontId="77" fillId="0" borderId="19" applyNumberFormat="0" applyFill="0" applyAlignment="0" applyProtection="0"/>
    <xf numFmtId="0" fontId="77" fillId="0" borderId="19" applyNumberFormat="0" applyFill="0" applyAlignment="0" applyProtection="0"/>
    <xf numFmtId="0" fontId="78" fillId="0" borderId="0"/>
    <xf numFmtId="0" fontId="79" fillId="0" borderId="0"/>
    <xf numFmtId="0" fontId="5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74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74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2" fillId="0" borderId="0" applyFont="0" applyFill="0" applyBorder="0" applyAlignment="0" applyProtection="0"/>
    <xf numFmtId="174" fontId="23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74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7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26" fillId="0" borderId="0">
      <alignment horizontal="center"/>
    </xf>
    <xf numFmtId="0" fontId="17" fillId="0" borderId="0"/>
    <xf numFmtId="0" fontId="23" fillId="0" borderId="1" applyBorder="0" applyAlignment="0">
      <alignment horizontal="center" wrapText="1"/>
    </xf>
    <xf numFmtId="0" fontId="26" fillId="0" borderId="0">
      <alignment horizontal="left" vertical="top"/>
    </xf>
    <xf numFmtId="0" fontId="26" fillId="0" borderId="0">
      <alignment horizontal="right" vertical="top" wrapText="1"/>
    </xf>
    <xf numFmtId="0" fontId="26" fillId="0" borderId="1">
      <alignment horizontal="center" wrapText="1"/>
    </xf>
    <xf numFmtId="0" fontId="16" fillId="0" borderId="0"/>
    <xf numFmtId="0" fontId="15" fillId="0" borderId="0"/>
    <xf numFmtId="0" fontId="14" fillId="0" borderId="0"/>
    <xf numFmtId="0" fontId="14" fillId="0" borderId="0"/>
    <xf numFmtId="9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28" fillId="0" borderId="0">
      <alignment horizontal="left" vertical="top"/>
    </xf>
    <xf numFmtId="0" fontId="30" fillId="0" borderId="0">
      <alignment horizontal="left" vertical="top"/>
    </xf>
    <xf numFmtId="0" fontId="28" fillId="0" borderId="0">
      <alignment horizontal="left" vertical="center"/>
    </xf>
    <xf numFmtId="0" fontId="30" fillId="0" borderId="0">
      <alignment horizontal="left" vertical="center"/>
    </xf>
    <xf numFmtId="0" fontId="6" fillId="0" borderId="0"/>
    <xf numFmtId="0" fontId="23" fillId="0" borderId="0"/>
    <xf numFmtId="0" fontId="6" fillId="0" borderId="0"/>
    <xf numFmtId="167" fontId="40" fillId="0" borderId="0" applyFont="0" applyFill="0" applyBorder="0" applyAlignment="0" applyProtection="0"/>
    <xf numFmtId="0" fontId="40" fillId="0" borderId="0"/>
    <xf numFmtId="0" fontId="6" fillId="0" borderId="0"/>
    <xf numFmtId="0" fontId="6" fillId="0" borderId="0"/>
    <xf numFmtId="0" fontId="5" fillId="0" borderId="0"/>
    <xf numFmtId="0" fontId="104" fillId="0" borderId="0" applyNumberFormat="0" applyFill="0" applyBorder="0" applyAlignment="0" applyProtection="0"/>
    <xf numFmtId="0" fontId="108" fillId="0" borderId="0"/>
    <xf numFmtId="0" fontId="113" fillId="0" borderId="0"/>
    <xf numFmtId="0" fontId="22" fillId="0" borderId="0"/>
    <xf numFmtId="0" fontId="140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0" fontId="1" fillId="0" borderId="0"/>
  </cellStyleXfs>
  <cellXfs count="1340">
    <xf numFmtId="0" fontId="0" fillId="0" borderId="0" xfId="0"/>
    <xf numFmtId="0" fontId="25" fillId="0" borderId="0" xfId="0" applyFont="1" applyAlignment="1">
      <alignment vertical="center"/>
    </xf>
    <xf numFmtId="4" fontId="0" fillId="0" borderId="0" xfId="0" applyNumberFormat="1"/>
    <xf numFmtId="1" fontId="0" fillId="0" borderId="0" xfId="0" applyNumberFormat="1"/>
    <xf numFmtId="4" fontId="21" fillId="0" borderId="0" xfId="0" applyNumberFormat="1" applyFont="1"/>
    <xf numFmtId="3" fontId="0" fillId="0" borderId="0" xfId="0" applyNumberFormat="1"/>
    <xf numFmtId="0" fontId="23" fillId="0" borderId="0" xfId="3"/>
    <xf numFmtId="49" fontId="34" fillId="4" borderId="1" xfId="3" applyNumberFormat="1" applyFont="1" applyFill="1" applyBorder="1" applyAlignment="1">
      <alignment horizontal="center" vertical="center" wrapText="1"/>
    </xf>
    <xf numFmtId="0" fontId="31" fillId="0" borderId="0" xfId="0" applyFont="1"/>
    <xf numFmtId="0" fontId="34" fillId="4" borderId="0" xfId="3" applyFont="1" applyFill="1"/>
    <xf numFmtId="0" fontId="34" fillId="4" borderId="2" xfId="3" applyFont="1" applyFill="1" applyBorder="1"/>
    <xf numFmtId="0" fontId="34" fillId="4" borderId="0" xfId="3" applyFont="1" applyFill="1" applyAlignment="1">
      <alignment vertical="center"/>
    </xf>
    <xf numFmtId="0" fontId="35" fillId="4" borderId="2" xfId="3" applyFont="1" applyFill="1" applyBorder="1" applyAlignment="1">
      <alignment horizontal="right"/>
    </xf>
    <xf numFmtId="49" fontId="35" fillId="4" borderId="1" xfId="3" applyNumberFormat="1" applyFont="1" applyFill="1" applyBorder="1" applyAlignment="1">
      <alignment horizontal="center" vertical="center" wrapText="1"/>
    </xf>
    <xf numFmtId="0" fontId="35" fillId="4" borderId="1" xfId="3" applyFont="1" applyFill="1" applyBorder="1" applyAlignment="1">
      <alignment horizontal="center" vertical="center" wrapText="1"/>
    </xf>
    <xf numFmtId="49" fontId="34" fillId="4" borderId="1" xfId="3" applyNumberFormat="1" applyFont="1" applyFill="1" applyBorder="1" applyAlignment="1">
      <alignment horizontal="left" vertical="center" wrapText="1"/>
    </xf>
    <xf numFmtId="49" fontId="35" fillId="4" borderId="1" xfId="3" applyNumberFormat="1" applyFont="1" applyFill="1" applyBorder="1" applyAlignment="1">
      <alignment horizontal="right" vertical="center" wrapText="1"/>
    </xf>
    <xf numFmtId="49" fontId="35" fillId="4" borderId="0" xfId="3" applyNumberFormat="1" applyFont="1" applyFill="1" applyBorder="1" applyAlignment="1">
      <alignment horizontal="right" vertical="center" wrapText="1"/>
    </xf>
    <xf numFmtId="3" fontId="35" fillId="0" borderId="0" xfId="3" applyNumberFormat="1" applyFont="1" applyFill="1" applyBorder="1" applyAlignment="1">
      <alignment horizontal="right" vertical="center" wrapText="1"/>
    </xf>
    <xf numFmtId="0" fontId="31" fillId="0" borderId="1" xfId="0" applyFont="1" applyBorder="1" applyAlignment="1">
      <alignment vertical="center" wrapText="1"/>
    </xf>
    <xf numFmtId="0" fontId="31" fillId="0" borderId="1" xfId="0" applyFont="1" applyBorder="1" applyAlignment="1">
      <alignment horizontal="center"/>
    </xf>
    <xf numFmtId="0" fontId="34" fillId="0" borderId="0" xfId="0" applyFont="1"/>
    <xf numFmtId="0" fontId="34" fillId="0" borderId="0" xfId="0" applyFont="1" applyAlignment="1">
      <alignment vertical="center"/>
    </xf>
    <xf numFmtId="0" fontId="36" fillId="0" borderId="0" xfId="0" applyFont="1"/>
    <xf numFmtId="0" fontId="34" fillId="0" borderId="0" xfId="0" applyFont="1" applyAlignment="1">
      <alignment horizontal="center"/>
    </xf>
    <xf numFmtId="0" fontId="34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/>
    </xf>
    <xf numFmtId="0" fontId="34" fillId="0" borderId="1" xfId="0" applyFont="1" applyBorder="1" applyAlignment="1">
      <alignment wrapText="1"/>
    </xf>
    <xf numFmtId="165" fontId="31" fillId="0" borderId="1" xfId="0" applyNumberFormat="1" applyFont="1" applyBorder="1" applyAlignment="1">
      <alignment horizontal="center" vertical="center"/>
    </xf>
    <xf numFmtId="0" fontId="34" fillId="0" borderId="1" xfId="0" applyFont="1" applyBorder="1"/>
    <xf numFmtId="4" fontId="31" fillId="0" borderId="1" xfId="0" applyNumberFormat="1" applyFont="1" applyBorder="1" applyAlignment="1">
      <alignment horizontal="center" vertical="center"/>
    </xf>
    <xf numFmtId="0" fontId="34" fillId="0" borderId="0" xfId="0" applyFont="1" applyBorder="1"/>
    <xf numFmtId="4" fontId="31" fillId="0" borderId="0" xfId="0" applyNumberFormat="1" applyFont="1" applyBorder="1" applyAlignment="1">
      <alignment horizontal="center" vertical="center"/>
    </xf>
    <xf numFmtId="168" fontId="31" fillId="0" borderId="0" xfId="0" applyNumberFormat="1" applyFont="1" applyAlignment="1">
      <alignment horizontal="center" vertical="top"/>
    </xf>
    <xf numFmtId="0" fontId="34" fillId="0" borderId="0" xfId="0" applyFont="1" applyAlignment="1">
      <alignment horizontal="left" vertical="top" wrapText="1"/>
    </xf>
    <xf numFmtId="0" fontId="34" fillId="0" borderId="0" xfId="0" applyFont="1" applyAlignment="1">
      <alignment horizontal="left" wrapText="1"/>
    </xf>
    <xf numFmtId="0" fontId="31" fillId="2" borderId="1" xfId="0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/>
    </xf>
    <xf numFmtId="0" fontId="31" fillId="2" borderId="1" xfId="0" applyFont="1" applyFill="1" applyBorder="1" applyAlignment="1">
      <alignment horizontal="center"/>
    </xf>
    <xf numFmtId="0" fontId="31" fillId="4" borderId="1" xfId="0" applyFont="1" applyFill="1" applyBorder="1" applyAlignment="1">
      <alignment horizontal="center" vertical="center" wrapText="1"/>
    </xf>
    <xf numFmtId="0" fontId="31" fillId="4" borderId="1" xfId="0" applyFont="1" applyFill="1" applyBorder="1" applyAlignment="1">
      <alignment horizontal="left" vertical="center" wrapText="1"/>
    </xf>
    <xf numFmtId="0" fontId="25" fillId="2" borderId="1" xfId="0" applyFont="1" applyFill="1" applyBorder="1" applyAlignment="1">
      <alignment vertical="center" wrapText="1"/>
    </xf>
    <xf numFmtId="0" fontId="31" fillId="0" borderId="1" xfId="0" applyFont="1" applyBorder="1" applyAlignment="1">
      <alignment horizontal="justify" vertical="center" wrapText="1"/>
    </xf>
    <xf numFmtId="0" fontId="34" fillId="0" borderId="0" xfId="3" applyFont="1"/>
    <xf numFmtId="4" fontId="34" fillId="0" borderId="1" xfId="3" applyNumberFormat="1" applyFont="1" applyBorder="1" applyAlignment="1">
      <alignment horizontal="center"/>
    </xf>
    <xf numFmtId="0" fontId="25" fillId="0" borderId="0" xfId="0" quotePrefix="1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35" fillId="0" borderId="0" xfId="3" applyFont="1"/>
    <xf numFmtId="4" fontId="35" fillId="0" borderId="0" xfId="3" applyNumberFormat="1" applyFont="1" applyAlignment="1">
      <alignment vertical="center" wrapText="1"/>
    </xf>
    <xf numFmtId="49" fontId="34" fillId="0" borderId="0" xfId="3" applyNumberFormat="1" applyFont="1"/>
    <xf numFmtId="49" fontId="36" fillId="0" borderId="0" xfId="3" applyNumberFormat="1" applyFont="1"/>
    <xf numFmtId="0" fontId="31" fillId="0" borderId="0" xfId="0" applyFont="1" applyFill="1" applyBorder="1"/>
    <xf numFmtId="49" fontId="34" fillId="0" borderId="0" xfId="3" applyNumberFormat="1" applyFont="1" applyAlignment="1">
      <alignment vertical="center"/>
    </xf>
    <xf numFmtId="0" fontId="38" fillId="0" borderId="0" xfId="3" applyFont="1" applyBorder="1" applyAlignment="1"/>
    <xf numFmtId="0" fontId="34" fillId="0" borderId="0" xfId="3" applyFont="1" applyAlignment="1">
      <alignment vertical="top"/>
    </xf>
    <xf numFmtId="0" fontId="36" fillId="0" borderId="0" xfId="0" applyFont="1" applyBorder="1" applyAlignment="1">
      <alignment horizontal="left" vertical="top" wrapText="1"/>
    </xf>
    <xf numFmtId="0" fontId="34" fillId="0" borderId="0" xfId="0" applyFont="1" applyAlignment="1">
      <alignment vertical="center" wrapText="1"/>
    </xf>
    <xf numFmtId="0" fontId="31" fillId="0" borderId="0" xfId="0" applyFont="1" applyAlignment="1">
      <alignment vertical="center" wrapText="1"/>
    </xf>
    <xf numFmtId="0" fontId="25" fillId="0" borderId="0" xfId="0" applyFont="1"/>
    <xf numFmtId="4" fontId="25" fillId="0" borderId="0" xfId="0" applyNumberFormat="1" applyFont="1" applyAlignment="1">
      <alignment horizontal="right"/>
    </xf>
    <xf numFmtId="0" fontId="31" fillId="0" borderId="0" xfId="20" applyFont="1" applyFill="1" applyAlignment="1">
      <alignment horizontal="center"/>
    </xf>
    <xf numFmtId="0" fontId="31" fillId="0" borderId="0" xfId="20" applyFont="1" applyFill="1"/>
    <xf numFmtId="0" fontId="31" fillId="0" borderId="0" xfId="20" applyFont="1" applyFill="1" applyAlignment="1">
      <alignment wrapText="1"/>
    </xf>
    <xf numFmtId="4" fontId="31" fillId="0" borderId="0" xfId="20" applyNumberFormat="1" applyFont="1" applyFill="1"/>
    <xf numFmtId="0" fontId="31" fillId="2" borderId="1" xfId="26" quotePrefix="1" applyFont="1" applyFill="1" applyBorder="1" applyAlignment="1">
      <alignment horizontal="center" vertical="center" wrapText="1"/>
    </xf>
    <xf numFmtId="4" fontId="31" fillId="2" borderId="1" xfId="26" quotePrefix="1" applyNumberFormat="1" applyFont="1" applyFill="1" applyBorder="1" applyAlignment="1">
      <alignment horizontal="center" vertical="center" wrapText="1"/>
    </xf>
    <xf numFmtId="0" fontId="31" fillId="0" borderId="1" xfId="27" quotePrefix="1" applyFont="1" applyFill="1" applyBorder="1" applyAlignment="1">
      <alignment horizontal="left" vertical="top" wrapText="1"/>
    </xf>
    <xf numFmtId="3" fontId="31" fillId="0" borderId="1" xfId="13" quotePrefix="1" applyNumberFormat="1" applyFont="1" applyFill="1" applyBorder="1" applyAlignment="1">
      <alignment horizontal="center" vertical="center" wrapText="1"/>
    </xf>
    <xf numFmtId="167" fontId="31" fillId="0" borderId="1" xfId="13" quotePrefix="1" applyNumberFormat="1" applyFont="1" applyFill="1" applyBorder="1" applyAlignment="1">
      <alignment horizontal="center" vertical="center" wrapText="1"/>
    </xf>
    <xf numFmtId="0" fontId="31" fillId="0" borderId="1" xfId="20" applyFont="1" applyFill="1" applyBorder="1" applyAlignment="1">
      <alignment wrapText="1"/>
    </xf>
    <xf numFmtId="0" fontId="31" fillId="0" borderId="1" xfId="13" quotePrefix="1" applyNumberFormat="1" applyFont="1" applyFill="1" applyBorder="1" applyAlignment="1">
      <alignment horizontal="center" vertical="center" wrapText="1"/>
    </xf>
    <xf numFmtId="0" fontId="31" fillId="0" borderId="1" xfId="13" quotePrefix="1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wrapText="1"/>
    </xf>
    <xf numFmtId="0" fontId="34" fillId="2" borderId="1" xfId="0" applyFont="1" applyFill="1" applyBorder="1" applyAlignment="1">
      <alignment horizontal="left" vertical="center" wrapText="1"/>
    </xf>
    <xf numFmtId="0" fontId="34" fillId="2" borderId="1" xfId="27" quotePrefix="1" applyFont="1" applyFill="1" applyBorder="1" applyAlignment="1">
      <alignment horizontal="left" vertical="center" wrapText="1"/>
    </xf>
    <xf numFmtId="3" fontId="34" fillId="2" borderId="1" xfId="13" quotePrefix="1" applyNumberFormat="1" applyFont="1" applyFill="1" applyBorder="1" applyAlignment="1">
      <alignment horizontal="center" vertical="center" wrapText="1"/>
    </xf>
    <xf numFmtId="167" fontId="34" fillId="2" borderId="1" xfId="13" quotePrefix="1" applyNumberFormat="1" applyFont="1" applyFill="1" applyBorder="1" applyAlignment="1">
      <alignment horizontal="center" vertical="center" wrapText="1"/>
    </xf>
    <xf numFmtId="0" fontId="34" fillId="2" borderId="1" xfId="20" applyFont="1" applyFill="1" applyBorder="1" applyAlignment="1">
      <alignment vertical="center" wrapText="1"/>
    </xf>
    <xf numFmtId="0" fontId="36" fillId="2" borderId="1" xfId="0" applyFont="1" applyFill="1" applyBorder="1" applyAlignment="1">
      <alignment horizontal="center" vertical="center" wrapText="1"/>
    </xf>
    <xf numFmtId="4" fontId="34" fillId="2" borderId="1" xfId="2" applyNumberFormat="1" applyFont="1" applyFill="1" applyBorder="1" applyAlignment="1">
      <alignment wrapText="1"/>
    </xf>
    <xf numFmtId="0" fontId="34" fillId="0" borderId="1" xfId="0" applyFont="1" applyBorder="1" applyAlignment="1">
      <alignment horizontal="center" wrapText="1"/>
    </xf>
    <xf numFmtId="0" fontId="34" fillId="0" borderId="1" xfId="0" quotePrefix="1" applyFont="1" applyFill="1" applyBorder="1" applyAlignment="1">
      <alignment vertical="center" wrapText="1"/>
    </xf>
    <xf numFmtId="0" fontId="34" fillId="0" borderId="1" xfId="27" quotePrefix="1" applyFont="1" applyFill="1" applyBorder="1" applyAlignment="1">
      <alignment horizontal="left" vertical="center" wrapText="1"/>
    </xf>
    <xf numFmtId="0" fontId="34" fillId="0" borderId="1" xfId="13" quotePrefix="1" applyFont="1" applyFill="1" applyBorder="1" applyAlignment="1">
      <alignment horizontal="left" vertical="center" wrapText="1"/>
    </xf>
    <xf numFmtId="0" fontId="34" fillId="0" borderId="1" xfId="20" applyFont="1" applyFill="1" applyBorder="1" applyAlignment="1">
      <alignment vertical="center" wrapText="1"/>
    </xf>
    <xf numFmtId="0" fontId="34" fillId="0" borderId="1" xfId="20" applyFont="1" applyFill="1" applyBorder="1" applyAlignment="1">
      <alignment horizontal="center" wrapText="1"/>
    </xf>
    <xf numFmtId="3" fontId="34" fillId="0" borderId="1" xfId="20" applyNumberFormat="1" applyFont="1" applyFill="1" applyBorder="1" applyAlignment="1">
      <alignment horizontal="center" wrapText="1"/>
    </xf>
    <xf numFmtId="0" fontId="34" fillId="0" borderId="1" xfId="0" applyFont="1" applyBorder="1" applyAlignment="1">
      <alignment horizontal="left" vertical="center" wrapText="1"/>
    </xf>
    <xf numFmtId="0" fontId="34" fillId="0" borderId="1" xfId="27" quotePrefix="1" applyFont="1" applyFill="1" applyBorder="1" applyAlignment="1">
      <alignment horizontal="left" vertical="top" wrapText="1"/>
    </xf>
    <xf numFmtId="0" fontId="34" fillId="0" borderId="1" xfId="13" quotePrefix="1" applyFont="1" applyFill="1" applyBorder="1" applyAlignment="1">
      <alignment horizontal="center" vertical="center" wrapText="1"/>
    </xf>
    <xf numFmtId="3" fontId="34" fillId="0" borderId="1" xfId="2" applyNumberFormat="1" applyFont="1" applyFill="1" applyBorder="1" applyAlignment="1">
      <alignment horizontal="center" vertical="center" wrapText="1"/>
    </xf>
    <xf numFmtId="0" fontId="0" fillId="0" borderId="1" xfId="0" applyBorder="1"/>
    <xf numFmtId="3" fontId="31" fillId="0" borderId="0" xfId="0" applyNumberFormat="1" applyFont="1"/>
    <xf numFmtId="49" fontId="34" fillId="0" borderId="1" xfId="3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vertical="center"/>
    </xf>
    <xf numFmtId="0" fontId="34" fillId="0" borderId="1" xfId="3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wrapText="1"/>
    </xf>
    <xf numFmtId="165" fontId="31" fillId="0" borderId="1" xfId="0" applyNumberFormat="1" applyFont="1" applyFill="1" applyBorder="1" applyAlignment="1">
      <alignment horizontal="center" vertical="center"/>
    </xf>
    <xf numFmtId="0" fontId="34" fillId="0" borderId="0" xfId="0" applyFont="1" applyBorder="1" applyAlignment="1">
      <alignment horizontal="left" vertical="top"/>
    </xf>
    <xf numFmtId="0" fontId="31" fillId="0" borderId="0" xfId="0" applyFont="1" applyBorder="1" applyAlignment="1">
      <alignment horizontal="right"/>
    </xf>
    <xf numFmtId="49" fontId="34" fillId="0" borderId="1" xfId="3" applyNumberFormat="1" applyFont="1" applyFill="1" applyBorder="1" applyAlignment="1">
      <alignment horizontal="left" vertical="center" wrapText="1"/>
    </xf>
    <xf numFmtId="49" fontId="35" fillId="0" borderId="1" xfId="3" applyNumberFormat="1" applyFont="1" applyFill="1" applyBorder="1" applyAlignment="1">
      <alignment horizontal="right" vertical="center" wrapText="1"/>
    </xf>
    <xf numFmtId="0" fontId="82" fillId="0" borderId="0" xfId="0" applyFont="1" applyFill="1"/>
    <xf numFmtId="0" fontId="91" fillId="6" borderId="1" xfId="0" applyFont="1" applyFill="1" applyBorder="1" applyAlignment="1">
      <alignment horizontal="center" vertical="center" wrapText="1"/>
    </xf>
    <xf numFmtId="14" fontId="0" fillId="5" borderId="1" xfId="0" applyNumberFormat="1" applyFill="1" applyBorder="1"/>
    <xf numFmtId="10" fontId="34" fillId="6" borderId="3" xfId="0" applyNumberFormat="1" applyFont="1" applyFill="1" applyBorder="1" applyAlignment="1">
      <alignment vertical="center"/>
    </xf>
    <xf numFmtId="0" fontId="34" fillId="6" borderId="5" xfId="0" applyFont="1" applyFill="1" applyBorder="1" applyAlignment="1">
      <alignment vertical="center"/>
    </xf>
    <xf numFmtId="0" fontId="34" fillId="6" borderId="1" xfId="0" applyFont="1" applyFill="1" applyBorder="1" applyAlignment="1">
      <alignment vertical="center"/>
    </xf>
    <xf numFmtId="176" fontId="0" fillId="31" borderId="1" xfId="0" applyNumberFormat="1" applyFill="1" applyBorder="1"/>
    <xf numFmtId="177" fontId="31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ill="1" applyBorder="1"/>
    <xf numFmtId="14" fontId="0" fillId="0" borderId="1" xfId="0" applyNumberFormat="1" applyFill="1" applyBorder="1"/>
    <xf numFmtId="0" fontId="74" fillId="0" borderId="0" xfId="1690"/>
    <xf numFmtId="9" fontId="26" fillId="0" borderId="0" xfId="1" applyNumberFormat="1" applyFont="1" applyBorder="1" applyAlignment="1">
      <alignment horizontal="left"/>
    </xf>
    <xf numFmtId="0" fontId="99" fillId="0" borderId="0" xfId="1690" applyFont="1"/>
    <xf numFmtId="3" fontId="99" fillId="0" borderId="0" xfId="1690" applyNumberFormat="1" applyFont="1" applyAlignment="1">
      <alignment horizontal="center"/>
    </xf>
    <xf numFmtId="0" fontId="98" fillId="0" borderId="0" xfId="1690" applyFont="1" applyAlignment="1">
      <alignment horizontal="center"/>
    </xf>
    <xf numFmtId="0" fontId="26" fillId="0" borderId="0" xfId="1" applyFont="1"/>
    <xf numFmtId="0" fontId="100" fillId="0" borderId="0" xfId="1" applyFont="1"/>
    <xf numFmtId="3" fontId="74" fillId="0" borderId="0" xfId="1690" applyNumberFormat="1" applyAlignment="1">
      <alignment horizontal="center"/>
    </xf>
    <xf numFmtId="0" fontId="34" fillId="0" borderId="0" xfId="0" applyFont="1" applyFill="1" applyBorder="1"/>
    <xf numFmtId="49" fontId="34" fillId="0" borderId="0" xfId="3" applyNumberFormat="1" applyFont="1" applyFill="1"/>
    <xf numFmtId="0" fontId="34" fillId="0" borderId="0" xfId="3" applyFont="1" applyFill="1"/>
    <xf numFmtId="4" fontId="34" fillId="4" borderId="1" xfId="3" applyNumberFormat="1" applyFont="1" applyFill="1" applyBorder="1" applyAlignment="1">
      <alignment horizontal="right" vertical="center" wrapText="1"/>
    </xf>
    <xf numFmtId="4" fontId="31" fillId="0" borderId="1" xfId="0" applyNumberFormat="1" applyFont="1" applyFill="1" applyBorder="1" applyAlignment="1">
      <alignment vertical="center"/>
    </xf>
    <xf numFmtId="4" fontId="36" fillId="0" borderId="1" xfId="3" applyNumberFormat="1" applyFont="1" applyFill="1" applyBorder="1" applyAlignment="1">
      <alignment horizontal="right" vertical="center" wrapText="1"/>
    </xf>
    <xf numFmtId="4" fontId="34" fillId="0" borderId="1" xfId="3" applyNumberFormat="1" applyFont="1" applyFill="1" applyBorder="1" applyAlignment="1">
      <alignment horizontal="right" vertical="center" wrapText="1"/>
    </xf>
    <xf numFmtId="4" fontId="35" fillId="4" borderId="1" xfId="3" applyNumberFormat="1" applyFont="1" applyFill="1" applyBorder="1" applyAlignment="1">
      <alignment horizontal="right" vertical="center" wrapText="1"/>
    </xf>
    <xf numFmtId="0" fontId="102" fillId="0" borderId="0" xfId="0" applyFont="1"/>
    <xf numFmtId="0" fontId="5" fillId="0" borderId="0" xfId="0" applyFont="1"/>
    <xf numFmtId="0" fontId="102" fillId="0" borderId="0" xfId="0" applyFont="1" applyAlignment="1">
      <alignment horizontal="right" vertical="center"/>
    </xf>
    <xf numFmtId="0" fontId="102" fillId="0" borderId="0" xfId="0" applyFont="1" applyAlignment="1">
      <alignment horizontal="left" vertical="center" wrapText="1"/>
    </xf>
    <xf numFmtId="0" fontId="102" fillId="0" borderId="0" xfId="0" applyFont="1" applyAlignment="1">
      <alignment horizontal="left" vertical="center"/>
    </xf>
    <xf numFmtId="0" fontId="102" fillId="0" borderId="0" xfId="0" applyFont="1" applyAlignment="1">
      <alignment vertical="center" wrapText="1"/>
    </xf>
    <xf numFmtId="0" fontId="103" fillId="0" borderId="0" xfId="0" applyFont="1"/>
    <xf numFmtId="0" fontId="102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95" fillId="0" borderId="1" xfId="2222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/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21" fillId="0" borderId="0" xfId="0" applyFont="1"/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3" fontId="5" fillId="0" borderId="1" xfId="0" applyNumberFormat="1" applyFont="1" applyBorder="1" applyAlignment="1">
      <alignment horizontal="right"/>
    </xf>
    <xf numFmtId="0" fontId="5" fillId="0" borderId="8" xfId="0" applyFont="1" applyBorder="1" applyAlignment="1">
      <alignment horizontal="center"/>
    </xf>
    <xf numFmtId="0" fontId="107" fillId="0" borderId="1" xfId="0" applyFont="1" applyBorder="1" applyAlignment="1">
      <alignment horizontal="center"/>
    </xf>
    <xf numFmtId="3" fontId="107" fillId="0" borderId="1" xfId="0" applyNumberFormat="1" applyFont="1" applyBorder="1" applyAlignment="1">
      <alignment horizontal="right"/>
    </xf>
    <xf numFmtId="0" fontId="104" fillId="0" borderId="0" xfId="2222"/>
    <xf numFmtId="3" fontId="32" fillId="0" borderId="1" xfId="0" applyNumberFormat="1" applyFont="1" applyBorder="1" applyAlignment="1">
      <alignment horizontal="right"/>
    </xf>
    <xf numFmtId="4" fontId="31" fillId="0" borderId="1" xfId="13" quotePrefix="1" applyNumberFormat="1" applyFont="1" applyFill="1" applyBorder="1" applyAlignment="1">
      <alignment horizontal="center" vertical="center" wrapText="1"/>
    </xf>
    <xf numFmtId="10" fontId="36" fillId="0" borderId="1" xfId="18" quotePrefix="1" applyNumberFormat="1" applyFont="1" applyFill="1" applyBorder="1" applyAlignment="1">
      <alignment horizontal="center" vertical="center" wrapText="1"/>
    </xf>
    <xf numFmtId="49" fontId="35" fillId="3" borderId="1" xfId="3" applyNumberFormat="1" applyFont="1" applyFill="1" applyBorder="1" applyAlignment="1">
      <alignment horizontal="center" vertical="center" wrapText="1"/>
    </xf>
    <xf numFmtId="0" fontId="35" fillId="3" borderId="1" xfId="3" applyFont="1" applyFill="1" applyBorder="1" applyAlignment="1">
      <alignment horizontal="center" vertical="center" wrapText="1"/>
    </xf>
    <xf numFmtId="0" fontId="36" fillId="0" borderId="0" xfId="0" applyFont="1" applyAlignment="1">
      <alignment vertical="center"/>
    </xf>
    <xf numFmtId="0" fontId="109" fillId="0" borderId="0" xfId="2223" applyFont="1" applyFill="1"/>
    <xf numFmtId="0" fontId="109" fillId="0" borderId="0" xfId="2223" applyFont="1" applyFill="1" applyAlignment="1">
      <alignment horizontal="left"/>
    </xf>
    <xf numFmtId="0" fontId="109" fillId="0" borderId="0" xfId="2223" applyFont="1" applyFill="1" applyAlignment="1"/>
    <xf numFmtId="2" fontId="109" fillId="0" borderId="0" xfId="2223" applyNumberFormat="1" applyFont="1" applyFill="1" applyAlignment="1"/>
    <xf numFmtId="1" fontId="110" fillId="0" borderId="0" xfId="2223" applyNumberFormat="1" applyFont="1" applyFill="1" applyAlignment="1">
      <alignment vertical="center"/>
    </xf>
    <xf numFmtId="0" fontId="109" fillId="0" borderId="1" xfId="2223" applyFont="1" applyFill="1" applyBorder="1"/>
    <xf numFmtId="0" fontId="109" fillId="0" borderId="4" xfId="2223" applyFont="1" applyFill="1" applyBorder="1" applyAlignment="1" applyProtection="1">
      <alignment horizontal="left" vertical="center"/>
    </xf>
    <xf numFmtId="0" fontId="109" fillId="0" borderId="5" xfId="2223" applyFont="1" applyFill="1" applyBorder="1"/>
    <xf numFmtId="0" fontId="109" fillId="0" borderId="3" xfId="2223" applyFont="1" applyFill="1" applyBorder="1"/>
    <xf numFmtId="0" fontId="109" fillId="0" borderId="4" xfId="2223" applyFont="1" applyFill="1" applyBorder="1" applyAlignment="1" applyProtection="1">
      <alignment horizontal="left" vertical="top"/>
    </xf>
    <xf numFmtId="0" fontId="109" fillId="0" borderId="5" xfId="2223" applyFont="1" applyFill="1" applyBorder="1" applyAlignment="1">
      <alignment horizontal="left"/>
    </xf>
    <xf numFmtId="0" fontId="111" fillId="0" borderId="0" xfId="2223" applyFont="1" applyFill="1" applyAlignment="1" applyProtection="1">
      <alignment vertical="top" wrapText="1"/>
      <protection locked="0"/>
    </xf>
    <xf numFmtId="0" fontId="112" fillId="0" borderId="0" xfId="2223" applyFont="1" applyFill="1" applyAlignment="1" applyProtection="1">
      <protection locked="0"/>
    </xf>
    <xf numFmtId="2" fontId="111" fillId="0" borderId="0" xfId="2223" applyNumberFormat="1" applyFont="1" applyFill="1" applyAlignment="1"/>
    <xf numFmtId="1" fontId="109" fillId="0" borderId="0" xfId="2223" applyNumberFormat="1" applyFont="1" applyFill="1" applyAlignment="1"/>
    <xf numFmtId="0" fontId="109" fillId="0" borderId="0" xfId="2224" applyFont="1" applyFill="1" applyAlignment="1">
      <alignment horizontal="left" vertical="center"/>
    </xf>
    <xf numFmtId="0" fontId="109" fillId="0" borderId="0" xfId="2224" applyFont="1" applyFill="1" applyAlignment="1"/>
    <xf numFmtId="2" fontId="112" fillId="0" borderId="0" xfId="2223" applyNumberFormat="1" applyFont="1" applyFill="1" applyAlignment="1"/>
    <xf numFmtId="0" fontId="112" fillId="0" borderId="0" xfId="2223" applyFont="1" applyFill="1" applyAlignment="1"/>
    <xf numFmtId="2" fontId="109" fillId="0" borderId="0" xfId="2224" applyNumberFormat="1" applyFont="1" applyFill="1" applyAlignment="1">
      <alignment horizontal="left" vertical="center"/>
    </xf>
    <xf numFmtId="0" fontId="111" fillId="0" borderId="26" xfId="1370" applyFont="1" applyBorder="1" applyAlignment="1">
      <alignment horizontal="center"/>
    </xf>
    <xf numFmtId="0" fontId="111" fillId="0" borderId="27" xfId="1370" applyFont="1" applyBorder="1" applyAlignment="1">
      <alignment horizontal="left"/>
    </xf>
    <xf numFmtId="0" fontId="111" fillId="0" borderId="30" xfId="1370" applyFont="1" applyBorder="1" applyAlignment="1">
      <alignment horizontal="center"/>
    </xf>
    <xf numFmtId="0" fontId="111" fillId="0" borderId="0" xfId="1370" applyFont="1" applyBorder="1" applyAlignment="1">
      <alignment horizontal="left"/>
    </xf>
    <xf numFmtId="0" fontId="109" fillId="0" borderId="30" xfId="1370" applyFont="1" applyBorder="1"/>
    <xf numFmtId="0" fontId="109" fillId="0" borderId="33" xfId="1370" applyFont="1" applyBorder="1"/>
    <xf numFmtId="0" fontId="111" fillId="0" borderId="34" xfId="1370" applyFont="1" applyBorder="1" applyAlignment="1">
      <alignment horizontal="left"/>
    </xf>
    <xf numFmtId="0" fontId="111" fillId="0" borderId="23" xfId="1370" applyFont="1" applyBorder="1" applyAlignment="1">
      <alignment horizontal="center"/>
    </xf>
    <xf numFmtId="0" fontId="111" fillId="0" borderId="37" xfId="1370" applyFont="1" applyBorder="1" applyAlignment="1">
      <alignment horizontal="left"/>
    </xf>
    <xf numFmtId="1" fontId="111" fillId="0" borderId="37" xfId="1370" applyNumberFormat="1" applyFont="1" applyBorder="1" applyAlignment="1">
      <alignment horizontal="center"/>
    </xf>
    <xf numFmtId="0" fontId="109" fillId="0" borderId="39" xfId="1370" applyFont="1" applyBorder="1" applyAlignment="1">
      <alignment horizontal="left" vertical="center"/>
    </xf>
    <xf numFmtId="0" fontId="109" fillId="0" borderId="40" xfId="1370" applyFont="1" applyBorder="1" applyAlignment="1">
      <alignment horizontal="left"/>
    </xf>
    <xf numFmtId="0" fontId="109" fillId="0" borderId="41" xfId="1370" applyFont="1" applyBorder="1" applyAlignment="1"/>
    <xf numFmtId="0" fontId="109" fillId="0" borderId="27" xfId="1370" applyFont="1" applyBorder="1" applyAlignment="1">
      <alignment vertical="center"/>
    </xf>
    <xf numFmtId="0" fontId="109" fillId="0" borderId="29" xfId="1370" applyFont="1" applyBorder="1" applyAlignment="1">
      <alignment horizontal="center" vertical="center"/>
    </xf>
    <xf numFmtId="0" fontId="109" fillId="0" borderId="3" xfId="1370" applyFont="1" applyBorder="1" applyAlignment="1">
      <alignment horizontal="left" vertical="center"/>
    </xf>
    <xf numFmtId="0" fontId="109" fillId="0" borderId="43" xfId="1370" applyFont="1" applyBorder="1" applyAlignment="1">
      <alignment horizontal="left"/>
    </xf>
    <xf numFmtId="0" fontId="109" fillId="0" borderId="44" xfId="1370" applyFont="1" applyBorder="1" applyAlignment="1"/>
    <xf numFmtId="0" fontId="109" fillId="0" borderId="0" xfId="1370" applyFont="1" applyBorder="1" applyAlignment="1">
      <alignment vertical="center"/>
    </xf>
    <xf numFmtId="0" fontId="109" fillId="0" borderId="32" xfId="1370" applyFont="1" applyBorder="1" applyAlignment="1">
      <alignment horizontal="center" vertical="center"/>
    </xf>
    <xf numFmtId="0" fontId="109" fillId="0" borderId="46" xfId="1370" applyFont="1" applyBorder="1" applyAlignment="1">
      <alignment horizontal="left" vertical="center"/>
    </xf>
    <xf numFmtId="0" fontId="109" fillId="0" borderId="47" xfId="1370" applyFont="1" applyBorder="1" applyAlignment="1">
      <alignment horizontal="left"/>
    </xf>
    <xf numFmtId="0" fontId="109" fillId="0" borderId="46" xfId="1370" applyFont="1" applyBorder="1" applyAlignment="1">
      <alignment horizontal="right"/>
    </xf>
    <xf numFmtId="0" fontId="109" fillId="0" borderId="34" xfId="1370" applyFont="1" applyBorder="1" applyAlignment="1">
      <alignment vertical="center"/>
    </xf>
    <xf numFmtId="0" fontId="109" fillId="0" borderId="36" xfId="1370" applyFont="1" applyBorder="1" applyAlignment="1">
      <alignment horizontal="center" vertical="center"/>
    </xf>
    <xf numFmtId="178" fontId="116" fillId="0" borderId="37" xfId="1370" applyNumberFormat="1" applyFont="1" applyBorder="1" applyAlignment="1">
      <alignment horizontal="right" vertical="center"/>
    </xf>
    <xf numFmtId="0" fontId="26" fillId="0" borderId="48" xfId="1370" applyFont="1" applyBorder="1" applyAlignment="1">
      <alignment horizontal="left"/>
    </xf>
    <xf numFmtId="0" fontId="26" fillId="0" borderId="41" xfId="1370" applyFont="1" applyBorder="1"/>
    <xf numFmtId="0" fontId="26" fillId="0" borderId="27" xfId="1370" applyFont="1" applyBorder="1" applyAlignment="1">
      <alignment horizontal="center" vertical="center"/>
    </xf>
    <xf numFmtId="0" fontId="26" fillId="0" borderId="49" xfId="1370" applyFont="1" applyBorder="1" applyAlignment="1">
      <alignment horizontal="left"/>
    </xf>
    <xf numFmtId="0" fontId="26" fillId="0" borderId="50" xfId="1370" applyFont="1" applyBorder="1"/>
    <xf numFmtId="0" fontId="26" fillId="0" borderId="0" xfId="1370" applyFont="1" applyBorder="1" applyAlignment="1">
      <alignment horizontal="center" vertical="center"/>
    </xf>
    <xf numFmtId="0" fontId="109" fillId="0" borderId="3" xfId="1370" applyFont="1" applyBorder="1" applyAlignment="1">
      <alignment horizontal="left" vertical="center" wrapText="1"/>
    </xf>
    <xf numFmtId="0" fontId="109" fillId="0" borderId="49" xfId="1370" applyFont="1" applyFill="1" applyBorder="1" applyAlignment="1">
      <alignment horizontal="left"/>
    </xf>
    <xf numFmtId="0" fontId="109" fillId="0" borderId="50" xfId="1370" applyFont="1" applyFill="1" applyBorder="1"/>
    <xf numFmtId="0" fontId="109" fillId="0" borderId="51" xfId="1370" applyFont="1" applyBorder="1" applyAlignment="1">
      <alignment horizontal="left"/>
    </xf>
    <xf numFmtId="0" fontId="109" fillId="0" borderId="52" xfId="1370" applyFont="1" applyFill="1" applyBorder="1"/>
    <xf numFmtId="0" fontId="26" fillId="0" borderId="34" xfId="1370" applyFont="1" applyBorder="1" applyAlignment="1">
      <alignment horizontal="center" vertical="center"/>
    </xf>
    <xf numFmtId="0" fontId="109" fillId="0" borderId="48" xfId="1370" applyFont="1" applyFill="1" applyBorder="1" applyAlignment="1">
      <alignment horizontal="left"/>
    </xf>
    <xf numFmtId="0" fontId="109" fillId="0" borderId="39" xfId="1370" applyFont="1" applyFill="1" applyBorder="1"/>
    <xf numFmtId="0" fontId="109" fillId="0" borderId="27" xfId="1370" applyFont="1" applyFill="1" applyBorder="1" applyAlignment="1">
      <alignment horizontal="center" vertical="center"/>
    </xf>
    <xf numFmtId="0" fontId="109" fillId="0" borderId="3" xfId="1370" applyFont="1" applyFill="1" applyBorder="1"/>
    <xf numFmtId="0" fontId="109" fillId="0" borderId="0" xfId="1370" applyFont="1" applyFill="1" applyBorder="1" applyAlignment="1">
      <alignment horizontal="center" vertical="center"/>
    </xf>
    <xf numFmtId="0" fontId="109" fillId="0" borderId="51" xfId="1370" applyFont="1" applyFill="1" applyBorder="1" applyAlignment="1">
      <alignment horizontal="left"/>
    </xf>
    <xf numFmtId="0" fontId="109" fillId="0" borderId="12" xfId="1370" applyFont="1" applyFill="1" applyBorder="1"/>
    <xf numFmtId="0" fontId="109" fillId="0" borderId="34" xfId="1370" applyFont="1" applyFill="1" applyBorder="1" applyAlignment="1">
      <alignment horizontal="center" vertical="center"/>
    </xf>
    <xf numFmtId="0" fontId="109" fillId="0" borderId="48" xfId="1370" applyFont="1" applyFill="1" applyBorder="1" applyAlignment="1">
      <alignment horizontal="left" vertical="center"/>
    </xf>
    <xf numFmtId="0" fontId="109" fillId="0" borderId="39" xfId="1370" applyFont="1" applyFill="1" applyBorder="1" applyAlignment="1">
      <alignment vertical="center"/>
    </xf>
    <xf numFmtId="0" fontId="109" fillId="0" borderId="49" xfId="1370" applyFont="1" applyFill="1" applyBorder="1" applyAlignment="1">
      <alignment horizontal="left" vertical="center"/>
    </xf>
    <xf numFmtId="0" fontId="109" fillId="0" borderId="3" xfId="1370" applyFont="1" applyFill="1" applyBorder="1" applyAlignment="1">
      <alignment vertical="center"/>
    </xf>
    <xf numFmtId="0" fontId="109" fillId="0" borderId="53" xfId="1370" applyFont="1" applyBorder="1" applyAlignment="1">
      <alignment horizontal="left" vertical="center"/>
    </xf>
    <xf numFmtId="0" fontId="109" fillId="0" borderId="54" xfId="1370" applyFont="1" applyFill="1" applyBorder="1" applyAlignment="1">
      <alignment horizontal="left" vertical="center"/>
    </xf>
    <xf numFmtId="0" fontId="109" fillId="0" borderId="46" xfId="1370" applyFont="1" applyFill="1" applyBorder="1" applyAlignment="1">
      <alignment vertical="center"/>
    </xf>
    <xf numFmtId="178" fontId="116" fillId="32" borderId="37" xfId="1370" applyNumberFormat="1" applyFont="1" applyFill="1" applyBorder="1"/>
    <xf numFmtId="0" fontId="109" fillId="0" borderId="39" xfId="1370" applyFont="1" applyBorder="1" applyAlignment="1">
      <alignment horizontal="left"/>
    </xf>
    <xf numFmtId="0" fontId="109" fillId="0" borderId="48" xfId="1370" applyFont="1" applyBorder="1" applyAlignment="1">
      <alignment horizontal="left"/>
    </xf>
    <xf numFmtId="1" fontId="109" fillId="0" borderId="39" xfId="1370" applyNumberFormat="1" applyFont="1" applyBorder="1" applyAlignment="1"/>
    <xf numFmtId="2" fontId="109" fillId="0" borderId="27" xfId="1370" applyNumberFormat="1" applyFont="1" applyBorder="1" applyAlignment="1">
      <alignment horizontal="center" vertical="center"/>
    </xf>
    <xf numFmtId="0" fontId="109" fillId="0" borderId="46" xfId="1370" applyFont="1" applyBorder="1" applyAlignment="1">
      <alignment horizontal="left"/>
    </xf>
    <xf numFmtId="2" fontId="109" fillId="0" borderId="46" xfId="1370" applyNumberFormat="1" applyFont="1" applyBorder="1" applyAlignment="1"/>
    <xf numFmtId="2" fontId="109" fillId="0" borderId="34" xfId="1370" applyNumberFormat="1" applyFont="1" applyBorder="1" applyAlignment="1">
      <alignment horizontal="center" vertical="center"/>
    </xf>
    <xf numFmtId="178" fontId="119" fillId="0" borderId="37" xfId="1370" applyNumberFormat="1" applyFont="1" applyBorder="1" applyAlignment="1">
      <alignment horizontal="right" vertical="center"/>
    </xf>
    <xf numFmtId="0" fontId="109" fillId="0" borderId="41" xfId="1370" applyFont="1" applyFill="1" applyBorder="1" applyAlignment="1">
      <alignment horizontal="left" wrapText="1"/>
    </xf>
    <xf numFmtId="0" fontId="109" fillId="0" borderId="48" xfId="1370" applyFont="1" applyBorder="1" applyAlignment="1">
      <alignment horizontal="left" wrapText="1"/>
    </xf>
    <xf numFmtId="10" fontId="109" fillId="0" borderId="41" xfId="1370" applyNumberFormat="1" applyFont="1" applyFill="1" applyBorder="1" applyAlignment="1">
      <alignment wrapText="1"/>
    </xf>
    <xf numFmtId="0" fontId="118" fillId="0" borderId="27" xfId="1370" applyFont="1" applyFill="1" applyBorder="1" applyAlignment="1">
      <alignment vertical="center" wrapText="1"/>
    </xf>
    <xf numFmtId="0" fontId="118" fillId="0" borderId="27" xfId="1370" applyFont="1" applyFill="1" applyBorder="1" applyAlignment="1">
      <alignment horizontal="center" vertical="center" wrapText="1"/>
    </xf>
    <xf numFmtId="0" fontId="109" fillId="0" borderId="50" xfId="1370" applyFont="1" applyFill="1" applyBorder="1" applyAlignment="1">
      <alignment horizontal="left"/>
    </xf>
    <xf numFmtId="0" fontId="118" fillId="0" borderId="0" xfId="1370" applyFont="1" applyFill="1" applyBorder="1" applyAlignment="1">
      <alignment vertical="center"/>
    </xf>
    <xf numFmtId="0" fontId="118" fillId="0" borderId="0" xfId="1370" applyFont="1" applyFill="1" applyBorder="1" applyAlignment="1">
      <alignment horizontal="center" vertical="center"/>
    </xf>
    <xf numFmtId="0" fontId="26" fillId="0" borderId="55" xfId="1370" applyFont="1" applyFill="1" applyBorder="1" applyAlignment="1">
      <alignment horizontal="left"/>
    </xf>
    <xf numFmtId="0" fontId="121" fillId="0" borderId="51" xfId="1370" applyFont="1" applyFill="1" applyBorder="1" applyAlignment="1">
      <alignment horizontal="left"/>
    </xf>
    <xf numFmtId="0" fontId="121" fillId="0" borderId="52" xfId="1370" applyFont="1" applyFill="1" applyBorder="1"/>
    <xf numFmtId="0" fontId="118" fillId="0" borderId="34" xfId="1370" applyFont="1" applyFill="1" applyBorder="1" applyAlignment="1">
      <alignment vertical="center"/>
    </xf>
    <xf numFmtId="0" fontId="118" fillId="0" borderId="34" xfId="1370" applyFont="1" applyFill="1" applyBorder="1" applyAlignment="1">
      <alignment horizontal="center" vertical="center"/>
    </xf>
    <xf numFmtId="0" fontId="26" fillId="0" borderId="0" xfId="1370" applyFont="1" applyBorder="1" applyAlignment="1">
      <alignment horizontal="left" vertical="center"/>
    </xf>
    <xf numFmtId="0" fontId="26" fillId="0" borderId="48" xfId="1370" applyFont="1" applyFill="1" applyBorder="1" applyAlignment="1">
      <alignment horizontal="left"/>
    </xf>
    <xf numFmtId="10" fontId="26" fillId="0" borderId="41" xfId="1370" applyNumberFormat="1" applyFont="1" applyFill="1" applyBorder="1"/>
    <xf numFmtId="178" fontId="118" fillId="0" borderId="28" xfId="1370" applyNumberFormat="1" applyFont="1" applyFill="1" applyBorder="1" applyAlignment="1">
      <alignment vertical="center"/>
    </xf>
    <xf numFmtId="0" fontId="118" fillId="0" borderId="27" xfId="1370" applyFont="1" applyFill="1" applyBorder="1" applyAlignment="1">
      <alignment vertical="center"/>
    </xf>
    <xf numFmtId="178" fontId="118" fillId="0" borderId="27" xfId="1370" applyNumberFormat="1" applyFont="1" applyFill="1" applyBorder="1" applyAlignment="1">
      <alignment vertical="center"/>
    </xf>
    <xf numFmtId="10" fontId="118" fillId="0" borderId="27" xfId="1370" applyNumberFormat="1" applyFont="1" applyFill="1" applyBorder="1" applyAlignment="1">
      <alignment vertical="center"/>
    </xf>
    <xf numFmtId="0" fontId="118" fillId="0" borderId="27" xfId="1370" applyFont="1" applyFill="1" applyBorder="1" applyAlignment="1">
      <alignment horizontal="center" vertical="center"/>
    </xf>
    <xf numFmtId="0" fontId="93" fillId="0" borderId="3" xfId="1370" applyFont="1" applyFill="1" applyBorder="1" applyAlignment="1">
      <alignment horizontal="left" vertical="center"/>
    </xf>
    <xf numFmtId="0" fontId="26" fillId="0" borderId="49" xfId="1370" applyFont="1" applyFill="1" applyBorder="1" applyAlignment="1">
      <alignment horizontal="left"/>
    </xf>
    <xf numFmtId="0" fontId="26" fillId="0" borderId="50" xfId="1370" applyFont="1" applyFill="1" applyBorder="1"/>
    <xf numFmtId="0" fontId="118" fillId="0" borderId="31" xfId="1370" applyFont="1" applyFill="1" applyBorder="1" applyAlignment="1">
      <alignment vertical="center"/>
    </xf>
    <xf numFmtId="10" fontId="118" fillId="0" borderId="0" xfId="1370" applyNumberFormat="1" applyFont="1" applyFill="1" applyBorder="1" applyAlignment="1">
      <alignment vertical="center"/>
    </xf>
    <xf numFmtId="0" fontId="93" fillId="0" borderId="12" xfId="1370" applyFont="1" applyFill="1" applyBorder="1" applyAlignment="1">
      <alignment horizontal="left" vertical="center"/>
    </xf>
    <xf numFmtId="0" fontId="26" fillId="0" borderId="47" xfId="1370" applyFont="1" applyFill="1" applyBorder="1" applyAlignment="1">
      <alignment horizontal="left"/>
    </xf>
    <xf numFmtId="0" fontId="26" fillId="0" borderId="55" xfId="1370" applyFont="1" applyFill="1" applyBorder="1"/>
    <xf numFmtId="178" fontId="118" fillId="0" borderId="35" xfId="1370" applyNumberFormat="1" applyFont="1" applyFill="1" applyBorder="1" applyAlignment="1">
      <alignment vertical="center"/>
    </xf>
    <xf numFmtId="0" fontId="26" fillId="0" borderId="39" xfId="1370" applyFont="1" applyFill="1" applyBorder="1" applyAlignment="1">
      <alignment horizontal="left"/>
    </xf>
    <xf numFmtId="0" fontId="109" fillId="0" borderId="38" xfId="1370" applyFont="1" applyFill="1" applyBorder="1" applyAlignment="1">
      <alignment horizontal="left" vertical="center"/>
    </xf>
    <xf numFmtId="10" fontId="109" fillId="0" borderId="41" xfId="1370" applyNumberFormat="1" applyFont="1" applyFill="1" applyBorder="1"/>
    <xf numFmtId="2" fontId="118" fillId="0" borderId="27" xfId="1370" applyNumberFormat="1" applyFont="1" applyFill="1" applyBorder="1" applyAlignment="1">
      <alignment vertical="center"/>
    </xf>
    <xf numFmtId="0" fontId="109" fillId="0" borderId="0" xfId="2223" applyFont="1" applyFill="1" applyAlignment="1">
      <alignment wrapText="1"/>
    </xf>
    <xf numFmtId="0" fontId="26" fillId="0" borderId="11" xfId="1370" applyFont="1" applyFill="1" applyBorder="1" applyAlignment="1">
      <alignment horizontal="left"/>
    </xf>
    <xf numFmtId="175" fontId="109" fillId="0" borderId="56" xfId="1370" applyNumberFormat="1" applyFont="1" applyFill="1" applyBorder="1"/>
    <xf numFmtId="178" fontId="118" fillId="0" borderId="0" xfId="1370" applyNumberFormat="1" applyFont="1" applyFill="1" applyBorder="1" applyAlignment="1">
      <alignment vertical="center"/>
    </xf>
    <xf numFmtId="0" fontId="26" fillId="0" borderId="12" xfId="1370" applyFont="1" applyFill="1" applyBorder="1" applyAlignment="1">
      <alignment horizontal="left"/>
    </xf>
    <xf numFmtId="0" fontId="26" fillId="0" borderId="39" xfId="1370" applyFont="1" applyFill="1" applyBorder="1"/>
    <xf numFmtId="0" fontId="26" fillId="0" borderId="27" xfId="1370" applyFont="1" applyFill="1" applyBorder="1" applyAlignment="1"/>
    <xf numFmtId="0" fontId="26" fillId="0" borderId="27" xfId="1370" applyFont="1" applyFill="1" applyBorder="1"/>
    <xf numFmtId="0" fontId="109" fillId="0" borderId="51" xfId="1370" applyFont="1" applyFill="1" applyBorder="1" applyAlignment="1">
      <alignment horizontal="left" vertical="center"/>
    </xf>
    <xf numFmtId="0" fontId="26" fillId="0" borderId="12" xfId="1370" applyFont="1" applyFill="1" applyBorder="1"/>
    <xf numFmtId="0" fontId="26" fillId="0" borderId="0" xfId="1370" applyFont="1" applyFill="1" applyBorder="1" applyAlignment="1"/>
    <xf numFmtId="0" fontId="26" fillId="0" borderId="0" xfId="1370" applyFont="1" applyFill="1" applyBorder="1"/>
    <xf numFmtId="0" fontId="26" fillId="0" borderId="41" xfId="1370" applyFont="1" applyFill="1" applyBorder="1" applyAlignment="1">
      <alignment horizontal="left"/>
    </xf>
    <xf numFmtId="0" fontId="26" fillId="0" borderId="57" xfId="1370" applyFont="1" applyFill="1" applyBorder="1" applyAlignment="1">
      <alignment horizontal="left" vertical="center"/>
    </xf>
    <xf numFmtId="0" fontId="26" fillId="0" borderId="50" xfId="1370" applyFont="1" applyFill="1" applyBorder="1" applyAlignment="1">
      <alignment horizontal="left"/>
    </xf>
    <xf numFmtId="0" fontId="26" fillId="0" borderId="5" xfId="1370" applyFont="1" applyFill="1" applyBorder="1" applyAlignment="1">
      <alignment horizontal="left"/>
    </xf>
    <xf numFmtId="0" fontId="26" fillId="0" borderId="3" xfId="1370" applyFont="1" applyFill="1" applyBorder="1"/>
    <xf numFmtId="0" fontId="26" fillId="0" borderId="52" xfId="1370" applyFont="1" applyFill="1" applyBorder="1" applyAlignment="1">
      <alignment horizontal="left"/>
    </xf>
    <xf numFmtId="0" fontId="26" fillId="0" borderId="7" xfId="1370" applyFont="1" applyFill="1" applyBorder="1" applyAlignment="1">
      <alignment horizontal="left"/>
    </xf>
    <xf numFmtId="178" fontId="123" fillId="32" borderId="36" xfId="1370" applyNumberFormat="1" applyFont="1" applyFill="1" applyBorder="1" applyAlignment="1">
      <alignment horizontal="right"/>
    </xf>
    <xf numFmtId="178" fontId="35" fillId="29" borderId="26" xfId="1370" applyNumberFormat="1" applyFont="1" applyFill="1" applyBorder="1" applyAlignment="1">
      <alignment horizontal="right"/>
    </xf>
    <xf numFmtId="0" fontId="26" fillId="0" borderId="3" xfId="1370" applyFont="1" applyFill="1" applyBorder="1" applyAlignment="1">
      <alignment horizontal="center" vertical="center"/>
    </xf>
    <xf numFmtId="0" fontId="26" fillId="0" borderId="1" xfId="1370" applyFont="1" applyFill="1" applyBorder="1" applyAlignment="1">
      <alignment horizontal="left"/>
    </xf>
    <xf numFmtId="0" fontId="26" fillId="0" borderId="4" xfId="1370" applyFont="1" applyFill="1" applyBorder="1" applyAlignment="1">
      <alignment horizontal="left"/>
    </xf>
    <xf numFmtId="9" fontId="26" fillId="0" borderId="1" xfId="1370" applyNumberFormat="1" applyFont="1" applyFill="1" applyBorder="1"/>
    <xf numFmtId="178" fontId="26" fillId="0" borderId="4" xfId="1370" applyNumberFormat="1" applyFont="1" applyFill="1" applyBorder="1" applyAlignment="1">
      <alignment vertical="center"/>
    </xf>
    <xf numFmtId="0" fontId="26" fillId="0" borderId="4" xfId="1370" applyFont="1" applyFill="1" applyBorder="1" applyAlignment="1">
      <alignment vertical="center"/>
    </xf>
    <xf numFmtId="0" fontId="26" fillId="0" borderId="4" xfId="1370" applyFont="1" applyFill="1" applyBorder="1" applyAlignment="1"/>
    <xf numFmtId="0" fontId="26" fillId="0" borderId="4" xfId="1370" applyFont="1" applyFill="1" applyBorder="1"/>
    <xf numFmtId="178" fontId="26" fillId="0" borderId="49" xfId="1370" applyNumberFormat="1" applyFont="1" applyFill="1" applyBorder="1" applyAlignment="1">
      <alignment horizontal="right" vertical="center"/>
    </xf>
    <xf numFmtId="0" fontId="92" fillId="0" borderId="31" xfId="1370" applyFont="1" applyFill="1" applyBorder="1" applyAlignment="1">
      <alignment horizontal="center"/>
    </xf>
    <xf numFmtId="0" fontId="92" fillId="0" borderId="0" xfId="1370" applyFont="1" applyFill="1" applyBorder="1" applyAlignment="1">
      <alignment horizontal="left"/>
    </xf>
    <xf numFmtId="0" fontId="92" fillId="0" borderId="0" xfId="1370" applyFont="1" applyFill="1" applyBorder="1" applyAlignment="1">
      <alignment horizontal="center"/>
    </xf>
    <xf numFmtId="0" fontId="92" fillId="0" borderId="0" xfId="1370" applyFont="1" applyFill="1" applyBorder="1" applyAlignment="1"/>
    <xf numFmtId="178" fontId="35" fillId="29" borderId="30" xfId="1370" applyNumberFormat="1" applyFont="1" applyFill="1" applyBorder="1" applyAlignment="1">
      <alignment horizontal="right"/>
    </xf>
    <xf numFmtId="0" fontId="26" fillId="0" borderId="58" xfId="1370" applyFont="1" applyBorder="1" applyAlignment="1">
      <alignment horizontal="center"/>
    </xf>
    <xf numFmtId="0" fontId="92" fillId="32" borderId="61" xfId="1370" applyFont="1" applyFill="1" applyBorder="1" applyAlignment="1">
      <alignment horizontal="center" vertical="center"/>
    </xf>
    <xf numFmtId="0" fontId="26" fillId="0" borderId="25" xfId="1370" applyFont="1" applyBorder="1" applyAlignment="1"/>
    <xf numFmtId="178" fontId="35" fillId="3" borderId="37" xfId="1370" applyNumberFormat="1" applyFont="1" applyFill="1" applyBorder="1" applyAlignment="1">
      <alignment horizontal="right" vertical="center"/>
    </xf>
    <xf numFmtId="178" fontId="35" fillId="3" borderId="37" xfId="1370" applyNumberFormat="1" applyFont="1" applyFill="1" applyBorder="1" applyAlignment="1">
      <alignment horizontal="right"/>
    </xf>
    <xf numFmtId="0" fontId="109" fillId="0" borderId="0" xfId="2223" applyFont="1" applyFill="1" applyAlignment="1" applyProtection="1">
      <alignment horizontal="left"/>
    </xf>
    <xf numFmtId="0" fontId="109" fillId="0" borderId="0" xfId="2223" applyFont="1" applyFill="1" applyProtection="1"/>
    <xf numFmtId="0" fontId="109" fillId="0" borderId="0" xfId="2223" applyFont="1" applyFill="1" applyAlignment="1" applyProtection="1">
      <alignment horizontal="left"/>
      <protection locked="0"/>
    </xf>
    <xf numFmtId="0" fontId="109" fillId="0" borderId="0" xfId="2223" applyFont="1" applyFill="1" applyProtection="1">
      <protection locked="0"/>
    </xf>
    <xf numFmtId="4" fontId="0" fillId="0" borderId="1" xfId="0" applyNumberFormat="1" applyBorder="1" applyAlignment="1">
      <alignment horizontal="center" vertical="center"/>
    </xf>
    <xf numFmtId="0" fontId="109" fillId="0" borderId="0" xfId="1" applyFont="1" applyFill="1" applyAlignment="1">
      <alignment wrapText="1"/>
    </xf>
    <xf numFmtId="0" fontId="22" fillId="0" borderId="0" xfId="1" applyFont="1" applyFill="1"/>
    <xf numFmtId="0" fontId="109" fillId="0" borderId="0" xfId="1" applyFont="1" applyFill="1" applyAlignment="1">
      <alignment horizontal="left" vertical="top"/>
    </xf>
    <xf numFmtId="0" fontId="109" fillId="0" borderId="0" xfId="1" applyFont="1" applyFill="1"/>
    <xf numFmtId="0" fontId="109" fillId="0" borderId="0" xfId="1" applyFont="1" applyFill="1" applyAlignment="1">
      <alignment horizontal="center" vertical="center"/>
    </xf>
    <xf numFmtId="0" fontId="22" fillId="0" borderId="0" xfId="1" applyFont="1" applyFill="1" applyAlignment="1">
      <alignment wrapText="1"/>
    </xf>
    <xf numFmtId="0" fontId="109" fillId="0" borderId="0" xfId="1" applyFont="1" applyFill="1" applyAlignment="1">
      <alignment horizontal="left" vertical="center" wrapText="1"/>
    </xf>
    <xf numFmtId="0" fontId="118" fillId="0" borderId="3" xfId="1" applyFont="1" applyFill="1" applyBorder="1" applyAlignment="1">
      <alignment horizontal="left" vertical="top"/>
    </xf>
    <xf numFmtId="0" fontId="109" fillId="0" borderId="4" xfId="1" applyFont="1" applyFill="1" applyBorder="1" applyAlignment="1"/>
    <xf numFmtId="0" fontId="109" fillId="0" borderId="4" xfId="1" applyFont="1" applyFill="1" applyBorder="1" applyAlignment="1">
      <alignment horizontal="center" vertical="center"/>
    </xf>
    <xf numFmtId="0" fontId="22" fillId="0" borderId="5" xfId="1" applyFont="1" applyFill="1" applyBorder="1" applyAlignment="1"/>
    <xf numFmtId="0" fontId="111" fillId="0" borderId="1" xfId="1" applyFont="1" applyFill="1" applyBorder="1" applyAlignment="1">
      <alignment horizontal="center" vertical="center" wrapText="1"/>
    </xf>
    <xf numFmtId="0" fontId="26" fillId="0" borderId="1" xfId="1" applyFont="1" applyFill="1" applyBorder="1" applyAlignment="1">
      <alignment horizontal="center" vertical="center" wrapText="1"/>
    </xf>
    <xf numFmtId="0" fontId="92" fillId="0" borderId="1" xfId="1" applyFont="1" applyFill="1" applyBorder="1" applyAlignment="1">
      <alignment horizontal="center" vertical="center"/>
    </xf>
    <xf numFmtId="0" fontId="26" fillId="0" borderId="1" xfId="1" applyFont="1" applyFill="1" applyBorder="1" applyAlignment="1">
      <alignment horizontal="left" vertical="center" wrapText="1" shrinkToFit="1"/>
    </xf>
    <xf numFmtId="0" fontId="26" fillId="0" borderId="1" xfId="1" applyFont="1" applyFill="1" applyBorder="1" applyAlignment="1">
      <alignment horizontal="left" vertical="center" wrapText="1"/>
    </xf>
    <xf numFmtId="2" fontId="26" fillId="0" borderId="1" xfId="1" applyNumberFormat="1" applyFont="1" applyFill="1" applyBorder="1" applyAlignment="1">
      <alignment horizontal="center" vertical="center"/>
    </xf>
    <xf numFmtId="0" fontId="26" fillId="0" borderId="1" xfId="1" applyFont="1" applyFill="1" applyBorder="1" applyAlignment="1">
      <alignment horizontal="center" vertical="center"/>
    </xf>
    <xf numFmtId="4" fontId="26" fillId="0" borderId="1" xfId="1" applyNumberFormat="1" applyFont="1" applyFill="1" applyBorder="1" applyAlignment="1">
      <alignment horizontal="center" vertical="center"/>
    </xf>
    <xf numFmtId="0" fontId="109" fillId="0" borderId="1" xfId="1" quotePrefix="1" applyFont="1" applyFill="1" applyBorder="1" applyAlignment="1">
      <alignment horizontal="left" vertical="center" wrapText="1"/>
    </xf>
    <xf numFmtId="1" fontId="109" fillId="0" borderId="1" xfId="1" applyNumberFormat="1" applyFont="1" applyFill="1" applyBorder="1" applyAlignment="1">
      <alignment horizontal="center" vertical="center" wrapText="1"/>
    </xf>
    <xf numFmtId="0" fontId="109" fillId="0" borderId="1" xfId="1" applyFont="1" applyFill="1" applyBorder="1" applyAlignment="1">
      <alignment horizontal="left" vertical="center" wrapText="1"/>
    </xf>
    <xf numFmtId="0" fontId="109" fillId="0" borderId="1" xfId="1" applyFont="1" applyFill="1" applyBorder="1" applyAlignment="1">
      <alignment horizontal="center" vertical="center" wrapText="1"/>
    </xf>
    <xf numFmtId="0" fontId="92" fillId="0" borderId="8" xfId="1" applyFont="1" applyFill="1" applyBorder="1" applyAlignment="1">
      <alignment horizontal="center" vertical="center"/>
    </xf>
    <xf numFmtId="0" fontId="109" fillId="0" borderId="8" xfId="1" quotePrefix="1" applyFont="1" applyFill="1" applyBorder="1" applyAlignment="1">
      <alignment horizontal="left" vertical="center" wrapText="1"/>
    </xf>
    <xf numFmtId="0" fontId="26" fillId="0" borderId="8" xfId="1" applyFont="1" applyFill="1" applyBorder="1" applyAlignment="1">
      <alignment horizontal="center" vertical="center" wrapText="1"/>
    </xf>
    <xf numFmtId="1" fontId="109" fillId="0" borderId="8" xfId="1" applyNumberFormat="1" applyFont="1" applyFill="1" applyBorder="1" applyAlignment="1">
      <alignment horizontal="center" vertical="center" wrapText="1"/>
    </xf>
    <xf numFmtId="0" fontId="109" fillId="0" borderId="8" xfId="1" applyFont="1" applyFill="1" applyBorder="1" applyAlignment="1">
      <alignment horizontal="left" vertical="center" wrapText="1"/>
    </xf>
    <xf numFmtId="49" fontId="92" fillId="0" borderId="8" xfId="1370" applyNumberFormat="1" applyFont="1" applyFill="1" applyBorder="1" applyAlignment="1">
      <alignment horizontal="center" vertical="center" wrapText="1"/>
    </xf>
    <xf numFmtId="0" fontId="26" fillId="0" borderId="8" xfId="1370" applyNumberFormat="1" applyFont="1" applyFill="1" applyBorder="1" applyAlignment="1">
      <alignment horizontal="left" vertical="top" wrapText="1"/>
    </xf>
    <xf numFmtId="0" fontId="26" fillId="0" borderId="8" xfId="1370" applyNumberFormat="1" applyFont="1" applyFill="1" applyBorder="1" applyAlignment="1">
      <alignment horizontal="center" vertical="center" wrapText="1"/>
    </xf>
    <xf numFmtId="0" fontId="26" fillId="0" borderId="1" xfId="1370" applyNumberFormat="1" applyFont="1" applyFill="1" applyBorder="1" applyAlignment="1">
      <alignment horizontal="center" vertical="center" wrapText="1"/>
    </xf>
    <xf numFmtId="180" fontId="26" fillId="0" borderId="1" xfId="1370" applyNumberFormat="1" applyFont="1" applyFill="1" applyBorder="1" applyAlignment="1">
      <alignment horizontal="center" vertical="center" wrapText="1"/>
    </xf>
    <xf numFmtId="0" fontId="26" fillId="0" borderId="1" xfId="1370" applyNumberFormat="1" applyFont="1" applyFill="1" applyBorder="1" applyAlignment="1">
      <alignment horizontal="center" vertical="center"/>
    </xf>
    <xf numFmtId="0" fontId="26" fillId="0" borderId="0" xfId="1370" applyNumberFormat="1" applyFont="1" applyFill="1"/>
    <xf numFmtId="4" fontId="26" fillId="0" borderId="1" xfId="1370" applyNumberFormat="1" applyFont="1" applyFill="1" applyBorder="1" applyAlignment="1">
      <alignment horizontal="center" vertical="center" wrapText="1"/>
    </xf>
    <xf numFmtId="0" fontId="127" fillId="0" borderId="1" xfId="0" applyFont="1" applyFill="1" applyBorder="1" applyAlignment="1">
      <alignment wrapText="1"/>
    </xf>
    <xf numFmtId="0" fontId="22" fillId="0" borderId="1" xfId="1" applyFont="1" applyFill="1" applyBorder="1"/>
    <xf numFmtId="0" fontId="116" fillId="0" borderId="1" xfId="1" applyFont="1" applyFill="1" applyBorder="1" applyAlignment="1">
      <alignment horizontal="left" vertical="center" wrapText="1"/>
    </xf>
    <xf numFmtId="0" fontId="116" fillId="0" borderId="1" xfId="1" applyFont="1" applyFill="1" applyBorder="1" applyAlignment="1">
      <alignment horizontal="center" vertical="center" wrapText="1"/>
    </xf>
    <xf numFmtId="0" fontId="109" fillId="0" borderId="10" xfId="1" applyFont="1" applyFill="1" applyBorder="1" applyAlignment="1">
      <alignment horizontal="center" vertical="center" wrapText="1"/>
    </xf>
    <xf numFmtId="4" fontId="116" fillId="0" borderId="1" xfId="1" applyNumberFormat="1" applyFont="1" applyFill="1" applyBorder="1" applyAlignment="1">
      <alignment horizontal="center" vertical="center" wrapText="1"/>
    </xf>
    <xf numFmtId="0" fontId="116" fillId="0" borderId="1" xfId="0" applyFont="1" applyFill="1" applyBorder="1" applyAlignment="1">
      <alignment horizontal="left" vertical="center" wrapText="1"/>
    </xf>
    <xf numFmtId="4" fontId="118" fillId="0" borderId="1" xfId="0" applyNumberFormat="1" applyFont="1" applyFill="1" applyBorder="1" applyAlignment="1">
      <alignment horizontal="center" vertical="center" wrapText="1"/>
    </xf>
    <xf numFmtId="9" fontId="109" fillId="0" borderId="10" xfId="1" applyNumberFormat="1" applyFont="1" applyFill="1" applyBorder="1" applyAlignment="1">
      <alignment horizontal="center" vertical="center" wrapText="1"/>
    </xf>
    <xf numFmtId="0" fontId="109" fillId="0" borderId="1" xfId="0" applyFont="1" applyFill="1" applyBorder="1" applyAlignment="1">
      <alignment horizontal="center" vertical="center" wrapText="1"/>
    </xf>
    <xf numFmtId="0" fontId="118" fillId="0" borderId="1" xfId="1" applyFont="1" applyFill="1" applyBorder="1" applyAlignment="1">
      <alignment horizontal="left" vertical="center" wrapText="1"/>
    </xf>
    <xf numFmtId="4" fontId="118" fillId="0" borderId="1" xfId="1" applyNumberFormat="1" applyFont="1" applyFill="1" applyBorder="1" applyAlignment="1">
      <alignment horizontal="center" vertical="center" wrapText="1"/>
    </xf>
    <xf numFmtId="9" fontId="109" fillId="0" borderId="1" xfId="1" applyNumberFormat="1" applyFont="1" applyFill="1" applyBorder="1" applyAlignment="1">
      <alignment horizontal="center" vertical="center" wrapText="1"/>
    </xf>
    <xf numFmtId="0" fontId="92" fillId="0" borderId="1" xfId="1" applyFont="1" applyFill="1" applyBorder="1" applyAlignment="1">
      <alignment horizontal="center" vertical="center" wrapText="1"/>
    </xf>
    <xf numFmtId="0" fontId="26" fillId="0" borderId="1" xfId="1" applyFont="1" applyFill="1" applyBorder="1" applyAlignment="1">
      <alignment horizontal="left" vertical="center"/>
    </xf>
    <xf numFmtId="181" fontId="26" fillId="0" borderId="1" xfId="1" applyNumberFormat="1" applyFont="1" applyFill="1" applyBorder="1" applyAlignment="1">
      <alignment horizontal="center" vertical="center" wrapText="1"/>
    </xf>
    <xf numFmtId="181" fontId="26" fillId="0" borderId="1" xfId="1" applyNumberFormat="1" applyFont="1" applyFill="1" applyBorder="1" applyAlignment="1">
      <alignment horizontal="center" vertical="center"/>
    </xf>
    <xf numFmtId="0" fontId="23" fillId="0" borderId="1" xfId="1" applyFont="1" applyFill="1" applyBorder="1" applyAlignment="1">
      <alignment horizontal="center" vertical="center" wrapText="1"/>
    </xf>
    <xf numFmtId="4" fontId="22" fillId="0" borderId="0" xfId="1" applyNumberFormat="1" applyFont="1" applyFill="1" applyAlignment="1">
      <alignment wrapText="1"/>
    </xf>
    <xf numFmtId="1" fontId="22" fillId="0" borderId="0" xfId="1" applyNumberFormat="1" applyFont="1" applyFill="1"/>
    <xf numFmtId="175" fontId="26" fillId="0" borderId="1" xfId="1" applyNumberFormat="1" applyFont="1" applyFill="1" applyBorder="1" applyAlignment="1">
      <alignment horizontal="center" vertical="center" wrapText="1"/>
    </xf>
    <xf numFmtId="4" fontId="26" fillId="0" borderId="1" xfId="1" applyNumberFormat="1" applyFont="1" applyFill="1" applyBorder="1" applyAlignment="1">
      <alignment horizontal="center" vertical="center" wrapText="1"/>
    </xf>
    <xf numFmtId="0" fontId="127" fillId="0" borderId="0" xfId="0" applyFont="1" applyFill="1" applyAlignment="1">
      <alignment wrapText="1"/>
    </xf>
    <xf numFmtId="0" fontId="22" fillId="0" borderId="0" xfId="1" applyFont="1" applyFill="1" applyBorder="1" applyAlignment="1">
      <alignment horizontal="center" wrapText="1"/>
    </xf>
    <xf numFmtId="9" fontId="26" fillId="0" borderId="1" xfId="1" applyNumberFormat="1" applyFont="1" applyFill="1" applyBorder="1" applyAlignment="1">
      <alignment horizontal="center" vertical="center"/>
    </xf>
    <xf numFmtId="2" fontId="22" fillId="0" borderId="1" xfId="1" applyNumberFormat="1" applyFont="1" applyFill="1" applyBorder="1" applyAlignment="1">
      <alignment horizontal="center" vertical="center"/>
    </xf>
    <xf numFmtId="0" fontId="126" fillId="0" borderId="0" xfId="1" applyFont="1" applyFill="1" applyAlignment="1">
      <alignment wrapText="1"/>
    </xf>
    <xf numFmtId="1" fontId="26" fillId="0" borderId="1" xfId="1" applyNumberFormat="1" applyFont="1" applyFill="1" applyBorder="1" applyAlignment="1">
      <alignment horizontal="center" vertical="center" wrapText="1"/>
    </xf>
    <xf numFmtId="4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center" vertical="center" wrapText="1"/>
    </xf>
    <xf numFmtId="1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left" vertical="center"/>
    </xf>
    <xf numFmtId="0" fontId="128" fillId="0" borderId="1" xfId="0" applyFont="1" applyFill="1" applyBorder="1"/>
    <xf numFmtId="2" fontId="128" fillId="0" borderId="1" xfId="0" applyNumberFormat="1" applyFont="1" applyFill="1" applyBorder="1" applyAlignment="1">
      <alignment horizontal="center" vertical="center"/>
    </xf>
    <xf numFmtId="3" fontId="26" fillId="0" borderId="1" xfId="1" applyNumberFormat="1" applyFont="1" applyFill="1" applyBorder="1" applyAlignment="1">
      <alignment horizontal="center" vertical="center"/>
    </xf>
    <xf numFmtId="0" fontId="22" fillId="0" borderId="1" xfId="1" applyFont="1" applyFill="1" applyBorder="1" applyAlignment="1">
      <alignment horizontal="center" vertical="center"/>
    </xf>
    <xf numFmtId="9" fontId="26" fillId="0" borderId="1" xfId="1" applyNumberFormat="1" applyFont="1" applyFill="1" applyBorder="1" applyAlignment="1">
      <alignment horizontal="center" vertical="center" wrapText="1"/>
    </xf>
    <xf numFmtId="4" fontId="92" fillId="0" borderId="1" xfId="1" applyNumberFormat="1" applyFont="1" applyFill="1" applyBorder="1" applyAlignment="1">
      <alignment horizontal="center" vertical="center" wrapText="1"/>
    </xf>
    <xf numFmtId="2" fontId="26" fillId="0" borderId="1" xfId="1" applyNumberFormat="1" applyFont="1" applyFill="1" applyBorder="1" applyAlignment="1">
      <alignment horizontal="center" vertical="center" wrapText="1"/>
    </xf>
    <xf numFmtId="2" fontId="26" fillId="0" borderId="1" xfId="1" applyNumberFormat="1" applyFont="1" applyFill="1" applyBorder="1" applyAlignment="1">
      <alignment horizontal="left" vertical="center"/>
    </xf>
    <xf numFmtId="2" fontId="22" fillId="0" borderId="1" xfId="1" applyNumberFormat="1" applyFont="1" applyFill="1" applyBorder="1" applyAlignment="1">
      <alignment horizontal="center"/>
    </xf>
    <xf numFmtId="10" fontId="26" fillId="0" borderId="1" xfId="1" applyNumberFormat="1" applyFont="1" applyFill="1" applyBorder="1" applyAlignment="1">
      <alignment horizontal="center" vertical="center"/>
    </xf>
    <xf numFmtId="0" fontId="109" fillId="0" borderId="1" xfId="0" applyFont="1" applyFill="1" applyBorder="1" applyAlignment="1">
      <alignment horizontal="left" vertical="center" wrapText="1"/>
    </xf>
    <xf numFmtId="2" fontId="26" fillId="0" borderId="1" xfId="1" applyNumberFormat="1" applyFont="1" applyFill="1" applyBorder="1" applyAlignment="1">
      <alignment horizontal="left" vertical="center" wrapText="1"/>
    </xf>
    <xf numFmtId="0" fontId="126" fillId="0" borderId="0" xfId="1" applyFont="1" applyFill="1"/>
    <xf numFmtId="0" fontId="92" fillId="0" borderId="1" xfId="1" applyFont="1" applyFill="1" applyBorder="1" applyAlignment="1">
      <alignment horizontal="left" vertical="center" wrapText="1"/>
    </xf>
    <xf numFmtId="2" fontId="92" fillId="0" borderId="1" xfId="1" applyNumberFormat="1" applyFont="1" applyFill="1" applyBorder="1" applyAlignment="1">
      <alignment horizontal="center" vertical="center" wrapText="1"/>
    </xf>
    <xf numFmtId="2" fontId="92" fillId="0" borderId="1" xfId="1" applyNumberFormat="1" applyFont="1" applyFill="1" applyBorder="1" applyAlignment="1">
      <alignment horizontal="left" vertical="center"/>
    </xf>
    <xf numFmtId="9" fontId="92" fillId="0" borderId="1" xfId="1" applyNumberFormat="1" applyFont="1" applyFill="1" applyBorder="1" applyAlignment="1">
      <alignment horizontal="center" vertical="center"/>
    </xf>
    <xf numFmtId="181" fontId="92" fillId="0" borderId="1" xfId="1" applyNumberFormat="1" applyFont="1" applyFill="1" applyBorder="1" applyAlignment="1">
      <alignment horizontal="center" vertical="center"/>
    </xf>
    <xf numFmtId="2" fontId="126" fillId="0" borderId="1" xfId="1" applyNumberFormat="1" applyFont="1" applyFill="1" applyBorder="1" applyAlignment="1">
      <alignment horizontal="center"/>
    </xf>
    <xf numFmtId="166" fontId="22" fillId="0" borderId="0" xfId="1" applyNumberFormat="1" applyFont="1" applyFill="1" applyAlignment="1">
      <alignment wrapText="1"/>
    </xf>
    <xf numFmtId="0" fontId="23" fillId="0" borderId="1" xfId="1" applyFont="1" applyFill="1" applyBorder="1" applyAlignment="1">
      <alignment horizontal="center" vertical="center"/>
    </xf>
    <xf numFmtId="0" fontId="111" fillId="0" borderId="1" xfId="1" applyFont="1" applyFill="1" applyBorder="1" applyAlignment="1">
      <alignment horizontal="left" vertical="center" wrapText="1"/>
    </xf>
    <xf numFmtId="0" fontId="109" fillId="0" borderId="1" xfId="1" applyFont="1" applyFill="1" applyBorder="1"/>
    <xf numFmtId="4" fontId="111" fillId="0" borderId="1" xfId="1" applyNumberFormat="1" applyFont="1" applyFill="1" applyBorder="1" applyAlignment="1">
      <alignment horizontal="center" vertical="center" wrapText="1"/>
    </xf>
    <xf numFmtId="9" fontId="109" fillId="0" borderId="1" xfId="1" applyNumberFormat="1" applyFont="1" applyFill="1" applyBorder="1" applyAlignment="1">
      <alignment horizontal="center"/>
    </xf>
    <xf numFmtId="0" fontId="26" fillId="0" borderId="1" xfId="1" applyFont="1" applyFill="1" applyBorder="1" applyAlignment="1"/>
    <xf numFmtId="0" fontId="22" fillId="0" borderId="1" xfId="1" applyFont="1" applyFill="1" applyBorder="1" applyAlignment="1"/>
    <xf numFmtId="4" fontId="116" fillId="0" borderId="1" xfId="1" applyNumberFormat="1" applyFont="1" applyFill="1" applyBorder="1" applyAlignment="1">
      <alignment horizontal="right"/>
    </xf>
    <xf numFmtId="0" fontId="92" fillId="0" borderId="3" xfId="1" applyFont="1" applyFill="1" applyBorder="1"/>
    <xf numFmtId="0" fontId="26" fillId="0" borderId="4" xfId="1" applyFont="1" applyFill="1" applyBorder="1"/>
    <xf numFmtId="0" fontId="26" fillId="0" borderId="4" xfId="1" applyFont="1" applyFill="1" applyBorder="1" applyAlignment="1">
      <alignment horizontal="center" vertical="center"/>
    </xf>
    <xf numFmtId="0" fontId="92" fillId="0" borderId="4" xfId="1" applyFont="1" applyFill="1" applyBorder="1"/>
    <xf numFmtId="0" fontId="22" fillId="0" borderId="0" xfId="1" applyFont="1" applyFill="1" applyBorder="1" applyAlignment="1">
      <alignment horizontal="center" vertical="center"/>
    </xf>
    <xf numFmtId="0" fontId="84" fillId="0" borderId="0" xfId="1" applyFont="1" applyFill="1" applyBorder="1"/>
    <xf numFmtId="0" fontId="23" fillId="0" borderId="0" xfId="1" applyFont="1" applyFill="1" applyBorder="1"/>
    <xf numFmtId="0" fontId="23" fillId="0" borderId="0" xfId="1" applyFont="1" applyFill="1" applyBorder="1" applyAlignment="1">
      <alignment horizontal="center" vertical="center"/>
    </xf>
    <xf numFmtId="4" fontId="116" fillId="0" borderId="0" xfId="1" applyNumberFormat="1" applyFont="1" applyFill="1" applyBorder="1" applyAlignment="1">
      <alignment horizontal="right"/>
    </xf>
    <xf numFmtId="0" fontId="22" fillId="0" borderId="0" xfId="1" applyFont="1" applyFill="1" applyAlignment="1">
      <alignment horizontal="center" vertical="center"/>
    </xf>
    <xf numFmtId="0" fontId="26" fillId="0" borderId="0" xfId="1" applyFont="1" applyFill="1"/>
    <xf numFmtId="0" fontId="129" fillId="0" borderId="0" xfId="1" applyFont="1" applyFill="1"/>
    <xf numFmtId="0" fontId="130" fillId="0" borderId="0" xfId="1" applyFont="1" applyFill="1" applyAlignment="1">
      <alignment horizontal="center" vertical="center"/>
    </xf>
    <xf numFmtId="0" fontId="130" fillId="0" borderId="0" xfId="1" applyFont="1" applyFill="1"/>
    <xf numFmtId="4" fontId="130" fillId="0" borderId="0" xfId="1" applyNumberFormat="1" applyFont="1" applyFill="1"/>
    <xf numFmtId="4" fontId="22" fillId="0" borderId="0" xfId="1" applyNumberFormat="1" applyFont="1" applyFill="1"/>
    <xf numFmtId="0" fontId="109" fillId="0" borderId="0" xfId="2223" applyFont="1" applyFill="1" applyBorder="1" applyAlignment="1"/>
    <xf numFmtId="0" fontId="109" fillId="0" borderId="0" xfId="2223" applyFont="1" applyFill="1" applyBorder="1"/>
    <xf numFmtId="0" fontId="116" fillId="0" borderId="1" xfId="2223" applyFont="1" applyFill="1" applyBorder="1" applyAlignment="1" applyProtection="1">
      <alignment horizontal="left" vertical="center"/>
    </xf>
    <xf numFmtId="0" fontId="26" fillId="0" borderId="62" xfId="1370" applyNumberFormat="1" applyFont="1" applyBorder="1" applyAlignment="1">
      <alignment horizontal="center" vertical="top" wrapText="1"/>
    </xf>
    <xf numFmtId="0" fontId="26" fillId="0" borderId="0" xfId="1370" applyNumberFormat="1" applyFont="1"/>
    <xf numFmtId="0" fontId="26" fillId="0" borderId="0" xfId="1370" applyNumberFormat="1" applyFont="1" applyBorder="1" applyAlignment="1">
      <alignment horizontal="center" vertical="top" wrapText="1"/>
    </xf>
    <xf numFmtId="0" fontId="92" fillId="0" borderId="0" xfId="1370" applyNumberFormat="1" applyFont="1" applyBorder="1" applyAlignment="1">
      <alignment horizontal="center" vertical="top" wrapText="1"/>
    </xf>
    <xf numFmtId="49" fontId="92" fillId="0" borderId="8" xfId="1370" applyNumberFormat="1" applyFont="1" applyBorder="1" applyAlignment="1">
      <alignment horizontal="center" vertical="center" wrapText="1"/>
    </xf>
    <xf numFmtId="0" fontId="26" fillId="0" borderId="8" xfId="1370" applyNumberFormat="1" applyFont="1" applyBorder="1" applyAlignment="1">
      <alignment horizontal="left" vertical="top" wrapText="1"/>
    </xf>
    <xf numFmtId="4" fontId="26" fillId="0" borderId="8" xfId="1370" applyNumberFormat="1" applyFont="1" applyBorder="1" applyAlignment="1">
      <alignment horizontal="right" vertical="top" wrapText="1"/>
    </xf>
    <xf numFmtId="49" fontId="26" fillId="0" borderId="63" xfId="1370" applyNumberFormat="1" applyFont="1" applyBorder="1" applyAlignment="1">
      <alignment horizontal="right" vertical="top" wrapText="1"/>
    </xf>
    <xf numFmtId="0" fontId="26" fillId="0" borderId="63" xfId="1370" applyNumberFormat="1" applyFont="1" applyBorder="1" applyAlignment="1">
      <alignment horizontal="left" vertical="top" wrapText="1"/>
    </xf>
    <xf numFmtId="4" fontId="26" fillId="0" borderId="63" xfId="1370" applyNumberFormat="1" applyFont="1" applyBorder="1" applyAlignment="1">
      <alignment horizontal="right" vertical="top" wrapText="1"/>
    </xf>
    <xf numFmtId="49" fontId="26" fillId="0" borderId="64" xfId="1370" applyNumberFormat="1" applyFont="1" applyBorder="1" applyAlignment="1">
      <alignment horizontal="right" vertical="top" wrapText="1"/>
    </xf>
    <xf numFmtId="0" fontId="26" fillId="0" borderId="64" xfId="1370" applyNumberFormat="1" applyFont="1" applyBorder="1" applyAlignment="1">
      <alignment horizontal="left" vertical="top" wrapText="1"/>
    </xf>
    <xf numFmtId="4" fontId="26" fillId="0" borderId="64" xfId="1370" applyNumberFormat="1" applyFont="1" applyBorder="1" applyAlignment="1">
      <alignment horizontal="right" vertical="top" wrapText="1"/>
    </xf>
    <xf numFmtId="49" fontId="92" fillId="0" borderId="9" xfId="1370" applyNumberFormat="1" applyFont="1" applyBorder="1" applyAlignment="1">
      <alignment horizontal="center" vertical="center" wrapText="1"/>
    </xf>
    <xf numFmtId="0" fontId="26" fillId="0" borderId="9" xfId="1370" applyNumberFormat="1" applyFont="1" applyBorder="1" applyAlignment="1">
      <alignment horizontal="left" vertical="top" wrapText="1"/>
    </xf>
    <xf numFmtId="4" fontId="26" fillId="0" borderId="9" xfId="1370" applyNumberFormat="1" applyFont="1" applyBorder="1" applyAlignment="1">
      <alignment horizontal="right" vertical="top" wrapText="1"/>
    </xf>
    <xf numFmtId="49" fontId="26" fillId="0" borderId="10" xfId="1370" applyNumberFormat="1" applyFont="1" applyBorder="1" applyAlignment="1">
      <alignment horizontal="right" vertical="top" wrapText="1"/>
    </xf>
    <xf numFmtId="0" fontId="26" fillId="0" borderId="10" xfId="1370" applyNumberFormat="1" applyFont="1" applyBorder="1" applyAlignment="1">
      <alignment horizontal="left" vertical="top" wrapText="1"/>
    </xf>
    <xf numFmtId="4" fontId="26" fillId="0" borderId="10" xfId="1370" applyNumberFormat="1" applyFont="1" applyBorder="1" applyAlignment="1">
      <alignment horizontal="right" vertical="top" wrapText="1"/>
    </xf>
    <xf numFmtId="49" fontId="92" fillId="0" borderId="10" xfId="1370" applyNumberFormat="1" applyFont="1" applyBorder="1" applyAlignment="1">
      <alignment horizontal="center" vertical="center" wrapText="1"/>
    </xf>
    <xf numFmtId="49" fontId="92" fillId="0" borderId="1" xfId="1370" applyNumberFormat="1" applyFont="1" applyBorder="1" applyAlignment="1">
      <alignment horizontal="center" vertical="center" wrapText="1"/>
    </xf>
    <xf numFmtId="0" fontId="26" fillId="0" borderId="1" xfId="1370" applyNumberFormat="1" applyFont="1" applyBorder="1" applyAlignment="1">
      <alignment horizontal="left" vertical="top" wrapText="1"/>
    </xf>
    <xf numFmtId="4" fontId="26" fillId="0" borderId="1" xfId="1370" applyNumberFormat="1" applyFont="1" applyBorder="1" applyAlignment="1">
      <alignment horizontal="right" vertical="top" wrapText="1"/>
    </xf>
    <xf numFmtId="49" fontId="92" fillId="0" borderId="1" xfId="1370" applyNumberFormat="1" applyFont="1" applyBorder="1" applyAlignment="1">
      <alignment horizontal="center" vertical="top" wrapText="1"/>
    </xf>
    <xf numFmtId="0" fontId="92" fillId="0" borderId="1" xfId="1370" applyNumberFormat="1" applyFont="1" applyBorder="1" applyAlignment="1">
      <alignment horizontal="left" vertical="top" wrapText="1"/>
    </xf>
    <xf numFmtId="4" fontId="92" fillId="0" borderId="1" xfId="1370" applyNumberFormat="1" applyFont="1" applyBorder="1" applyAlignment="1">
      <alignment horizontal="right" vertical="top" wrapText="1"/>
    </xf>
    <xf numFmtId="0" fontId="92" fillId="0" borderId="0" xfId="1370" applyNumberFormat="1" applyFont="1"/>
    <xf numFmtId="49" fontId="26" fillId="0" borderId="1" xfId="1370" applyNumberFormat="1" applyFont="1" applyBorder="1" applyAlignment="1">
      <alignment horizontal="right" vertical="top" wrapText="1"/>
    </xf>
    <xf numFmtId="0" fontId="131" fillId="0" borderId="0" xfId="0" applyFont="1"/>
    <xf numFmtId="0" fontId="124" fillId="0" borderId="0" xfId="0" applyFont="1" applyFill="1" applyAlignment="1">
      <alignment vertical="center"/>
    </xf>
    <xf numFmtId="0" fontId="111" fillId="0" borderId="0" xfId="1" applyFont="1" applyFill="1" applyAlignment="1">
      <alignment vertical="center"/>
    </xf>
    <xf numFmtId="0" fontId="116" fillId="0" borderId="0" xfId="1" applyFont="1" applyFill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32" fillId="0" borderId="1" xfId="0" applyFont="1" applyBorder="1"/>
    <xf numFmtId="0" fontId="132" fillId="0" borderId="1" xfId="0" applyFont="1" applyBorder="1" applyAlignment="1">
      <alignment vertical="center"/>
    </xf>
    <xf numFmtId="2" fontId="132" fillId="0" borderId="1" xfId="0" applyNumberFormat="1" applyFont="1" applyBorder="1"/>
    <xf numFmtId="0" fontId="90" fillId="0" borderId="1" xfId="0" applyFont="1" applyBorder="1" applyAlignment="1">
      <alignment horizontal="left" vertical="center" wrapText="1"/>
    </xf>
    <xf numFmtId="0" fontId="90" fillId="0" borderId="1" xfId="0" applyFont="1" applyBorder="1" applyAlignment="1">
      <alignment vertical="center"/>
    </xf>
    <xf numFmtId="4" fontId="90" fillId="0" borderId="1" xfId="0" applyNumberFormat="1" applyFont="1" applyBorder="1" applyAlignment="1">
      <alignment vertical="center"/>
    </xf>
    <xf numFmtId="0" fontId="132" fillId="0" borderId="1" xfId="0" applyFont="1" applyBorder="1" applyAlignment="1">
      <alignment wrapText="1"/>
    </xf>
    <xf numFmtId="0" fontId="31" fillId="0" borderId="1" xfId="0" applyFont="1" applyBorder="1"/>
    <xf numFmtId="4" fontId="31" fillId="0" borderId="1" xfId="0" applyNumberFormat="1" applyFont="1" applyBorder="1"/>
    <xf numFmtId="0" fontId="25" fillId="3" borderId="1" xfId="0" applyFont="1" applyFill="1" applyBorder="1"/>
    <xf numFmtId="0" fontId="25" fillId="3" borderId="1" xfId="0" applyFont="1" applyFill="1" applyBorder="1" applyAlignment="1">
      <alignment horizontal="right"/>
    </xf>
    <xf numFmtId="4" fontId="25" fillId="3" borderId="1" xfId="0" applyNumberFormat="1" applyFont="1" applyFill="1" applyBorder="1"/>
    <xf numFmtId="0" fontId="26" fillId="0" borderId="0" xfId="1" applyFont="1" applyFill="1" applyAlignment="1">
      <alignment horizontal="center" vertical="center" wrapText="1"/>
    </xf>
    <xf numFmtId="0" fontId="92" fillId="0" borderId="0" xfId="1" applyFont="1" applyFill="1" applyAlignment="1">
      <alignment horizontal="center" vertical="center" wrapText="1"/>
    </xf>
    <xf numFmtId="0" fontId="0" fillId="0" borderId="0" xfId="0" applyFill="1"/>
    <xf numFmtId="179" fontId="26" fillId="0" borderId="1" xfId="1" applyNumberFormat="1" applyFont="1" applyFill="1" applyBorder="1" applyAlignment="1">
      <alignment horizontal="center" vertical="center" wrapText="1"/>
    </xf>
    <xf numFmtId="0" fontId="26" fillId="0" borderId="1" xfId="1" applyFont="1" applyFill="1" applyBorder="1" applyAlignment="1">
      <alignment horizontal="center" vertical="center" wrapText="1" shrinkToFit="1"/>
    </xf>
    <xf numFmtId="0" fontId="92" fillId="0" borderId="4" xfId="1" applyFont="1" applyFill="1" applyBorder="1" applyAlignment="1">
      <alignment horizontal="center" vertical="center" wrapText="1"/>
    </xf>
    <xf numFmtId="0" fontId="26" fillId="0" borderId="4" xfId="1" applyFont="1" applyFill="1" applyBorder="1" applyAlignment="1">
      <alignment horizontal="center" vertical="center" wrapText="1"/>
    </xf>
    <xf numFmtId="179" fontId="92" fillId="0" borderId="1" xfId="1" applyNumberFormat="1" applyFont="1" applyFill="1" applyBorder="1" applyAlignment="1">
      <alignment horizontal="center" vertical="center" wrapText="1"/>
    </xf>
    <xf numFmtId="9" fontId="26" fillId="0" borderId="1" xfId="2042" applyFont="1" applyFill="1" applyBorder="1" applyAlignment="1">
      <alignment horizontal="center" vertical="center" wrapText="1"/>
    </xf>
    <xf numFmtId="179" fontId="26" fillId="0" borderId="5" xfId="1" applyNumberFormat="1" applyFont="1" applyFill="1" applyBorder="1" applyAlignment="1">
      <alignment horizontal="center" vertical="center" wrapText="1"/>
    </xf>
    <xf numFmtId="179" fontId="92" fillId="0" borderId="5" xfId="1" applyNumberFormat="1" applyFont="1" applyFill="1" applyBorder="1" applyAlignment="1">
      <alignment horizontal="center" vertical="center" wrapText="1"/>
    </xf>
    <xf numFmtId="10" fontId="26" fillId="0" borderId="1" xfId="1" applyNumberFormat="1" applyFont="1" applyFill="1" applyBorder="1" applyAlignment="1">
      <alignment horizontal="center" vertical="center" wrapText="1"/>
    </xf>
    <xf numFmtId="3" fontId="26" fillId="0" borderId="1" xfId="1" applyNumberFormat="1" applyFont="1" applyFill="1" applyBorder="1" applyAlignment="1">
      <alignment horizontal="center" vertical="center" wrapText="1"/>
    </xf>
    <xf numFmtId="173" fontId="26" fillId="0" borderId="1" xfId="1" applyNumberFormat="1" applyFont="1" applyFill="1" applyBorder="1" applyAlignment="1">
      <alignment horizontal="center" vertical="center" wrapText="1"/>
    </xf>
    <xf numFmtId="9" fontId="26" fillId="0" borderId="12" xfId="1" applyNumberFormat="1" applyFont="1" applyFill="1" applyBorder="1" applyAlignment="1">
      <alignment horizontal="center" vertical="center" wrapText="1"/>
    </xf>
    <xf numFmtId="2" fontId="26" fillId="0" borderId="65" xfId="1" applyNumberFormat="1" applyFont="1" applyFill="1" applyBorder="1" applyAlignment="1">
      <alignment horizontal="center" vertical="center" wrapText="1"/>
    </xf>
    <xf numFmtId="166" fontId="92" fillId="0" borderId="1" xfId="2124" applyFont="1" applyFill="1" applyBorder="1" applyAlignment="1">
      <alignment horizontal="center" vertical="center" wrapText="1"/>
    </xf>
    <xf numFmtId="0" fontId="92" fillId="0" borderId="3" xfId="1" applyFont="1" applyFill="1" applyBorder="1" applyAlignment="1">
      <alignment horizontal="left" vertical="center" wrapText="1"/>
    </xf>
    <xf numFmtId="0" fontId="26" fillId="0" borderId="5" xfId="1" applyFont="1" applyFill="1" applyBorder="1" applyAlignment="1">
      <alignment horizontal="center" vertical="center" wrapText="1"/>
    </xf>
    <xf numFmtId="9" fontId="92" fillId="0" borderId="1" xfId="2124" applyNumberFormat="1" applyFont="1" applyFill="1" applyBorder="1" applyAlignment="1">
      <alignment horizontal="center" vertical="center" wrapText="1"/>
    </xf>
    <xf numFmtId="182" fontId="92" fillId="0" borderId="1" xfId="1" applyNumberFormat="1" applyFont="1" applyFill="1" applyBorder="1" applyAlignment="1">
      <alignment horizontal="center" vertical="center" wrapText="1"/>
    </xf>
    <xf numFmtId="0" fontId="92" fillId="0" borderId="1" xfId="1" applyFont="1" applyFill="1" applyBorder="1" applyAlignment="1">
      <alignment horizontal="left" vertical="center" wrapText="1" shrinkToFit="1"/>
    </xf>
    <xf numFmtId="179" fontId="92" fillId="0" borderId="0" xfId="1" applyNumberFormat="1" applyFont="1" applyFill="1" applyBorder="1" applyAlignment="1">
      <alignment horizontal="center" vertical="center" wrapText="1"/>
    </xf>
    <xf numFmtId="9" fontId="26" fillId="0" borderId="0" xfId="1" applyNumberFormat="1" applyFont="1" applyFill="1" applyBorder="1" applyAlignment="1">
      <alignment horizontal="left"/>
    </xf>
    <xf numFmtId="0" fontId="26" fillId="0" borderId="0" xfId="1" applyFont="1" applyFill="1" applyAlignment="1">
      <alignment horizontal="center" vertical="center"/>
    </xf>
    <xf numFmtId="4" fontId="26" fillId="0" borderId="0" xfId="1" applyNumberFormat="1" applyFont="1" applyFill="1" applyAlignment="1">
      <alignment horizontal="center" vertical="center"/>
    </xf>
    <xf numFmtId="0" fontId="6" fillId="0" borderId="0" xfId="2216" applyFill="1"/>
    <xf numFmtId="0" fontId="34" fillId="0" borderId="0" xfId="1" applyFont="1" applyFill="1" applyBorder="1" applyAlignment="1">
      <alignment horizontal="left"/>
    </xf>
    <xf numFmtId="2" fontId="63" fillId="0" borderId="0" xfId="2216" applyNumberFormat="1" applyFont="1" applyFill="1" applyBorder="1"/>
    <xf numFmtId="0" fontId="63" fillId="0" borderId="0" xfId="2216" applyFont="1" applyFill="1" applyBorder="1" applyAlignment="1">
      <alignment horizontal="center"/>
    </xf>
    <xf numFmtId="0" fontId="26" fillId="0" borderId="1" xfId="2216" applyFont="1" applyFill="1" applyBorder="1" applyAlignment="1">
      <alignment horizontal="center" vertical="center" wrapText="1"/>
    </xf>
    <xf numFmtId="0" fontId="92" fillId="0" borderId="1" xfId="2216" applyFont="1" applyFill="1" applyBorder="1" applyAlignment="1">
      <alignment horizontal="center" vertical="center" wrapText="1"/>
    </xf>
    <xf numFmtId="0" fontId="26" fillId="0" borderId="8" xfId="2216" applyFont="1" applyFill="1" applyBorder="1" applyAlignment="1">
      <alignment horizontal="center" vertical="center" wrapText="1"/>
    </xf>
    <xf numFmtId="0" fontId="26" fillId="0" borderId="8" xfId="2216" applyFont="1" applyFill="1" applyBorder="1" applyAlignment="1">
      <alignment horizontal="left" vertical="center" wrapText="1"/>
    </xf>
    <xf numFmtId="0" fontId="26" fillId="0" borderId="1" xfId="2216" applyFont="1" applyFill="1" applyBorder="1" applyAlignment="1">
      <alignment horizontal="center" vertical="center"/>
    </xf>
    <xf numFmtId="2" fontId="26" fillId="0" borderId="1" xfId="2216" applyNumberFormat="1" applyFont="1" applyFill="1" applyBorder="1" applyAlignment="1">
      <alignment horizontal="center" vertical="center" wrapText="1"/>
    </xf>
    <xf numFmtId="0" fontId="26" fillId="0" borderId="11" xfId="2216" applyFont="1" applyFill="1" applyBorder="1" applyAlignment="1">
      <alignment horizontal="center" vertical="center"/>
    </xf>
    <xf numFmtId="0" fontId="6" fillId="0" borderId="0" xfId="2216" applyFill="1" applyBorder="1"/>
    <xf numFmtId="0" fontId="99" fillId="0" borderId="1" xfId="2216" applyFont="1" applyFill="1" applyBorder="1" applyAlignment="1">
      <alignment vertical="center" wrapText="1"/>
    </xf>
    <xf numFmtId="0" fontId="26" fillId="0" borderId="5" xfId="2216" applyFont="1" applyFill="1" applyBorder="1" applyAlignment="1">
      <alignment vertical="center" wrapText="1"/>
    </xf>
    <xf numFmtId="2" fontId="92" fillId="0" borderId="1" xfId="2216" applyNumberFormat="1" applyFont="1" applyFill="1" applyBorder="1" applyAlignment="1">
      <alignment horizontal="center" vertical="center" wrapText="1"/>
    </xf>
    <xf numFmtId="0" fontId="92" fillId="0" borderId="1" xfId="2216" applyFont="1" applyFill="1" applyBorder="1" applyAlignment="1">
      <alignment horizontal="center" vertical="center"/>
    </xf>
    <xf numFmtId="0" fontId="26" fillId="0" borderId="1" xfId="2216" applyFont="1" applyFill="1" applyBorder="1" applyAlignment="1">
      <alignment vertical="center" wrapText="1"/>
    </xf>
    <xf numFmtId="2" fontId="26" fillId="0" borderId="1" xfId="2216" applyNumberFormat="1" applyFont="1" applyFill="1" applyBorder="1" applyAlignment="1">
      <alignment horizontal="center" vertical="center"/>
    </xf>
    <xf numFmtId="175" fontId="26" fillId="0" borderId="1" xfId="2216" applyNumberFormat="1" applyFont="1" applyFill="1" applyBorder="1" applyAlignment="1">
      <alignment horizontal="center" vertical="center"/>
    </xf>
    <xf numFmtId="1" fontId="92" fillId="0" borderId="1" xfId="2216" applyNumberFormat="1" applyFont="1" applyFill="1" applyBorder="1" applyAlignment="1">
      <alignment horizontal="center" vertical="center"/>
    </xf>
    <xf numFmtId="0" fontId="26" fillId="0" borderId="0" xfId="2216" applyFont="1" applyFill="1" applyBorder="1" applyAlignment="1">
      <alignment vertical="center" wrapText="1"/>
    </xf>
    <xf numFmtId="0" fontId="138" fillId="0" borderId="0" xfId="2216" applyFont="1" applyFill="1" applyAlignment="1">
      <alignment horizontal="center" vertical="center"/>
    </xf>
    <xf numFmtId="0" fontId="138" fillId="0" borderId="0" xfId="2216" applyFont="1" applyFill="1"/>
    <xf numFmtId="0" fontId="26" fillId="0" borderId="10" xfId="2216" applyFont="1" applyFill="1" applyBorder="1" applyAlignment="1">
      <alignment horizontal="center" vertical="center"/>
    </xf>
    <xf numFmtId="0" fontId="26" fillId="0" borderId="8" xfId="2216" applyFont="1" applyFill="1" applyBorder="1" applyAlignment="1">
      <alignment vertical="center" wrapText="1"/>
    </xf>
    <xf numFmtId="0" fontId="26" fillId="0" borderId="8" xfId="2216" applyFont="1" applyFill="1" applyBorder="1" applyAlignment="1">
      <alignment horizontal="center" vertical="center"/>
    </xf>
    <xf numFmtId="0" fontId="26" fillId="0" borderId="10" xfId="2216" applyFont="1" applyFill="1" applyBorder="1" applyAlignment="1">
      <alignment horizontal="right" vertical="center"/>
    </xf>
    <xf numFmtId="0" fontId="26" fillId="0" borderId="10" xfId="2216" applyFont="1" applyFill="1" applyBorder="1" applyAlignment="1">
      <alignment horizontal="center" vertical="center" wrapText="1"/>
    </xf>
    <xf numFmtId="9" fontId="26" fillId="0" borderId="1" xfId="2216" applyNumberFormat="1" applyFont="1" applyFill="1" applyBorder="1" applyAlignment="1">
      <alignment horizontal="center" vertical="center" wrapText="1"/>
    </xf>
    <xf numFmtId="1" fontId="26" fillId="0" borderId="1" xfId="2216" applyNumberFormat="1" applyFont="1" applyFill="1" applyBorder="1" applyAlignment="1">
      <alignment horizontal="center" vertical="center"/>
    </xf>
    <xf numFmtId="0" fontId="92" fillId="0" borderId="5" xfId="2216" applyFont="1" applyFill="1" applyBorder="1" applyAlignment="1">
      <alignment vertical="center"/>
    </xf>
    <xf numFmtId="0" fontId="92" fillId="0" borderId="1" xfId="2216" applyFont="1" applyFill="1" applyBorder="1" applyAlignment="1">
      <alignment vertical="center"/>
    </xf>
    <xf numFmtId="9" fontId="92" fillId="0" borderId="1" xfId="2216" applyNumberFormat="1" applyFont="1" applyFill="1" applyBorder="1" applyAlignment="1">
      <alignment horizontal="center" vertical="center"/>
    </xf>
    <xf numFmtId="170" fontId="92" fillId="0" borderId="1" xfId="1102" applyNumberFormat="1" applyFont="1" applyFill="1" applyBorder="1" applyAlignment="1">
      <alignment vertical="center"/>
    </xf>
    <xf numFmtId="0" fontId="32" fillId="0" borderId="0" xfId="2216" applyFont="1" applyFill="1"/>
    <xf numFmtId="164" fontId="32" fillId="0" borderId="0" xfId="2216" applyNumberFormat="1" applyFont="1" applyFill="1"/>
    <xf numFmtId="167" fontId="40" fillId="0" borderId="0" xfId="2217" applyFont="1" applyFill="1"/>
    <xf numFmtId="0" fontId="55" fillId="0" borderId="0" xfId="1" applyFont="1" applyFill="1" applyBorder="1" applyAlignment="1">
      <alignment vertical="center"/>
    </xf>
    <xf numFmtId="0" fontId="139" fillId="0" borderId="0" xfId="1" applyFont="1" applyFill="1" applyBorder="1" applyAlignment="1">
      <alignment vertical="center"/>
    </xf>
    <xf numFmtId="4" fontId="55" fillId="0" borderId="0" xfId="1" applyNumberFormat="1" applyFont="1" applyFill="1" applyAlignment="1">
      <alignment vertical="center"/>
    </xf>
    <xf numFmtId="0" fontId="55" fillId="0" borderId="0" xfId="1" applyFont="1" applyFill="1" applyAlignment="1">
      <alignment vertical="center"/>
    </xf>
    <xf numFmtId="0" fontId="55" fillId="0" borderId="0" xfId="1" applyFont="1" applyFill="1" applyBorder="1" applyAlignment="1">
      <alignment vertical="justify"/>
    </xf>
    <xf numFmtId="0" fontId="55" fillId="0" borderId="0" xfId="2218" applyFont="1" applyFill="1" applyBorder="1" applyAlignment="1">
      <alignment horizontal="left" vertical="center"/>
    </xf>
    <xf numFmtId="4" fontId="55" fillId="0" borderId="0" xfId="1" applyNumberFormat="1" applyFont="1" applyFill="1" applyBorder="1" applyAlignment="1">
      <alignment horizontal="center" vertical="center"/>
    </xf>
    <xf numFmtId="0" fontId="55" fillId="0" borderId="0" xfId="1" applyFont="1" applyFill="1"/>
    <xf numFmtId="4" fontId="55" fillId="0" borderId="0" xfId="1" applyNumberFormat="1" applyFont="1" applyFill="1"/>
    <xf numFmtId="0" fontId="23" fillId="0" borderId="0" xfId="1689"/>
    <xf numFmtId="49" fontId="84" fillId="0" borderId="0" xfId="1689" applyNumberFormat="1" applyFont="1" applyAlignment="1">
      <alignment horizontal="center"/>
    </xf>
    <xf numFmtId="0" fontId="23" fillId="0" borderId="0" xfId="1689" applyFont="1"/>
    <xf numFmtId="0" fontId="23" fillId="0" borderId="0" xfId="1689" quotePrefix="1" applyFont="1" applyAlignment="1">
      <alignment horizontal="left"/>
    </xf>
    <xf numFmtId="0" fontId="23" fillId="0" borderId="0" xfId="2225" applyFont="1" applyAlignment="1">
      <alignment horizontal="right" vertical="top"/>
    </xf>
    <xf numFmtId="2" fontId="23" fillId="0" borderId="0" xfId="1689" applyNumberFormat="1" applyFont="1" applyAlignment="1"/>
    <xf numFmtId="175" fontId="23" fillId="0" borderId="0" xfId="1689" applyNumberFormat="1" applyFont="1" applyAlignment="1">
      <alignment horizontal="center"/>
    </xf>
    <xf numFmtId="0" fontId="23" fillId="0" borderId="4" xfId="1689" applyFont="1" applyBorder="1" applyAlignment="1">
      <alignment horizontal="left" vertical="center"/>
    </xf>
    <xf numFmtId="0" fontId="23" fillId="0" borderId="0" xfId="1689" applyFont="1" applyAlignment="1">
      <alignment horizontal="left" vertical="center"/>
    </xf>
    <xf numFmtId="0" fontId="23" fillId="0" borderId="3" xfId="1689" applyFont="1" applyBorder="1" applyAlignment="1">
      <alignment horizontal="left" vertical="center"/>
    </xf>
    <xf numFmtId="0" fontId="23" fillId="0" borderId="5" xfId="1689" applyFont="1" applyBorder="1" applyAlignment="1">
      <alignment horizontal="left" vertical="center"/>
    </xf>
    <xf numFmtId="0" fontId="141" fillId="0" borderId="0" xfId="2226" applyFont="1" applyFill="1" applyAlignment="1" applyProtection="1">
      <alignment horizontal="left" wrapText="1"/>
      <protection locked="0"/>
    </xf>
    <xf numFmtId="0" fontId="23" fillId="0" borderId="5" xfId="1689" applyBorder="1" applyAlignment="1">
      <alignment horizontal="left" vertical="center"/>
    </xf>
    <xf numFmtId="49" fontId="23" fillId="0" borderId="3" xfId="1689" applyNumberFormat="1" applyBorder="1"/>
    <xf numFmtId="49" fontId="23" fillId="0" borderId="67" xfId="1689" applyNumberFormat="1" applyFont="1" applyFill="1" applyBorder="1" applyAlignment="1">
      <alignment horizontal="center" vertical="center" wrapText="1"/>
    </xf>
    <xf numFmtId="0" fontId="23" fillId="0" borderId="68" xfId="1689" applyFont="1" applyFill="1" applyBorder="1" applyAlignment="1">
      <alignment horizontal="center" vertical="center" wrapText="1"/>
    </xf>
    <xf numFmtId="0" fontId="23" fillId="0" borderId="69" xfId="1689" applyFont="1" applyFill="1" applyBorder="1" applyAlignment="1">
      <alignment horizontal="center" vertical="center" wrapText="1"/>
    </xf>
    <xf numFmtId="0" fontId="23" fillId="0" borderId="73" xfId="1689" applyNumberFormat="1" applyFont="1" applyFill="1" applyBorder="1" applyAlignment="1">
      <alignment horizontal="center" vertical="center" wrapText="1"/>
    </xf>
    <xf numFmtId="0" fontId="23" fillId="0" borderId="62" xfId="1689" applyFont="1" applyFill="1" applyBorder="1" applyAlignment="1">
      <alignment horizontal="center" vertical="center" wrapText="1"/>
    </xf>
    <xf numFmtId="0" fontId="23" fillId="0" borderId="1" xfId="2221" applyFont="1" applyBorder="1" applyAlignment="1">
      <alignment horizontal="center" vertical="center" wrapText="1"/>
    </xf>
    <xf numFmtId="4" fontId="23" fillId="0" borderId="62" xfId="1689" applyNumberFormat="1" applyFont="1" applyFill="1" applyBorder="1" applyAlignment="1">
      <alignment horizontal="center" vertical="center" wrapText="1"/>
    </xf>
    <xf numFmtId="4" fontId="23" fillId="0" borderId="74" xfId="1689" applyNumberFormat="1" applyFont="1" applyFill="1" applyBorder="1" applyAlignment="1">
      <alignment horizontal="center" vertical="center" wrapText="1"/>
    </xf>
    <xf numFmtId="0" fontId="23" fillId="0" borderId="1" xfId="1689" applyFont="1" applyFill="1" applyBorder="1" applyAlignment="1">
      <alignment horizontal="center" vertical="center" wrapText="1"/>
    </xf>
    <xf numFmtId="0" fontId="23" fillId="0" borderId="1" xfId="2221" applyFont="1" applyFill="1" applyBorder="1" applyAlignment="1">
      <alignment horizontal="center" vertical="center" wrapText="1"/>
    </xf>
    <xf numFmtId="0" fontId="23" fillId="4" borderId="62" xfId="1689" applyFont="1" applyFill="1" applyBorder="1" applyAlignment="1">
      <alignment horizontal="center" vertical="center" wrapText="1"/>
    </xf>
    <xf numFmtId="4" fontId="23" fillId="0" borderId="1" xfId="1689" applyNumberFormat="1" applyFont="1" applyFill="1" applyBorder="1" applyAlignment="1">
      <alignment horizontal="center" vertical="center" wrapText="1"/>
    </xf>
    <xf numFmtId="4" fontId="23" fillId="4" borderId="74" xfId="1689" applyNumberFormat="1" applyFont="1" applyFill="1" applyBorder="1" applyAlignment="1">
      <alignment horizontal="center" vertical="center" wrapText="1"/>
    </xf>
    <xf numFmtId="0" fontId="23" fillId="0" borderId="10" xfId="2221" applyFont="1" applyFill="1" applyBorder="1" applyAlignment="1">
      <alignment horizontal="center" vertical="center" wrapText="1"/>
    </xf>
    <xf numFmtId="0" fontId="23" fillId="4" borderId="75" xfId="1689" applyFont="1" applyFill="1" applyBorder="1" applyAlignment="1">
      <alignment horizontal="center" vertical="center" wrapText="1"/>
    </xf>
    <xf numFmtId="4" fontId="23" fillId="4" borderId="76" xfId="1689" applyNumberFormat="1" applyFont="1" applyFill="1" applyBorder="1" applyAlignment="1">
      <alignment horizontal="center" vertical="center" wrapText="1"/>
    </xf>
    <xf numFmtId="0" fontId="23" fillId="0" borderId="77" xfId="1689" applyFont="1" applyFill="1" applyBorder="1" applyAlignment="1">
      <alignment horizontal="center" vertical="center" wrapText="1"/>
    </xf>
    <xf numFmtId="0" fontId="23" fillId="4" borderId="1" xfId="1689" applyFont="1" applyFill="1" applyBorder="1" applyAlignment="1">
      <alignment horizontal="center" vertical="center" wrapText="1"/>
    </xf>
    <xf numFmtId="4" fontId="23" fillId="4" borderId="1" xfId="1689" applyNumberFormat="1" applyFont="1" applyFill="1" applyBorder="1" applyAlignment="1">
      <alignment horizontal="center" vertical="center" wrapText="1"/>
    </xf>
    <xf numFmtId="0" fontId="23" fillId="4" borderId="0" xfId="1689" applyFont="1" applyFill="1" applyBorder="1" applyAlignment="1">
      <alignment horizontal="center" vertical="center" wrapText="1"/>
    </xf>
    <xf numFmtId="2" fontId="23" fillId="0" borderId="73" xfId="1689" applyNumberFormat="1" applyFont="1" applyFill="1" applyBorder="1" applyAlignment="1">
      <alignment horizontal="center" vertical="center" wrapText="1"/>
    </xf>
    <xf numFmtId="0" fontId="23" fillId="0" borderId="0" xfId="1689" applyFont="1" applyFill="1" applyBorder="1" applyAlignment="1">
      <alignment horizontal="center" vertical="center" wrapText="1"/>
    </xf>
    <xf numFmtId="4" fontId="23" fillId="0" borderId="0" xfId="1689" applyNumberFormat="1" applyFont="1" applyFill="1" applyBorder="1" applyAlignment="1">
      <alignment horizontal="center" vertical="center" wrapText="1"/>
    </xf>
    <xf numFmtId="4" fontId="144" fillId="0" borderId="74" xfId="1689" applyNumberFormat="1" applyFont="1" applyFill="1" applyBorder="1" applyAlignment="1">
      <alignment horizontal="center" vertical="center" wrapText="1"/>
    </xf>
    <xf numFmtId="0" fontId="23" fillId="0" borderId="81" xfId="1689" applyNumberFormat="1" applyFill="1" applyBorder="1" applyAlignment="1">
      <alignment horizontal="center" vertical="center" wrapText="1"/>
    </xf>
    <xf numFmtId="49" fontId="121" fillId="0" borderId="1" xfId="1689" applyNumberFormat="1" applyFont="1" applyBorder="1" applyAlignment="1">
      <alignment horizontal="center" vertical="center" wrapText="1"/>
    </xf>
    <xf numFmtId="0" fontId="23" fillId="0" borderId="82" xfId="1689" applyFont="1" applyFill="1" applyBorder="1" applyAlignment="1">
      <alignment horizontal="center" vertical="center" wrapText="1"/>
    </xf>
    <xf numFmtId="0" fontId="121" fillId="0" borderId="1" xfId="1689" applyNumberFormat="1" applyFont="1" applyBorder="1" applyAlignment="1">
      <alignment horizontal="center" vertical="center" wrapText="1"/>
    </xf>
    <xf numFmtId="4" fontId="121" fillId="0" borderId="0" xfId="1689" applyNumberFormat="1" applyFont="1" applyBorder="1" applyAlignment="1">
      <alignment horizontal="center" vertical="center" wrapText="1"/>
    </xf>
    <xf numFmtId="4" fontId="121" fillId="0" borderId="1" xfId="1689" applyNumberFormat="1" applyFont="1" applyBorder="1" applyAlignment="1">
      <alignment horizontal="center" vertical="center" wrapText="1"/>
    </xf>
    <xf numFmtId="2" fontId="23" fillId="0" borderId="81" xfId="1689" applyNumberFormat="1" applyFill="1" applyBorder="1" applyAlignment="1">
      <alignment horizontal="center" vertical="center" wrapText="1"/>
    </xf>
    <xf numFmtId="183" fontId="23" fillId="0" borderId="82" xfId="1689" applyNumberFormat="1" applyFont="1" applyFill="1" applyBorder="1" applyAlignment="1">
      <alignment horizontal="center" vertical="center" wrapText="1"/>
    </xf>
    <xf numFmtId="4" fontId="23" fillId="0" borderId="83" xfId="1689" applyNumberFormat="1" applyFont="1" applyFill="1" applyBorder="1" applyAlignment="1">
      <alignment horizontal="center" vertical="center" wrapText="1"/>
    </xf>
    <xf numFmtId="0" fontId="125" fillId="0" borderId="9" xfId="2221" applyFont="1" applyBorder="1" applyAlignment="1">
      <alignment vertical="top" wrapText="1"/>
    </xf>
    <xf numFmtId="2" fontId="121" fillId="0" borderId="49" xfId="1689" applyNumberFormat="1" applyFont="1" applyBorder="1" applyAlignment="1">
      <alignment horizontal="center" vertical="center" wrapText="1"/>
    </xf>
    <xf numFmtId="0" fontId="23" fillId="0" borderId="62" xfId="1689" applyFill="1" applyBorder="1" applyAlignment="1">
      <alignment horizontal="center" vertical="center" wrapText="1"/>
    </xf>
    <xf numFmtId="2" fontId="23" fillId="0" borderId="73" xfId="1689" applyNumberFormat="1" applyFill="1" applyBorder="1" applyAlignment="1">
      <alignment horizontal="center" vertical="center" wrapText="1"/>
    </xf>
    <xf numFmtId="4" fontId="129" fillId="0" borderId="74" xfId="1689" applyNumberFormat="1" applyFont="1" applyFill="1" applyBorder="1" applyAlignment="1">
      <alignment horizontal="center" vertical="center" wrapText="1"/>
    </xf>
    <xf numFmtId="4" fontId="129" fillId="0" borderId="50" xfId="1689" applyNumberFormat="1" applyFont="1" applyBorder="1" applyAlignment="1">
      <alignment horizontal="center" vertical="center" wrapText="1"/>
    </xf>
    <xf numFmtId="0" fontId="61" fillId="0" borderId="73" xfId="1689" applyFont="1" applyFill="1" applyBorder="1" applyAlignment="1">
      <alignment horizontal="center" vertical="center" wrapText="1"/>
    </xf>
    <xf numFmtId="0" fontId="84" fillId="0" borderId="77" xfId="1689" applyFont="1" applyFill="1" applyBorder="1" applyAlignment="1">
      <alignment horizontal="center" vertical="center" wrapText="1"/>
    </xf>
    <xf numFmtId="0" fontId="84" fillId="0" borderId="85" xfId="1689" applyFont="1" applyFill="1" applyBorder="1" applyAlignment="1">
      <alignment horizontal="center" vertical="center" wrapText="1"/>
    </xf>
    <xf numFmtId="0" fontId="84" fillId="0" borderId="87" xfId="1689" applyFont="1" applyFill="1" applyBorder="1" applyAlignment="1">
      <alignment horizontal="center" vertical="center" wrapText="1"/>
    </xf>
    <xf numFmtId="0" fontId="61" fillId="0" borderId="77" xfId="1689" applyFont="1" applyFill="1" applyBorder="1" applyAlignment="1">
      <alignment horizontal="center" vertical="center" wrapText="1"/>
    </xf>
    <xf numFmtId="0" fontId="61" fillId="0" borderId="85" xfId="1689" applyFont="1" applyFill="1" applyBorder="1" applyAlignment="1">
      <alignment horizontal="center" vertical="center" wrapText="1"/>
    </xf>
    <xf numFmtId="0" fontId="61" fillId="0" borderId="88" xfId="1689" applyFont="1" applyFill="1" applyBorder="1" applyAlignment="1">
      <alignment horizontal="center" vertical="center" wrapText="1"/>
    </xf>
    <xf numFmtId="0" fontId="23" fillId="0" borderId="89" xfId="1689" applyFont="1" applyFill="1" applyBorder="1" applyAlignment="1">
      <alignment horizontal="center" vertical="center" wrapText="1"/>
    </xf>
    <xf numFmtId="4" fontId="23" fillId="0" borderId="86" xfId="1689" applyNumberFormat="1" applyFont="1" applyFill="1" applyBorder="1" applyAlignment="1">
      <alignment horizontal="center" vertical="center" wrapText="1"/>
    </xf>
    <xf numFmtId="4" fontId="23" fillId="0" borderId="88" xfId="1689" applyNumberFormat="1" applyFont="1" applyFill="1" applyBorder="1" applyAlignment="1">
      <alignment horizontal="center" vertical="center" wrapText="1"/>
    </xf>
    <xf numFmtId="0" fontId="145" fillId="0" borderId="0" xfId="2221" applyFont="1" applyAlignment="1">
      <alignment horizontal="justify" vertical="center"/>
    </xf>
    <xf numFmtId="49" fontId="23" fillId="0" borderId="73" xfId="1689" applyNumberFormat="1" applyFont="1" applyFill="1" applyBorder="1" applyAlignment="1">
      <alignment horizontal="center" vertical="center" wrapText="1"/>
    </xf>
    <xf numFmtId="0" fontId="137" fillId="0" borderId="62" xfId="1689" applyFont="1" applyFill="1" applyBorder="1" applyAlignment="1">
      <alignment horizontal="center" vertical="center" wrapText="1"/>
    </xf>
    <xf numFmtId="2" fontId="23" fillId="0" borderId="74" xfId="1689" applyNumberFormat="1" applyFont="1" applyFill="1" applyBorder="1" applyAlignment="1">
      <alignment horizontal="center" vertical="center" wrapText="1"/>
    </xf>
    <xf numFmtId="2" fontId="23" fillId="0" borderId="62" xfId="1689" applyNumberFormat="1" applyFont="1" applyFill="1" applyBorder="1" applyAlignment="1">
      <alignment horizontal="center" vertical="center" wrapText="1"/>
    </xf>
    <xf numFmtId="0" fontId="23" fillId="0" borderId="74" xfId="1689" applyFont="1" applyFill="1" applyBorder="1" applyAlignment="1">
      <alignment horizontal="center" vertical="center" wrapText="1"/>
    </xf>
    <xf numFmtId="2" fontId="84" fillId="0" borderId="74" xfId="1689" applyNumberFormat="1" applyFont="1" applyFill="1" applyBorder="1" applyAlignment="1">
      <alignment horizontal="center" vertical="center" wrapText="1"/>
    </xf>
    <xf numFmtId="2" fontId="144" fillId="0" borderId="76" xfId="1689" applyNumberFormat="1" applyFont="1" applyFill="1" applyBorder="1" applyAlignment="1">
      <alignment horizontal="center" vertical="center" wrapText="1"/>
    </xf>
    <xf numFmtId="2" fontId="144" fillId="0" borderId="50" xfId="1689" applyNumberFormat="1" applyFont="1" applyFill="1" applyBorder="1" applyAlignment="1">
      <alignment horizontal="center" vertical="center" wrapText="1"/>
    </xf>
    <xf numFmtId="0" fontId="145" fillId="0" borderId="1" xfId="2221" applyFont="1" applyBorder="1" applyAlignment="1">
      <alignment horizontal="center" vertical="center" wrapText="1"/>
    </xf>
    <xf numFmtId="0" fontId="23" fillId="0" borderId="5" xfId="1689" applyFont="1" applyFill="1" applyBorder="1" applyAlignment="1">
      <alignment horizontal="center" vertical="center" wrapText="1"/>
    </xf>
    <xf numFmtId="0" fontId="84" fillId="0" borderId="1" xfId="1689" applyFont="1" applyFill="1" applyBorder="1" applyAlignment="1">
      <alignment horizontal="center" vertical="top" wrapText="1"/>
    </xf>
    <xf numFmtId="0" fontId="84" fillId="0" borderId="5" xfId="1689" applyFont="1" applyFill="1" applyBorder="1" applyAlignment="1">
      <alignment horizontal="center" vertical="top" wrapText="1"/>
    </xf>
    <xf numFmtId="0" fontId="23" fillId="0" borderId="2" xfId="1689" applyFont="1" applyFill="1" applyBorder="1" applyAlignment="1">
      <alignment horizontal="center" vertical="center" wrapText="1"/>
    </xf>
    <xf numFmtId="2" fontId="23" fillId="0" borderId="10" xfId="1689" applyNumberFormat="1" applyFont="1" applyFill="1" applyBorder="1" applyAlignment="1">
      <alignment horizontal="center" vertical="center" wrapText="1"/>
    </xf>
    <xf numFmtId="2" fontId="22" fillId="0" borderId="65" xfId="1689" applyNumberFormat="1" applyFont="1" applyFill="1" applyBorder="1" applyAlignment="1">
      <alignment horizontal="center" vertical="center" wrapText="1"/>
    </xf>
    <xf numFmtId="2" fontId="23" fillId="0" borderId="1" xfId="1689" applyNumberFormat="1" applyFont="1" applyFill="1" applyBorder="1" applyAlignment="1">
      <alignment horizontal="center" vertical="center" wrapText="1"/>
    </xf>
    <xf numFmtId="0" fontId="61" fillId="0" borderId="8" xfId="1689" applyFont="1" applyFill="1" applyBorder="1" applyAlignment="1">
      <alignment horizontal="center" vertical="center" wrapText="1"/>
    </xf>
    <xf numFmtId="0" fontId="23" fillId="0" borderId="93" xfId="1689" applyFont="1" applyFill="1" applyBorder="1" applyAlignment="1">
      <alignment horizontal="center" vertical="center" wrapText="1"/>
    </xf>
    <xf numFmtId="0" fontId="23" fillId="0" borderId="8" xfId="1689" applyFont="1" applyFill="1" applyBorder="1" applyAlignment="1">
      <alignment horizontal="center" vertical="center" wrapText="1"/>
    </xf>
    <xf numFmtId="0" fontId="61" fillId="0" borderId="1" xfId="1689" applyFont="1" applyFill="1" applyBorder="1" applyAlignment="1">
      <alignment horizontal="center" vertical="center" wrapText="1"/>
    </xf>
    <xf numFmtId="0" fontId="142" fillId="0" borderId="12" xfId="1689" applyFont="1" applyFill="1" applyBorder="1" applyAlignment="1">
      <alignment horizontal="center" vertical="center" wrapText="1"/>
    </xf>
    <xf numFmtId="0" fontId="23" fillId="0" borderId="6" xfId="1689" applyFont="1" applyFill="1" applyBorder="1" applyAlignment="1">
      <alignment horizontal="center" vertical="center" wrapText="1"/>
    </xf>
    <xf numFmtId="0" fontId="61" fillId="0" borderId="6" xfId="1689" applyFont="1" applyFill="1" applyBorder="1" applyAlignment="1">
      <alignment horizontal="center" vertical="center" wrapText="1"/>
    </xf>
    <xf numFmtId="0" fontId="61" fillId="0" borderId="7" xfId="1689" applyFont="1" applyFill="1" applyBorder="1" applyAlignment="1">
      <alignment horizontal="center" vertical="center" wrapText="1"/>
    </xf>
    <xf numFmtId="2" fontId="126" fillId="0" borderId="8" xfId="1689" applyNumberFormat="1" applyFont="1" applyFill="1" applyBorder="1" applyAlignment="1">
      <alignment horizontal="center" vertical="center" wrapText="1"/>
    </xf>
    <xf numFmtId="9" fontId="141" fillId="0" borderId="4" xfId="1689" applyNumberFormat="1" applyFont="1" applyFill="1" applyBorder="1" applyAlignment="1">
      <alignment horizontal="left" vertical="center" wrapText="1"/>
    </xf>
    <xf numFmtId="0" fontId="141" fillId="0" borderId="4" xfId="1689" applyFont="1" applyFill="1" applyBorder="1" applyAlignment="1">
      <alignment horizontal="left" vertical="center" wrapText="1"/>
    </xf>
    <xf numFmtId="2" fontId="141" fillId="0" borderId="1" xfId="1689" applyNumberFormat="1" applyFont="1" applyFill="1" applyBorder="1" applyAlignment="1">
      <alignment horizontal="center" vertical="center" wrapText="1"/>
    </xf>
    <xf numFmtId="49" fontId="23" fillId="0" borderId="0" xfId="1689" applyNumberFormat="1"/>
    <xf numFmtId="0" fontId="147" fillId="0" borderId="2" xfId="1689" applyFont="1" applyBorder="1" applyAlignment="1">
      <alignment vertical="top" wrapText="1"/>
    </xf>
    <xf numFmtId="0" fontId="132" fillId="0" borderId="0" xfId="1690" applyFont="1"/>
    <xf numFmtId="4" fontId="133" fillId="0" borderId="3" xfId="1690" applyNumberFormat="1" applyFont="1" applyBorder="1" applyAlignment="1">
      <alignment horizontal="center" wrapText="1"/>
    </xf>
    <xf numFmtId="4" fontId="133" fillId="0" borderId="4" xfId="1690" applyNumberFormat="1" applyFont="1" applyBorder="1" applyAlignment="1">
      <alignment horizontal="center" vertical="center" wrapText="1"/>
    </xf>
    <xf numFmtId="3" fontId="133" fillId="0" borderId="5" xfId="1690" applyNumberFormat="1" applyFont="1" applyBorder="1" applyAlignment="1">
      <alignment horizontal="center" wrapText="1"/>
    </xf>
    <xf numFmtId="0" fontId="92" fillId="4" borderId="0" xfId="1" applyFont="1" applyFill="1" applyAlignment="1">
      <alignment vertical="center"/>
    </xf>
    <xf numFmtId="3" fontId="92" fillId="4" borderId="0" xfId="1" applyNumberFormat="1" applyFont="1" applyFill="1" applyAlignment="1">
      <alignment horizontal="center" vertical="center"/>
    </xf>
    <xf numFmtId="0" fontId="111" fillId="4" borderId="0" xfId="1" applyFont="1" applyFill="1" applyAlignment="1">
      <alignment vertical="center"/>
    </xf>
    <xf numFmtId="0" fontId="22" fillId="4" borderId="0" xfId="1" applyFont="1" applyFill="1"/>
    <xf numFmtId="0" fontId="92" fillId="4" borderId="0" xfId="1" applyFont="1" applyFill="1" applyBorder="1" applyAlignment="1">
      <alignment vertical="center"/>
    </xf>
    <xf numFmtId="3" fontId="92" fillId="4" borderId="0" xfId="1" applyNumberFormat="1" applyFont="1" applyFill="1" applyBorder="1" applyAlignment="1">
      <alignment horizontal="center" vertical="center"/>
    </xf>
    <xf numFmtId="0" fontId="126" fillId="4" borderId="0" xfId="1" applyFont="1" applyFill="1" applyBorder="1" applyAlignment="1">
      <alignment vertical="center"/>
    </xf>
    <xf numFmtId="0" fontId="109" fillId="4" borderId="0" xfId="1" applyFont="1" applyFill="1"/>
    <xf numFmtId="0" fontId="98" fillId="0" borderId="1" xfId="1690" applyFont="1" applyBorder="1" applyAlignment="1">
      <alignment horizontal="center" vertical="top" wrapText="1"/>
    </xf>
    <xf numFmtId="3" fontId="98" fillId="0" borderId="1" xfId="1690" applyNumberFormat="1" applyFont="1" applyBorder="1" applyAlignment="1">
      <alignment horizontal="center" vertical="top" wrapText="1"/>
    </xf>
    <xf numFmtId="0" fontId="98" fillId="0" borderId="1" xfId="1690" applyFont="1" applyBorder="1" applyAlignment="1">
      <alignment horizontal="center" vertical="top"/>
    </xf>
    <xf numFmtId="3" fontId="98" fillId="0" borderId="1" xfId="1690" applyNumberFormat="1" applyFont="1" applyBorder="1" applyAlignment="1">
      <alignment horizontal="center" vertical="top"/>
    </xf>
    <xf numFmtId="0" fontId="99" fillId="0" borderId="1" xfId="1690" applyFont="1" applyBorder="1" applyAlignment="1">
      <alignment horizontal="center" vertical="center"/>
    </xf>
    <xf numFmtId="0" fontId="99" fillId="29" borderId="1" xfId="1690" applyFont="1" applyFill="1" applyBorder="1" applyAlignment="1">
      <alignment horizontal="left" vertical="center" wrapText="1"/>
    </xf>
    <xf numFmtId="0" fontId="99" fillId="0" borderId="1" xfId="1690" applyFont="1" applyBorder="1" applyAlignment="1">
      <alignment horizontal="left" vertical="top" wrapText="1"/>
    </xf>
    <xf numFmtId="2" fontId="99" fillId="0" borderId="1" xfId="1690" applyNumberFormat="1" applyFont="1" applyFill="1" applyBorder="1" applyAlignment="1">
      <alignment horizontal="center" vertical="center"/>
    </xf>
    <xf numFmtId="4" fontId="99" fillId="0" borderId="1" xfId="1690" applyNumberFormat="1" applyFont="1" applyBorder="1" applyAlignment="1">
      <alignment horizontal="center" vertical="center"/>
    </xf>
    <xf numFmtId="0" fontId="99" fillId="0" borderId="1" xfId="1690" applyFont="1" applyBorder="1" applyAlignment="1">
      <alignment horizontal="center" vertical="center" wrapText="1"/>
    </xf>
    <xf numFmtId="10" fontId="99" fillId="0" borderId="1" xfId="1690" applyNumberFormat="1" applyFont="1" applyBorder="1" applyAlignment="1">
      <alignment horizontal="center" vertical="center"/>
    </xf>
    <xf numFmtId="2" fontId="99" fillId="0" borderId="1" xfId="1690" applyNumberFormat="1" applyFont="1" applyBorder="1" applyAlignment="1">
      <alignment horizontal="center" vertical="center"/>
    </xf>
    <xf numFmtId="0" fontId="99" fillId="0" borderId="1" xfId="1690" applyFont="1" applyFill="1" applyBorder="1" applyAlignment="1">
      <alignment horizontal="center" vertical="center"/>
    </xf>
    <xf numFmtId="0" fontId="99" fillId="0" borderId="1" xfId="1690" applyFont="1" applyFill="1" applyBorder="1" applyAlignment="1">
      <alignment horizontal="center" vertical="center" wrapText="1"/>
    </xf>
    <xf numFmtId="0" fontId="99" fillId="4" borderId="99" xfId="1690" applyFont="1" applyFill="1" applyBorder="1" applyAlignment="1">
      <alignment vertical="top" wrapText="1"/>
    </xf>
    <xf numFmtId="0" fontId="99" fillId="4" borderId="100" xfId="1690" applyFont="1" applyFill="1" applyBorder="1" applyAlignment="1">
      <alignment vertical="top"/>
    </xf>
    <xf numFmtId="0" fontId="99" fillId="4" borderId="101" xfId="1690" applyFont="1" applyFill="1" applyBorder="1" applyAlignment="1">
      <alignment vertical="top" wrapText="1"/>
    </xf>
    <xf numFmtId="0" fontId="99" fillId="4" borderId="101" xfId="1690" applyFont="1" applyFill="1" applyBorder="1" applyAlignment="1">
      <alignment horizontal="right" vertical="top" wrapText="1"/>
    </xf>
    <xf numFmtId="0" fontId="99" fillId="4" borderId="101" xfId="1690" applyFont="1" applyFill="1" applyBorder="1" applyAlignment="1">
      <alignment horizontal="right" vertical="top"/>
    </xf>
    <xf numFmtId="0" fontId="99" fillId="4" borderId="0" xfId="1690" applyFont="1" applyFill="1" applyBorder="1" applyAlignment="1">
      <alignment horizontal="center" vertical="center"/>
    </xf>
    <xf numFmtId="0" fontId="99" fillId="29" borderId="1" xfId="1690" applyFont="1" applyFill="1" applyBorder="1" applyAlignment="1">
      <alignment vertical="top" wrapText="1"/>
    </xf>
    <xf numFmtId="0" fontId="99" fillId="29" borderId="1" xfId="1690" applyFont="1" applyFill="1" applyBorder="1" applyAlignment="1">
      <alignment horizontal="center" vertical="center" wrapText="1"/>
    </xf>
    <xf numFmtId="0" fontId="99" fillId="4" borderId="0" xfId="1690" applyFont="1" applyFill="1" applyBorder="1" applyAlignment="1">
      <alignment horizontal="center" vertical="center" wrapText="1"/>
    </xf>
    <xf numFmtId="2" fontId="99" fillId="0" borderId="1" xfId="1690" applyNumberFormat="1" applyFont="1" applyBorder="1" applyAlignment="1">
      <alignment horizontal="center" vertical="center" wrapText="1"/>
    </xf>
    <xf numFmtId="2" fontId="99" fillId="4" borderId="1" xfId="1690" applyNumberFormat="1" applyFont="1" applyFill="1" applyBorder="1" applyAlignment="1">
      <alignment horizontal="center" vertical="center"/>
    </xf>
    <xf numFmtId="0" fontId="99" fillId="0" borderId="1" xfId="1690" applyFont="1" applyFill="1" applyBorder="1" applyAlignment="1">
      <alignment horizontal="left" vertical="center" wrapText="1"/>
    </xf>
    <xf numFmtId="0" fontId="99" fillId="5" borderId="1" xfId="1690" applyFont="1" applyFill="1" applyBorder="1" applyAlignment="1">
      <alignment horizontal="center" vertical="center"/>
    </xf>
    <xf numFmtId="0" fontId="99" fillId="5" borderId="1" xfId="1690" applyFont="1" applyFill="1" applyBorder="1" applyAlignment="1">
      <alignment horizontal="center" vertical="center" wrapText="1"/>
    </xf>
    <xf numFmtId="0" fontId="99" fillId="5" borderId="1" xfId="1690" applyFont="1" applyFill="1" applyBorder="1" applyAlignment="1">
      <alignment vertical="top" wrapText="1"/>
    </xf>
    <xf numFmtId="1" fontId="99" fillId="5" borderId="1" xfId="1690" applyNumberFormat="1" applyFont="1" applyFill="1" applyBorder="1" applyAlignment="1">
      <alignment horizontal="center" vertical="center" wrapText="1"/>
    </xf>
    <xf numFmtId="2" fontId="99" fillId="5" borderId="1" xfId="1690" applyNumberFormat="1" applyFont="1" applyFill="1" applyBorder="1" applyAlignment="1">
      <alignment horizontal="center" vertical="center" wrapText="1"/>
    </xf>
    <xf numFmtId="2" fontId="99" fillId="5" borderId="8" xfId="1690" applyNumberFormat="1" applyFont="1" applyFill="1" applyBorder="1" applyAlignment="1">
      <alignment horizontal="center" vertical="center"/>
    </xf>
    <xf numFmtId="0" fontId="99" fillId="5" borderId="10" xfId="1690" applyFont="1" applyFill="1" applyBorder="1" applyAlignment="1">
      <alignment horizontal="center" vertical="center"/>
    </xf>
    <xf numFmtId="0" fontId="99" fillId="5" borderId="10" xfId="1690" applyFont="1" applyFill="1" applyBorder="1" applyAlignment="1">
      <alignment horizontal="center" vertical="center" wrapText="1"/>
    </xf>
    <xf numFmtId="0" fontId="99" fillId="5" borderId="10" xfId="1690" applyFont="1" applyFill="1" applyBorder="1" applyAlignment="1">
      <alignment vertical="top" wrapText="1"/>
    </xf>
    <xf numFmtId="2" fontId="99" fillId="5" borderId="10" xfId="1690" applyNumberFormat="1" applyFont="1" applyFill="1" applyBorder="1" applyAlignment="1">
      <alignment horizontal="center" vertical="center" wrapText="1"/>
    </xf>
    <xf numFmtId="0" fontId="99" fillId="5" borderId="66" xfId="1690" applyFont="1" applyFill="1" applyBorder="1" applyAlignment="1">
      <alignment horizontal="right" vertical="top" wrapText="1"/>
    </xf>
    <xf numFmtId="0" fontId="99" fillId="29" borderId="1" xfId="1690" applyFont="1" applyFill="1" applyBorder="1" applyAlignment="1">
      <alignment horizontal="center" vertical="center"/>
    </xf>
    <xf numFmtId="0" fontId="99" fillId="29" borderId="1" xfId="1690" applyFont="1" applyFill="1" applyBorder="1" applyAlignment="1">
      <alignment vertical="center" wrapText="1"/>
    </xf>
    <xf numFmtId="2" fontId="99" fillId="29" borderId="1" xfId="1690" applyNumberFormat="1" applyFont="1" applyFill="1" applyBorder="1" applyAlignment="1">
      <alignment horizontal="center" vertical="center" wrapText="1"/>
    </xf>
    <xf numFmtId="0" fontId="99" fillId="0" borderId="1" xfId="1690" applyFont="1" applyBorder="1" applyAlignment="1">
      <alignment horizontal="right" vertical="top" wrapText="1"/>
    </xf>
    <xf numFmtId="4" fontId="99" fillId="29" borderId="1" xfId="1690" applyNumberFormat="1" applyFont="1" applyFill="1" applyBorder="1" applyAlignment="1">
      <alignment horizontal="center" vertical="center"/>
    </xf>
    <xf numFmtId="4" fontId="98" fillId="29" borderId="1" xfId="1690" applyNumberFormat="1" applyFont="1" applyFill="1" applyBorder="1" applyAlignment="1">
      <alignment horizontal="center" vertical="center"/>
    </xf>
    <xf numFmtId="0" fontId="99" fillId="0" borderId="1" xfId="1690" applyFont="1" applyBorder="1" applyAlignment="1">
      <alignment vertical="top" wrapText="1"/>
    </xf>
    <xf numFmtId="175" fontId="99" fillId="0" borderId="1" xfId="1690" applyNumberFormat="1" applyFont="1" applyFill="1" applyBorder="1" applyAlignment="1">
      <alignment horizontal="center" vertical="center" wrapText="1"/>
    </xf>
    <xf numFmtId="3" fontId="99" fillId="0" borderId="1" xfId="1690" applyNumberFormat="1" applyFont="1" applyFill="1" applyBorder="1" applyAlignment="1">
      <alignment horizontal="center" vertical="center"/>
    </xf>
    <xf numFmtId="0" fontId="99" fillId="4" borderId="5" xfId="1690" applyFont="1" applyFill="1" applyBorder="1" applyAlignment="1">
      <alignment vertical="top" wrapText="1"/>
    </xf>
    <xf numFmtId="0" fontId="99" fillId="0" borderId="0" xfId="1690" applyFont="1" applyFill="1" applyAlignment="1">
      <alignment horizontal="center" vertical="center"/>
    </xf>
    <xf numFmtId="0" fontId="99" fillId="0" borderId="10" xfId="1690" applyFont="1" applyFill="1" applyBorder="1" applyAlignment="1">
      <alignment horizontal="center" vertical="center" wrapText="1"/>
    </xf>
    <xf numFmtId="2" fontId="99" fillId="0" borderId="1" xfId="1690" applyNumberFormat="1" applyFont="1" applyFill="1" applyBorder="1" applyAlignment="1">
      <alignment horizontal="center" vertical="center" wrapText="1"/>
    </xf>
    <xf numFmtId="0" fontId="99" fillId="0" borderId="0" xfId="1690" applyFont="1" applyFill="1" applyAlignment="1">
      <alignment horizontal="center" vertical="center" wrapText="1"/>
    </xf>
    <xf numFmtId="0" fontId="99" fillId="4" borderId="0" xfId="1690" applyFont="1" applyFill="1" applyBorder="1" applyAlignment="1">
      <alignment vertical="top" wrapText="1"/>
    </xf>
    <xf numFmtId="1" fontId="99" fillId="0" borderId="1" xfId="1690" applyNumberFormat="1" applyFont="1" applyFill="1" applyBorder="1" applyAlignment="1">
      <alignment horizontal="center" vertical="center" wrapText="1"/>
    </xf>
    <xf numFmtId="1" fontId="99" fillId="0" borderId="1" xfId="1690" applyNumberFormat="1" applyFont="1" applyBorder="1" applyAlignment="1">
      <alignment horizontal="center" vertical="center" wrapText="1"/>
    </xf>
    <xf numFmtId="0" fontId="134" fillId="0" borderId="0" xfId="1690" applyFont="1"/>
    <xf numFmtId="0" fontId="99" fillId="29" borderId="1" xfId="1690" applyFont="1" applyFill="1" applyBorder="1" applyAlignment="1">
      <alignment vertical="top"/>
    </xf>
    <xf numFmtId="0" fontId="98" fillId="0" borderId="1" xfId="1690" applyFont="1" applyBorder="1" applyAlignment="1">
      <alignment vertical="top"/>
    </xf>
    <xf numFmtId="0" fontId="132" fillId="0" borderId="1" xfId="1690" applyFont="1" applyBorder="1"/>
    <xf numFmtId="0" fontId="99" fillId="0" borderId="1" xfId="1690" applyFont="1" applyBorder="1" applyAlignment="1">
      <alignment vertical="top"/>
    </xf>
    <xf numFmtId="4" fontId="98" fillId="0" borderId="1" xfId="1690" applyNumberFormat="1" applyFont="1" applyBorder="1" applyAlignment="1">
      <alignment horizontal="center" vertical="center"/>
    </xf>
    <xf numFmtId="0" fontId="99" fillId="0" borderId="1" xfId="1690" applyFont="1" applyBorder="1" applyAlignment="1">
      <alignment vertical="center" wrapText="1"/>
    </xf>
    <xf numFmtId="0" fontId="132" fillId="0" borderId="0" xfId="1690" applyFont="1" applyBorder="1"/>
    <xf numFmtId="0" fontId="74" fillId="0" borderId="0" xfId="1690" applyBorder="1"/>
    <xf numFmtId="3" fontId="99" fillId="0" borderId="1" xfId="1690" applyNumberFormat="1" applyFont="1" applyBorder="1" applyAlignment="1">
      <alignment horizontal="center" vertical="center" wrapText="1"/>
    </xf>
    <xf numFmtId="3" fontId="98" fillId="0" borderId="1" xfId="1690" applyNumberFormat="1" applyFont="1" applyBorder="1" applyAlignment="1">
      <alignment horizontal="center" vertical="center"/>
    </xf>
    <xf numFmtId="0" fontId="98" fillId="0" borderId="1" xfId="1690" applyFont="1" applyBorder="1" applyAlignment="1">
      <alignment horizontal="center"/>
    </xf>
    <xf numFmtId="0" fontId="99" fillId="0" borderId="1" xfId="1690" applyFont="1" applyBorder="1"/>
    <xf numFmtId="0" fontId="98" fillId="0" borderId="1" xfId="1690" applyFont="1" applyBorder="1"/>
    <xf numFmtId="9" fontId="26" fillId="4" borderId="0" xfId="1" applyNumberFormat="1" applyFont="1" applyFill="1" applyBorder="1" applyAlignment="1">
      <alignment vertical="center"/>
    </xf>
    <xf numFmtId="4" fontId="34" fillId="0" borderId="1" xfId="0" applyNumberFormat="1" applyFont="1" applyFill="1" applyBorder="1" applyAlignment="1">
      <alignment vertical="center"/>
    </xf>
    <xf numFmtId="4" fontId="34" fillId="0" borderId="1" xfId="0" applyNumberFormat="1" applyFont="1" applyBorder="1"/>
    <xf numFmtId="0" fontId="26" fillId="0" borderId="0" xfId="2220" applyFont="1"/>
    <xf numFmtId="0" fontId="26" fillId="0" borderId="0" xfId="2220" applyFont="1" applyAlignment="1">
      <alignment horizontal="right"/>
    </xf>
    <xf numFmtId="0" fontId="6" fillId="0" borderId="0" xfId="2220"/>
    <xf numFmtId="0" fontId="26" fillId="0" borderId="0" xfId="2220" applyFont="1" applyBorder="1"/>
    <xf numFmtId="0" fontId="92" fillId="0" borderId="0" xfId="2220" applyFont="1" applyBorder="1" applyAlignment="1">
      <alignment horizontal="center"/>
    </xf>
    <xf numFmtId="0" fontId="26" fillId="0" borderId="0" xfId="2220" applyFont="1" applyBorder="1" applyAlignment="1">
      <alignment horizontal="right"/>
    </xf>
    <xf numFmtId="0" fontId="6" fillId="0" borderId="0" xfId="2220" applyBorder="1"/>
    <xf numFmtId="0" fontId="6" fillId="0" borderId="0" xfId="2220" applyBorder="1" applyAlignment="1">
      <alignment horizontal="left" vertical="center" wrapText="1"/>
    </xf>
    <xf numFmtId="0" fontId="6" fillId="0" borderId="0" xfId="2220" applyBorder="1" applyAlignment="1">
      <alignment wrapText="1"/>
    </xf>
    <xf numFmtId="0" fontId="92" fillId="0" borderId="2" xfId="2220" applyFont="1" applyBorder="1" applyAlignment="1">
      <alignment horizontal="center"/>
    </xf>
    <xf numFmtId="0" fontId="93" fillId="0" borderId="1" xfId="2220" applyFont="1" applyFill="1" applyBorder="1" applyAlignment="1">
      <alignment horizontal="center" vertical="center" wrapText="1"/>
    </xf>
    <xf numFmtId="0" fontId="93" fillId="0" borderId="3" xfId="2220" applyFont="1" applyFill="1" applyBorder="1" applyAlignment="1">
      <alignment horizontal="center" vertical="center" wrapText="1"/>
    </xf>
    <xf numFmtId="0" fontId="93" fillId="0" borderId="1" xfId="2220" applyFont="1" applyFill="1" applyBorder="1" applyAlignment="1">
      <alignment horizontal="center" vertical="center"/>
    </xf>
    <xf numFmtId="0" fontId="93" fillId="0" borderId="8" xfId="2220" applyFont="1" applyFill="1" applyBorder="1" applyAlignment="1">
      <alignment horizontal="center" vertical="center" wrapText="1"/>
    </xf>
    <xf numFmtId="0" fontId="93" fillId="0" borderId="3" xfId="2220" applyFont="1" applyFill="1" applyBorder="1" applyAlignment="1">
      <alignment horizontal="center" vertical="center"/>
    </xf>
    <xf numFmtId="0" fontId="93" fillId="0" borderId="10" xfId="2220" applyFont="1" applyFill="1" applyBorder="1" applyAlignment="1">
      <alignment horizontal="center" vertical="center" wrapText="1"/>
    </xf>
    <xf numFmtId="0" fontId="93" fillId="0" borderId="1" xfId="2220" applyFont="1" applyFill="1" applyBorder="1" applyAlignment="1">
      <alignment horizontal="left" vertical="center" wrapText="1"/>
    </xf>
    <xf numFmtId="4" fontId="93" fillId="0" borderId="10" xfId="2220" applyNumberFormat="1" applyFont="1" applyFill="1" applyBorder="1" applyAlignment="1">
      <alignment horizontal="center" vertical="center" wrapText="1"/>
    </xf>
    <xf numFmtId="4" fontId="93" fillId="0" borderId="1" xfId="2220" applyNumberFormat="1" applyFont="1" applyFill="1" applyBorder="1" applyAlignment="1">
      <alignment horizontal="center" vertical="center"/>
    </xf>
    <xf numFmtId="1" fontId="6" fillId="0" borderId="0" xfId="2220" applyNumberFormat="1"/>
    <xf numFmtId="0" fontId="95" fillId="0" borderId="0" xfId="2220" applyFont="1"/>
    <xf numFmtId="0" fontId="93" fillId="2" borderId="1" xfId="2220" applyFont="1" applyFill="1" applyBorder="1" applyAlignment="1">
      <alignment horizontal="center" vertical="center"/>
    </xf>
    <xf numFmtId="4" fontId="93" fillId="2" borderId="1" xfId="2220" applyNumberFormat="1" applyFont="1" applyFill="1" applyBorder="1" applyAlignment="1">
      <alignment horizontal="center" vertical="center"/>
    </xf>
    <xf numFmtId="4" fontId="96" fillId="2" borderId="1" xfId="2220" applyNumberFormat="1" applyFont="1" applyFill="1" applyBorder="1" applyAlignment="1">
      <alignment horizontal="center" vertical="center"/>
    </xf>
    <xf numFmtId="4" fontId="6" fillId="0" borderId="0" xfId="2220" applyNumberFormat="1"/>
    <xf numFmtId="2" fontId="6" fillId="0" borderId="0" xfId="2220" applyNumberFormat="1"/>
    <xf numFmtId="0" fontId="97" fillId="0" borderId="0" xfId="2220" applyFont="1"/>
    <xf numFmtId="0" fontId="26" fillId="0" borderId="0" xfId="2220" applyFont="1" applyFill="1" applyBorder="1" applyAlignment="1">
      <alignment vertical="center" wrapText="1"/>
    </xf>
    <xf numFmtId="0" fontId="92" fillId="0" borderId="0" xfId="2220" applyFont="1" applyFill="1" applyBorder="1" applyAlignment="1">
      <alignment vertical="center" wrapText="1"/>
    </xf>
    <xf numFmtId="0" fontId="34" fillId="0" borderId="1" xfId="0" applyFont="1" applyFill="1" applyBorder="1" applyAlignment="1">
      <alignment vertical="center" wrapText="1"/>
    </xf>
    <xf numFmtId="4" fontId="3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vertical="center"/>
    </xf>
    <xf numFmtId="4" fontId="31" fillId="0" borderId="1" xfId="0" applyNumberFormat="1" applyFont="1" applyFill="1" applyBorder="1" applyAlignment="1">
      <alignment horizontal="center" vertical="center"/>
    </xf>
    <xf numFmtId="4" fontId="34" fillId="0" borderId="1" xfId="0" applyNumberFormat="1" applyFont="1" applyFill="1" applyBorder="1" applyAlignment="1">
      <alignment horizontal="center" vertical="center"/>
    </xf>
    <xf numFmtId="0" fontId="34" fillId="2" borderId="1" xfId="0" applyFont="1" applyFill="1" applyBorder="1"/>
    <xf numFmtId="4" fontId="31" fillId="2" borderId="1" xfId="0" applyNumberFormat="1" applyFont="1" applyFill="1" applyBorder="1" applyAlignment="1">
      <alignment horizontal="center" vertical="center"/>
    </xf>
    <xf numFmtId="165" fontId="31" fillId="2" borderId="1" xfId="0" applyNumberFormat="1" applyFont="1" applyFill="1" applyBorder="1" applyAlignment="1">
      <alignment horizontal="center" vertical="center"/>
    </xf>
    <xf numFmtId="3" fontId="31" fillId="2" borderId="1" xfId="0" applyNumberFormat="1" applyFont="1" applyFill="1" applyBorder="1" applyAlignment="1">
      <alignment horizontal="center" vertical="center"/>
    </xf>
    <xf numFmtId="4" fontId="34" fillId="2" borderId="1" xfId="0" applyNumberFormat="1" applyFont="1" applyFill="1" applyBorder="1" applyAlignment="1">
      <alignment horizontal="center"/>
    </xf>
    <xf numFmtId="4" fontId="31" fillId="4" borderId="1" xfId="0" applyNumberFormat="1" applyFont="1" applyFill="1" applyBorder="1" applyAlignment="1">
      <alignment horizontal="center" vertical="center" wrapText="1"/>
    </xf>
    <xf numFmtId="4" fontId="25" fillId="2" borderId="1" xfId="0" applyNumberFormat="1" applyFont="1" applyFill="1" applyBorder="1" applyAlignment="1">
      <alignment horizontal="center" vertical="center" wrapText="1"/>
    </xf>
    <xf numFmtId="4" fontId="31" fillId="0" borderId="1" xfId="0" applyNumberFormat="1" applyFont="1" applyBorder="1" applyAlignment="1">
      <alignment horizontal="center" vertical="center" wrapText="1"/>
    </xf>
    <xf numFmtId="4" fontId="31" fillId="0" borderId="0" xfId="0" applyNumberFormat="1" applyFont="1"/>
    <xf numFmtId="2" fontId="0" fillId="0" borderId="0" xfId="0" applyNumberFormat="1"/>
    <xf numFmtId="175" fontId="35" fillId="4" borderId="0" xfId="0" applyNumberFormat="1" applyFont="1" applyFill="1" applyAlignment="1">
      <alignment horizontal="center"/>
    </xf>
    <xf numFmtId="14" fontId="35" fillId="4" borderId="0" xfId="0" applyNumberFormat="1" applyFont="1" applyFill="1" applyBorder="1" applyAlignment="1">
      <alignment horizontal="center" vertical="center" wrapText="1"/>
    </xf>
    <xf numFmtId="0" fontId="23" fillId="0" borderId="0" xfId="2189" applyFont="1" applyBorder="1">
      <alignment horizontal="center"/>
    </xf>
    <xf numFmtId="0" fontId="23" fillId="0" borderId="0" xfId="2189" applyFont="1" applyBorder="1" applyAlignment="1">
      <alignment horizontal="right"/>
    </xf>
    <xf numFmtId="0" fontId="23" fillId="0" borderId="2" xfId="2189" applyFont="1" applyBorder="1" applyAlignment="1">
      <alignment vertical="top" wrapText="1"/>
    </xf>
    <xf numFmtId="0" fontId="23" fillId="0" borderId="0" xfId="2189" applyFont="1" applyBorder="1" applyAlignment="1">
      <alignment wrapText="1"/>
    </xf>
    <xf numFmtId="0" fontId="23" fillId="0" borderId="0" xfId="2192" applyFont="1" applyAlignment="1">
      <alignment horizontal="left" vertical="top" wrapText="1"/>
    </xf>
    <xf numFmtId="0" fontId="84" fillId="0" borderId="0" xfId="2189" applyFont="1" applyAlignment="1">
      <alignment horizontal="left"/>
    </xf>
    <xf numFmtId="0" fontId="86" fillId="0" borderId="1" xfId="2189" applyFont="1" applyBorder="1" applyAlignment="1">
      <alignment horizontal="center" vertical="center" wrapText="1"/>
    </xf>
    <xf numFmtId="0" fontId="23" fillId="0" borderId="8" xfId="2191" applyBorder="1">
      <alignment horizontal="center" wrapText="1"/>
    </xf>
    <xf numFmtId="0" fontId="23" fillId="0" borderId="12" xfId="2191" applyBorder="1" applyAlignment="1">
      <alignment horizontal="center" wrapText="1"/>
    </xf>
    <xf numFmtId="0" fontId="23" fillId="0" borderId="8" xfId="2192" applyFont="1" applyBorder="1" applyAlignment="1">
      <alignment horizontal="left" vertical="top" wrapText="1"/>
    </xf>
    <xf numFmtId="0" fontId="89" fillId="0" borderId="9" xfId="2192" applyFont="1" applyBorder="1" applyAlignment="1">
      <alignment horizontal="left" vertical="top" wrapText="1"/>
    </xf>
    <xf numFmtId="4" fontId="35" fillId="0" borderId="10" xfId="3" applyNumberFormat="1" applyFont="1" applyFill="1" applyBorder="1" applyAlignment="1">
      <alignment horizontal="right" vertical="center" wrapText="1"/>
    </xf>
    <xf numFmtId="0" fontId="86" fillId="0" borderId="0" xfId="2192" applyFont="1">
      <alignment horizontal="left" vertical="top"/>
    </xf>
    <xf numFmtId="0" fontId="23" fillId="0" borderId="0" xfId="2192" applyFont="1">
      <alignment horizontal="left" vertical="top"/>
    </xf>
    <xf numFmtId="14" fontId="0" fillId="0" borderId="0" xfId="0" applyNumberFormat="1"/>
    <xf numFmtId="0" fontId="3" fillId="0" borderId="0" xfId="0" applyFont="1"/>
    <xf numFmtId="49" fontId="34" fillId="0" borderId="1" xfId="3" applyNumberFormat="1" applyFont="1" applyFill="1" applyBorder="1" applyAlignment="1">
      <alignment vertical="top" wrapText="1"/>
    </xf>
    <xf numFmtId="0" fontId="34" fillId="0" borderId="0" xfId="0" applyFont="1" applyFill="1"/>
    <xf numFmtId="175" fontId="0" fillId="0" borderId="1" xfId="0" applyNumberFormat="1" applyFill="1" applyBorder="1"/>
    <xf numFmtId="2" fontId="0" fillId="0" borderId="1" xfId="0" applyNumberFormat="1" applyFill="1" applyBorder="1"/>
    <xf numFmtId="10" fontId="0" fillId="0" borderId="1" xfId="0" applyNumberFormat="1" applyFill="1" applyBorder="1"/>
    <xf numFmtId="0" fontId="23" fillId="0" borderId="0" xfId="2189" applyFont="1" applyBorder="1" applyAlignment="1">
      <alignment horizontal="left" vertical="top" wrapText="1"/>
    </xf>
    <xf numFmtId="176" fontId="0" fillId="0" borderId="0" xfId="0" applyNumberFormat="1"/>
    <xf numFmtId="0" fontId="25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vertical="center" wrapText="1"/>
    </xf>
    <xf numFmtId="0" fontId="25" fillId="0" borderId="0" xfId="0" applyFont="1" applyAlignment="1">
      <alignment horizontal="center"/>
    </xf>
    <xf numFmtId="0" fontId="25" fillId="0" borderId="0" xfId="0" quotePrefix="1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31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wrapText="1"/>
    </xf>
    <xf numFmtId="0" fontId="34" fillId="0" borderId="0" xfId="0" applyFont="1" applyAlignment="1">
      <alignment vertical="center" wrapText="1"/>
    </xf>
    <xf numFmtId="0" fontId="31" fillId="0" borderId="0" xfId="0" applyFont="1" applyAlignment="1">
      <alignment vertical="center" wrapText="1"/>
    </xf>
    <xf numFmtId="0" fontId="34" fillId="0" borderId="0" xfId="0" applyFont="1" applyAlignment="1">
      <alignment horizontal="left" vertical="center" wrapText="1"/>
    </xf>
    <xf numFmtId="0" fontId="31" fillId="0" borderId="0" xfId="0" applyFont="1" applyBorder="1" applyAlignment="1">
      <alignment horizontal="left" vertical="top" wrapText="1"/>
    </xf>
    <xf numFmtId="49" fontId="31" fillId="0" borderId="11" xfId="0" applyNumberFormat="1" applyFont="1" applyFill="1" applyBorder="1" applyAlignment="1">
      <alignment horizontal="justify" vertical="center" wrapText="1"/>
    </xf>
    <xf numFmtId="49" fontId="31" fillId="0" borderId="0" xfId="0" applyNumberFormat="1" applyFont="1" applyFill="1" applyBorder="1" applyAlignment="1">
      <alignment horizontal="justify" vertical="center" wrapText="1"/>
    </xf>
    <xf numFmtId="0" fontId="31" fillId="0" borderId="0" xfId="0" applyFont="1" applyBorder="1" applyAlignment="1">
      <alignment vertical="center" wrapText="1"/>
    </xf>
    <xf numFmtId="0" fontId="34" fillId="0" borderId="0" xfId="0" applyFont="1" applyBorder="1" applyAlignment="1">
      <alignment horizontal="left" vertical="top" wrapText="1"/>
    </xf>
    <xf numFmtId="0" fontId="35" fillId="0" borderId="0" xfId="0" applyFont="1" applyAlignment="1">
      <alignment horizontal="center" vertical="top" wrapText="1"/>
    </xf>
    <xf numFmtId="0" fontId="34" fillId="0" borderId="0" xfId="0" applyFont="1" applyAlignment="1">
      <alignment horizontal="left" vertical="top" wrapText="1"/>
    </xf>
    <xf numFmtId="0" fontId="37" fillId="0" borderId="2" xfId="3" applyFont="1" applyBorder="1" applyAlignment="1">
      <alignment horizontal="center"/>
    </xf>
    <xf numFmtId="0" fontId="35" fillId="0" borderId="0" xfId="3" applyFont="1" applyAlignment="1">
      <alignment horizontal="center"/>
    </xf>
    <xf numFmtId="0" fontId="35" fillId="0" borderId="0" xfId="3" applyFont="1" applyAlignment="1">
      <alignment horizontal="left" vertical="center" wrapText="1"/>
    </xf>
    <xf numFmtId="0" fontId="35" fillId="0" borderId="0" xfId="3" applyFont="1" applyFill="1" applyAlignment="1">
      <alignment horizontal="left" vertical="center" wrapText="1"/>
    </xf>
    <xf numFmtId="0" fontId="35" fillId="0" borderId="0" xfId="3" applyFont="1" applyAlignment="1">
      <alignment horizontal="left" vertical="top" wrapText="1"/>
    </xf>
    <xf numFmtId="49" fontId="34" fillId="0" borderId="0" xfId="3" applyNumberFormat="1" applyFont="1" applyAlignment="1">
      <alignment horizontal="left" wrapText="1"/>
    </xf>
    <xf numFmtId="49" fontId="34" fillId="0" borderId="0" xfId="3" applyNumberFormat="1" applyFont="1" applyAlignment="1">
      <alignment horizontal="left" vertical="center" wrapText="1"/>
    </xf>
    <xf numFmtId="49" fontId="34" fillId="4" borderId="0" xfId="3" applyNumberFormat="1" applyFont="1" applyFill="1" applyAlignment="1">
      <alignment horizontal="left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1" fillId="2" borderId="8" xfId="0" applyFont="1" applyFill="1" applyBorder="1" applyAlignment="1">
      <alignment horizontal="center" vertical="center" wrapText="1"/>
    </xf>
    <xf numFmtId="0" fontId="31" fillId="2" borderId="9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5" fillId="0" borderId="0" xfId="0" quotePrefix="1" applyFont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wrapText="1"/>
    </xf>
    <xf numFmtId="0" fontId="0" fillId="0" borderId="1" xfId="0" applyBorder="1" applyAlignment="1">
      <alignment horizontal="center"/>
    </xf>
    <xf numFmtId="0" fontId="34" fillId="0" borderId="3" xfId="0" applyFont="1" applyBorder="1" applyAlignment="1">
      <alignment horizontal="center"/>
    </xf>
    <xf numFmtId="0" fontId="34" fillId="0" borderId="4" xfId="0" applyFont="1" applyBorder="1" applyAlignment="1">
      <alignment horizontal="center"/>
    </xf>
    <xf numFmtId="0" fontId="34" fillId="0" borderId="5" xfId="0" applyFont="1" applyBorder="1" applyAlignment="1">
      <alignment horizontal="center"/>
    </xf>
    <xf numFmtId="0" fontId="34" fillId="6" borderId="6" xfId="0" applyFont="1" applyFill="1" applyBorder="1" applyAlignment="1">
      <alignment horizontal="left" vertical="top"/>
    </xf>
    <xf numFmtId="0" fontId="34" fillId="6" borderId="2" xfId="0" applyFont="1" applyFill="1" applyBorder="1" applyAlignment="1">
      <alignment horizontal="left" vertical="top"/>
    </xf>
    <xf numFmtId="0" fontId="34" fillId="6" borderId="1" xfId="0" applyFont="1" applyFill="1" applyBorder="1" applyAlignment="1">
      <alignment horizontal="left" vertical="center"/>
    </xf>
    <xf numFmtId="0" fontId="34" fillId="0" borderId="1" xfId="0" applyFont="1" applyBorder="1" applyAlignment="1">
      <alignment horizontal="left" wrapText="1"/>
    </xf>
    <xf numFmtId="0" fontId="34" fillId="0" borderId="3" xfId="0" applyFont="1" applyFill="1" applyBorder="1" applyAlignment="1">
      <alignment horizontal="center" vertical="center" wrapText="1"/>
    </xf>
    <xf numFmtId="0" fontId="34" fillId="0" borderId="4" xfId="0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0" fontId="34" fillId="6" borderId="3" xfId="0" applyFont="1" applyFill="1" applyBorder="1" applyAlignment="1">
      <alignment horizontal="left" vertical="center" wrapText="1"/>
    </xf>
    <xf numFmtId="0" fontId="34" fillId="6" borderId="5" xfId="0" applyFont="1" applyFill="1" applyBorder="1" applyAlignment="1">
      <alignment horizontal="left" vertical="center" wrapText="1"/>
    </xf>
    <xf numFmtId="0" fontId="102" fillId="0" borderId="0" xfId="0" applyFont="1" applyAlignment="1">
      <alignment horizontal="left" vertical="center" wrapText="1"/>
    </xf>
    <xf numFmtId="0" fontId="32" fillId="0" borderId="0" xfId="0" applyFont="1" applyAlignment="1">
      <alignment horizontal="center" wrapText="1"/>
    </xf>
    <xf numFmtId="0" fontId="32" fillId="0" borderId="0" xfId="0" quotePrefix="1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5" fillId="0" borderId="0" xfId="0" applyFont="1" applyAlignment="1">
      <alignment horizontal="justify" vertical="top" wrapText="1"/>
    </xf>
    <xf numFmtId="0" fontId="105" fillId="0" borderId="3" xfId="0" applyFont="1" applyBorder="1" applyAlignment="1">
      <alignment horizontal="left" wrapText="1"/>
    </xf>
    <xf numFmtId="0" fontId="105" fillId="0" borderId="4" xfId="0" applyFont="1" applyBorder="1" applyAlignment="1">
      <alignment horizontal="left" wrapText="1"/>
    </xf>
    <xf numFmtId="0" fontId="105" fillId="0" borderId="5" xfId="0" applyFont="1" applyBorder="1" applyAlignment="1">
      <alignment horizontal="left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102" fillId="0" borderId="3" xfId="0" applyFont="1" applyBorder="1" applyAlignment="1">
      <alignment horizontal="left" vertical="center" wrapText="1"/>
    </xf>
    <xf numFmtId="0" fontId="102" fillId="0" borderId="4" xfId="0" applyFont="1" applyBorder="1" applyAlignment="1">
      <alignment horizontal="left" vertical="center" wrapText="1"/>
    </xf>
    <xf numFmtId="0" fontId="102" fillId="0" borderId="5" xfId="0" applyFont="1" applyBorder="1" applyAlignment="1">
      <alignment horizontal="left" vertical="center" wrapText="1"/>
    </xf>
    <xf numFmtId="0" fontId="106" fillId="0" borderId="1" xfId="0" applyFont="1" applyBorder="1" applyAlignment="1">
      <alignment horizontal="right" vertical="center" wrapText="1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left"/>
    </xf>
    <xf numFmtId="0" fontId="95" fillId="0" borderId="1" xfId="0" applyFont="1" applyBorder="1" applyAlignment="1">
      <alignment horizontal="left"/>
    </xf>
    <xf numFmtId="0" fontId="104" fillId="0" borderId="0" xfId="2222" applyAlignment="1">
      <alignment horizontal="center" wrapText="1"/>
    </xf>
    <xf numFmtId="0" fontId="106" fillId="0" borderId="3" xfId="0" applyFont="1" applyBorder="1" applyAlignment="1">
      <alignment horizontal="right" vertical="center" wrapText="1"/>
    </xf>
    <xf numFmtId="0" fontId="106" fillId="0" borderId="4" xfId="0" applyFont="1" applyBorder="1" applyAlignment="1">
      <alignment horizontal="right" vertical="center" wrapText="1"/>
    </xf>
    <xf numFmtId="0" fontId="106" fillId="0" borderId="5" xfId="0" applyFont="1" applyBorder="1" applyAlignment="1">
      <alignment horizontal="right" vertical="center" wrapText="1"/>
    </xf>
    <xf numFmtId="0" fontId="0" fillId="0" borderId="0" xfId="0" applyAlignment="1">
      <alignment horizontal="center" wrapText="1"/>
    </xf>
    <xf numFmtId="0" fontId="95" fillId="0" borderId="11" xfId="2222" applyFont="1" applyBorder="1" applyAlignment="1">
      <alignment horizontal="left"/>
    </xf>
    <xf numFmtId="0" fontId="95" fillId="0" borderId="0" xfId="2222" applyFont="1" applyAlignment="1">
      <alignment horizontal="left"/>
    </xf>
    <xf numFmtId="0" fontId="95" fillId="0" borderId="13" xfId="2222" applyFont="1" applyBorder="1" applyAlignment="1">
      <alignment horizontal="left"/>
    </xf>
    <xf numFmtId="0" fontId="35" fillId="4" borderId="3" xfId="3" applyFont="1" applyFill="1" applyBorder="1" applyAlignment="1">
      <alignment horizontal="center" vertical="center" wrapText="1"/>
    </xf>
    <xf numFmtId="0" fontId="35" fillId="4" borderId="4" xfId="3" applyFont="1" applyFill="1" applyBorder="1" applyAlignment="1">
      <alignment horizontal="center" vertical="center" wrapText="1"/>
    </xf>
    <xf numFmtId="49" fontId="35" fillId="4" borderId="3" xfId="3" applyNumberFormat="1" applyFont="1" applyFill="1" applyBorder="1" applyAlignment="1">
      <alignment horizontal="right" vertical="center" wrapText="1"/>
    </xf>
    <xf numFmtId="49" fontId="35" fillId="4" borderId="4" xfId="3" applyNumberFormat="1" applyFont="1" applyFill="1" applyBorder="1" applyAlignment="1">
      <alignment horizontal="right" vertical="center" wrapText="1"/>
    </xf>
    <xf numFmtId="49" fontId="35" fillId="4" borderId="5" xfId="3" applyNumberFormat="1" applyFont="1" applyFill="1" applyBorder="1" applyAlignment="1">
      <alignment horizontal="right" vertical="center" wrapText="1"/>
    </xf>
    <xf numFmtId="0" fontId="35" fillId="4" borderId="12" xfId="3" applyFont="1" applyFill="1" applyBorder="1" applyAlignment="1">
      <alignment horizontal="center" vertical="center" wrapText="1"/>
    </xf>
    <xf numFmtId="0" fontId="35" fillId="4" borderId="6" xfId="3" applyFont="1" applyFill="1" applyBorder="1" applyAlignment="1">
      <alignment horizontal="center" vertical="center" wrapText="1"/>
    </xf>
    <xf numFmtId="0" fontId="35" fillId="4" borderId="7" xfId="3" applyFont="1" applyFill="1" applyBorder="1" applyAlignment="1">
      <alignment horizontal="center" vertical="center" wrapText="1"/>
    </xf>
    <xf numFmtId="0" fontId="34" fillId="4" borderId="0" xfId="3" applyFont="1" applyFill="1" applyAlignment="1">
      <alignment horizontal="left" vertical="center" wrapText="1"/>
    </xf>
    <xf numFmtId="0" fontId="35" fillId="4" borderId="0" xfId="3" applyFont="1" applyFill="1" applyAlignment="1">
      <alignment horizontal="left" vertical="center" wrapText="1"/>
    </xf>
    <xf numFmtId="0" fontId="25" fillId="4" borderId="0" xfId="0" applyFont="1" applyFill="1" applyAlignment="1">
      <alignment horizontal="left" vertical="center"/>
    </xf>
    <xf numFmtId="49" fontId="35" fillId="4" borderId="8" xfId="3" applyNumberFormat="1" applyFont="1" applyFill="1" applyBorder="1" applyAlignment="1">
      <alignment horizontal="center" vertical="center" wrapText="1"/>
    </xf>
    <xf numFmtId="49" fontId="35" fillId="4" borderId="9" xfId="3" applyNumberFormat="1" applyFont="1" applyFill="1" applyBorder="1" applyAlignment="1">
      <alignment horizontal="center" vertical="center" wrapText="1"/>
    </xf>
    <xf numFmtId="0" fontId="35" fillId="4" borderId="0" xfId="3" applyFont="1" applyFill="1" applyAlignment="1">
      <alignment horizontal="center" vertical="center" wrapText="1"/>
    </xf>
    <xf numFmtId="0" fontId="34" fillId="4" borderId="0" xfId="3" applyFont="1" applyFill="1" applyAlignment="1">
      <alignment horizontal="left" vertical="top" wrapText="1"/>
    </xf>
    <xf numFmtId="0" fontId="34" fillId="4" borderId="0" xfId="3" applyFont="1" applyFill="1" applyAlignment="1">
      <alignment horizontal="left" vertical="top"/>
    </xf>
    <xf numFmtId="0" fontId="35" fillId="4" borderId="0" xfId="3" quotePrefix="1" applyFont="1" applyFill="1" applyAlignment="1">
      <alignment horizontal="left" vertical="center" wrapText="1"/>
    </xf>
    <xf numFmtId="49" fontId="35" fillId="4" borderId="10" xfId="3" applyNumberFormat="1" applyFont="1" applyFill="1" applyBorder="1" applyAlignment="1">
      <alignment horizontal="center" vertical="center" wrapText="1"/>
    </xf>
    <xf numFmtId="0" fontId="35" fillId="4" borderId="1" xfId="3" applyFont="1" applyFill="1" applyBorder="1" applyAlignment="1">
      <alignment horizontal="center"/>
    </xf>
    <xf numFmtId="0" fontId="23" fillId="0" borderId="0" xfId="2189" applyFont="1" applyBorder="1" applyAlignment="1">
      <alignment horizontal="left" vertical="top" wrapText="1"/>
    </xf>
    <xf numFmtId="0" fontId="83" fillId="0" borderId="6" xfId="2189" applyFont="1" applyBorder="1" applyAlignment="1">
      <alignment horizontal="center" vertical="top" wrapText="1"/>
    </xf>
    <xf numFmtId="0" fontId="83" fillId="0" borderId="0" xfId="2189" applyFont="1" applyBorder="1" applyAlignment="1">
      <alignment horizontal="center" vertical="top" wrapText="1"/>
    </xf>
    <xf numFmtId="0" fontId="84" fillId="0" borderId="0" xfId="2189" applyFont="1" applyAlignment="1">
      <alignment horizontal="center"/>
    </xf>
    <xf numFmtId="0" fontId="84" fillId="0" borderId="2" xfId="2189" applyFont="1" applyBorder="1" applyAlignment="1">
      <alignment horizontal="center" vertical="top" wrapText="1"/>
    </xf>
    <xf numFmtId="0" fontId="23" fillId="0" borderId="2" xfId="2189" applyFont="1" applyBorder="1" applyAlignment="1">
      <alignment horizontal="left" vertical="top" wrapText="1"/>
    </xf>
    <xf numFmtId="0" fontId="31" fillId="0" borderId="9" xfId="27" quotePrefix="1" applyFont="1" applyFill="1" applyBorder="1" applyAlignment="1">
      <alignment horizontal="center" vertical="center" wrapText="1"/>
    </xf>
    <xf numFmtId="0" fontId="31" fillId="0" borderId="10" xfId="27" quotePrefix="1" applyFont="1" applyFill="1" applyBorder="1" applyAlignment="1">
      <alignment horizontal="center" vertical="center" wrapText="1"/>
    </xf>
    <xf numFmtId="4" fontId="31" fillId="0" borderId="9" xfId="2" applyNumberFormat="1" applyFont="1" applyFill="1" applyBorder="1" applyAlignment="1">
      <alignment horizontal="center" vertical="center" wrapText="1"/>
    </xf>
    <xf numFmtId="4" fontId="31" fillId="0" borderId="10" xfId="2" applyNumberFormat="1" applyFont="1" applyFill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left" vertical="center" wrapText="1"/>
    </xf>
    <xf numFmtId="0" fontId="90" fillId="0" borderId="0" xfId="0" applyFont="1" applyFill="1" applyAlignment="1">
      <alignment horizontal="center"/>
    </xf>
    <xf numFmtId="0" fontId="25" fillId="0" borderId="0" xfId="21" quotePrefix="1" applyFont="1" applyFill="1" applyAlignment="1">
      <alignment horizontal="center" vertical="center" wrapText="1"/>
    </xf>
    <xf numFmtId="0" fontId="31" fillId="0" borderId="0" xfId="20" applyFont="1" applyFill="1" applyAlignment="1">
      <alignment wrapText="1"/>
    </xf>
    <xf numFmtId="0" fontId="31" fillId="0" borderId="0" xfId="22" quotePrefix="1" applyFont="1" applyFill="1" applyAlignment="1">
      <alignment horizontal="center" vertical="top" wrapText="1"/>
    </xf>
    <xf numFmtId="0" fontId="25" fillId="0" borderId="0" xfId="23" quotePrefix="1" applyFont="1" applyFill="1" applyAlignment="1">
      <alignment horizontal="left" vertical="top" wrapText="1"/>
    </xf>
    <xf numFmtId="0" fontId="25" fillId="0" borderId="0" xfId="13" quotePrefix="1" applyFont="1" applyFill="1" applyAlignment="1">
      <alignment horizontal="left" vertical="top" wrapText="1"/>
    </xf>
    <xf numFmtId="0" fontId="25" fillId="0" borderId="0" xfId="20" applyFont="1" applyFill="1" applyAlignment="1">
      <alignment wrapText="1"/>
    </xf>
    <xf numFmtId="0" fontId="31" fillId="0" borderId="0" xfId="24" quotePrefix="1" applyFont="1" applyFill="1" applyAlignment="1">
      <alignment horizontal="left" vertical="center" wrapText="1"/>
    </xf>
    <xf numFmtId="0" fontId="31" fillId="2" borderId="1" xfId="26" quotePrefix="1" applyFont="1" applyFill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25" fillId="0" borderId="0" xfId="25" quotePrefix="1" applyFont="1" applyFill="1" applyAlignment="1">
      <alignment horizontal="left" vertical="center" wrapText="1"/>
    </xf>
    <xf numFmtId="0" fontId="31" fillId="0" borderId="0" xfId="13" quotePrefix="1" applyFont="1" applyFill="1" applyAlignment="1">
      <alignment horizontal="left" vertical="top" wrapText="1"/>
    </xf>
    <xf numFmtId="0" fontId="92" fillId="0" borderId="28" xfId="1370" applyFont="1" applyFill="1" applyBorder="1" applyAlignment="1">
      <alignment horizontal="center"/>
    </xf>
    <xf numFmtId="0" fontId="92" fillId="0" borderId="27" xfId="1370" applyFont="1" applyFill="1" applyBorder="1" applyAlignment="1">
      <alignment horizontal="center"/>
    </xf>
    <xf numFmtId="0" fontId="92" fillId="0" borderId="34" xfId="1370" applyFont="1" applyFill="1" applyBorder="1" applyAlignment="1">
      <alignment horizontal="center"/>
    </xf>
    <xf numFmtId="0" fontId="92" fillId="0" borderId="36" xfId="1370" applyFont="1" applyFill="1" applyBorder="1" applyAlignment="1">
      <alignment horizontal="center"/>
    </xf>
    <xf numFmtId="0" fontId="26" fillId="0" borderId="59" xfId="1370" applyFont="1" applyBorder="1" applyAlignment="1">
      <alignment horizontal="center"/>
    </xf>
    <xf numFmtId="0" fontId="26" fillId="0" borderId="60" xfId="1370" applyFont="1" applyBorder="1" applyAlignment="1">
      <alignment horizontal="center"/>
    </xf>
    <xf numFmtId="0" fontId="123" fillId="0" borderId="23" xfId="1370" applyFont="1" applyBorder="1" applyAlignment="1">
      <alignment horizontal="right"/>
    </xf>
    <xf numFmtId="0" fontId="123" fillId="0" borderId="25" xfId="1370" applyFont="1" applyBorder="1" applyAlignment="1">
      <alignment horizontal="right"/>
    </xf>
    <xf numFmtId="173" fontId="123" fillId="0" borderId="23" xfId="1370" applyNumberFormat="1" applyFont="1" applyBorder="1" applyAlignment="1">
      <alignment horizontal="center"/>
    </xf>
    <xf numFmtId="173" fontId="123" fillId="0" borderId="25" xfId="1370" applyNumberFormat="1" applyFont="1" applyBorder="1" applyAlignment="1">
      <alignment horizontal="center"/>
    </xf>
    <xf numFmtId="173" fontId="123" fillId="0" borderId="24" xfId="1370" applyNumberFormat="1" applyFont="1" applyBorder="1" applyAlignment="1">
      <alignment horizontal="center"/>
    </xf>
    <xf numFmtId="0" fontId="123" fillId="0" borderId="23" xfId="1370" applyFont="1" applyBorder="1" applyAlignment="1">
      <alignment horizontal="center"/>
    </xf>
    <xf numFmtId="0" fontId="123" fillId="0" borderId="25" xfId="1370" applyFont="1" applyBorder="1" applyAlignment="1">
      <alignment horizontal="center"/>
    </xf>
    <xf numFmtId="0" fontId="123" fillId="0" borderId="24" xfId="1370" applyFont="1" applyBorder="1" applyAlignment="1">
      <alignment horizontal="center"/>
    </xf>
    <xf numFmtId="178" fontId="35" fillId="0" borderId="23" xfId="1370" applyNumberFormat="1" applyFont="1" applyBorder="1" applyAlignment="1">
      <alignment horizontal="center"/>
    </xf>
    <xf numFmtId="0" fontId="35" fillId="0" borderId="25" xfId="1370" applyFont="1" applyBorder="1" applyAlignment="1">
      <alignment horizontal="center"/>
    </xf>
    <xf numFmtId="0" fontId="35" fillId="0" borderId="24" xfId="1370" applyFont="1" applyBorder="1" applyAlignment="1">
      <alignment horizontal="center"/>
    </xf>
    <xf numFmtId="0" fontId="26" fillId="0" borderId="38" xfId="1370" applyFont="1" applyFill="1" applyBorder="1" applyAlignment="1">
      <alignment horizontal="center" vertical="center"/>
    </xf>
    <xf numFmtId="0" fontId="26" fillId="0" borderId="42" xfId="1370" applyFont="1" applyFill="1" applyBorder="1" applyAlignment="1">
      <alignment horizontal="center" vertical="center"/>
    </xf>
    <xf numFmtId="0" fontId="26" fillId="0" borderId="28" xfId="1370" applyFont="1" applyFill="1" applyBorder="1" applyAlignment="1">
      <alignment vertical="center"/>
    </xf>
    <xf numFmtId="0" fontId="26" fillId="0" borderId="27" xfId="1370" applyFont="1" applyFill="1" applyBorder="1" applyAlignment="1">
      <alignment vertical="center"/>
    </xf>
    <xf numFmtId="0" fontId="26" fillId="0" borderId="31" xfId="1370" applyFont="1" applyFill="1" applyBorder="1" applyAlignment="1">
      <alignment vertical="center"/>
    </xf>
    <xf numFmtId="0" fontId="26" fillId="0" borderId="0" xfId="1370" applyFont="1" applyFill="1" applyBorder="1" applyAlignment="1">
      <alignment vertical="center"/>
    </xf>
    <xf numFmtId="178" fontId="26" fillId="0" borderId="26" xfId="1370" applyNumberFormat="1" applyFont="1" applyFill="1" applyBorder="1" applyAlignment="1">
      <alignment horizontal="right" vertical="center"/>
    </xf>
    <xf numFmtId="178" fontId="26" fillId="0" borderId="30" xfId="1370" applyNumberFormat="1" applyFont="1" applyFill="1" applyBorder="1" applyAlignment="1">
      <alignment horizontal="right" vertical="center"/>
    </xf>
    <xf numFmtId="0" fontId="92" fillId="0" borderId="3" xfId="1370" applyFont="1" applyFill="1" applyBorder="1" applyAlignment="1">
      <alignment horizontal="center" vertical="center"/>
    </xf>
    <xf numFmtId="0" fontId="92" fillId="0" borderId="4" xfId="1370" applyFont="1" applyFill="1" applyBorder="1" applyAlignment="1">
      <alignment horizontal="center" vertical="center"/>
    </xf>
    <xf numFmtId="0" fontId="92" fillId="0" borderId="5" xfId="1370" applyFont="1" applyFill="1" applyBorder="1" applyAlignment="1">
      <alignment horizontal="center" vertical="center"/>
    </xf>
    <xf numFmtId="178" fontId="118" fillId="0" borderId="26" xfId="1370" applyNumberFormat="1" applyFont="1" applyFill="1" applyBorder="1" applyAlignment="1">
      <alignment horizontal="right" vertical="center"/>
    </xf>
    <xf numFmtId="178" fontId="118" fillId="0" borderId="30" xfId="1370" applyNumberFormat="1" applyFont="1" applyFill="1" applyBorder="1" applyAlignment="1">
      <alignment horizontal="right" vertical="center"/>
    </xf>
    <xf numFmtId="178" fontId="118" fillId="0" borderId="33" xfId="1370" applyNumberFormat="1" applyFont="1" applyFill="1" applyBorder="1" applyAlignment="1">
      <alignment horizontal="right" vertical="center"/>
    </xf>
    <xf numFmtId="0" fontId="26" fillId="0" borderId="45" xfId="1370" applyFont="1" applyFill="1" applyBorder="1" applyAlignment="1">
      <alignment horizontal="center" vertical="center"/>
    </xf>
    <xf numFmtId="0" fontId="26" fillId="0" borderId="35" xfId="1370" applyFont="1" applyFill="1" applyBorder="1" applyAlignment="1">
      <alignment vertical="center"/>
    </xf>
    <xf numFmtId="0" fontId="26" fillId="0" borderId="34" xfId="1370" applyFont="1" applyFill="1" applyBorder="1" applyAlignment="1">
      <alignment vertical="center"/>
    </xf>
    <xf numFmtId="178" fontId="26" fillId="0" borderId="33" xfId="1370" applyNumberFormat="1" applyFont="1" applyFill="1" applyBorder="1" applyAlignment="1">
      <alignment horizontal="right" vertical="center"/>
    </xf>
    <xf numFmtId="178" fontId="118" fillId="0" borderId="26" xfId="1370" applyNumberFormat="1" applyFont="1" applyBorder="1" applyAlignment="1">
      <alignment horizontal="right" vertical="center"/>
    </xf>
    <xf numFmtId="178" fontId="118" fillId="0" borderId="33" xfId="1370" applyNumberFormat="1" applyFont="1" applyBorder="1" applyAlignment="1">
      <alignment horizontal="right" vertical="center"/>
    </xf>
    <xf numFmtId="0" fontId="116" fillId="0" borderId="23" xfId="1370" applyFont="1" applyBorder="1" applyAlignment="1">
      <alignment horizontal="center" vertical="center"/>
    </xf>
    <xf numFmtId="0" fontId="116" fillId="0" borderId="25" xfId="1370" applyFont="1" applyBorder="1" applyAlignment="1">
      <alignment horizontal="center" vertical="center"/>
    </xf>
    <xf numFmtId="0" fontId="116" fillId="0" borderId="23" xfId="1370" applyFont="1" applyFill="1" applyBorder="1" applyAlignment="1">
      <alignment horizontal="center" vertical="center"/>
    </xf>
    <xf numFmtId="0" fontId="116" fillId="0" borderId="25" xfId="1370" applyFont="1" applyFill="1" applyBorder="1" applyAlignment="1">
      <alignment horizontal="center" vertical="center"/>
    </xf>
    <xf numFmtId="0" fontId="116" fillId="0" borderId="27" xfId="1370" applyFont="1" applyFill="1" applyBorder="1" applyAlignment="1">
      <alignment horizontal="center" vertical="center"/>
    </xf>
    <xf numFmtId="0" fontId="116" fillId="0" borderId="29" xfId="1370" applyFont="1" applyFill="1" applyBorder="1" applyAlignment="1">
      <alignment horizontal="center" vertical="center"/>
    </xf>
    <xf numFmtId="0" fontId="109" fillId="0" borderId="38" xfId="1370" applyFont="1" applyFill="1" applyBorder="1" applyAlignment="1">
      <alignment horizontal="center" vertical="center"/>
    </xf>
    <xf numFmtId="0" fontId="109" fillId="0" borderId="42" xfId="1370" applyFont="1" applyFill="1" applyBorder="1" applyAlignment="1">
      <alignment horizontal="center" vertical="center"/>
    </xf>
    <xf numFmtId="0" fontId="109" fillId="0" borderId="45" xfId="1370" applyFont="1" applyFill="1" applyBorder="1" applyAlignment="1">
      <alignment horizontal="center" vertical="center"/>
    </xf>
    <xf numFmtId="178" fontId="118" fillId="0" borderId="28" xfId="1370" applyNumberFormat="1" applyFont="1" applyFill="1" applyBorder="1" applyAlignment="1">
      <alignment horizontal="center" vertical="center" wrapText="1"/>
    </xf>
    <xf numFmtId="178" fontId="118" fillId="0" borderId="31" xfId="1370" applyNumberFormat="1" applyFont="1" applyFill="1" applyBorder="1" applyAlignment="1">
      <alignment horizontal="center" vertical="center" wrapText="1"/>
    </xf>
    <xf numFmtId="178" fontId="118" fillId="0" borderId="35" xfId="1370" applyNumberFormat="1" applyFont="1" applyFill="1" applyBorder="1" applyAlignment="1">
      <alignment horizontal="center" vertical="center" wrapText="1"/>
    </xf>
    <xf numFmtId="0" fontId="118" fillId="0" borderId="27" xfId="1370" applyFont="1" applyFill="1" applyBorder="1" applyAlignment="1">
      <alignment horizontal="center" vertical="center" wrapText="1"/>
    </xf>
    <xf numFmtId="0" fontId="118" fillId="0" borderId="0" xfId="1370" applyFont="1" applyFill="1" applyBorder="1" applyAlignment="1">
      <alignment horizontal="center" vertical="center" wrapText="1"/>
    </xf>
    <xf numFmtId="0" fontId="118" fillId="0" borderId="34" xfId="1370" applyFont="1" applyFill="1" applyBorder="1" applyAlignment="1">
      <alignment horizontal="center" vertical="center" wrapText="1"/>
    </xf>
    <xf numFmtId="10" fontId="118" fillId="0" borderId="27" xfId="1370" applyNumberFormat="1" applyFont="1" applyFill="1" applyBorder="1" applyAlignment="1">
      <alignment horizontal="center" vertical="center" wrapText="1"/>
    </xf>
    <xf numFmtId="10" fontId="118" fillId="0" borderId="0" xfId="1370" applyNumberFormat="1" applyFont="1" applyFill="1" applyBorder="1" applyAlignment="1">
      <alignment horizontal="center" vertical="center" wrapText="1"/>
    </xf>
    <xf numFmtId="10" fontId="118" fillId="0" borderId="34" xfId="1370" applyNumberFormat="1" applyFont="1" applyFill="1" applyBorder="1" applyAlignment="1">
      <alignment horizontal="center" vertical="center" wrapText="1"/>
    </xf>
    <xf numFmtId="0" fontId="109" fillId="0" borderId="48" xfId="1370" applyFont="1" applyBorder="1" applyAlignment="1">
      <alignment horizontal="center" vertical="center"/>
    </xf>
    <xf numFmtId="0" fontId="109" fillId="0" borderId="47" xfId="1370" applyFont="1" applyBorder="1" applyAlignment="1">
      <alignment horizontal="center" vertical="center"/>
    </xf>
    <xf numFmtId="179" fontId="109" fillId="0" borderId="28" xfId="1370" applyNumberFormat="1" applyFont="1" applyBorder="1" applyAlignment="1">
      <alignment vertical="center"/>
    </xf>
    <xf numFmtId="179" fontId="109" fillId="0" borderId="27" xfId="1370" applyNumberFormat="1" applyFont="1" applyBorder="1" applyAlignment="1">
      <alignment vertical="center"/>
    </xf>
    <xf numFmtId="179" fontId="109" fillId="0" borderId="35" xfId="1370" applyNumberFormat="1" applyFont="1" applyBorder="1" applyAlignment="1">
      <alignment vertical="center"/>
    </xf>
    <xf numFmtId="179" fontId="109" fillId="0" borderId="34" xfId="1370" applyNumberFormat="1" applyFont="1" applyBorder="1" applyAlignment="1">
      <alignment vertical="center"/>
    </xf>
    <xf numFmtId="9" fontId="109" fillId="0" borderId="27" xfId="1370" applyNumberFormat="1" applyFont="1" applyBorder="1" applyAlignment="1">
      <alignment vertical="center"/>
    </xf>
    <xf numFmtId="9" fontId="109" fillId="0" borderId="34" xfId="1370" applyNumberFormat="1" applyFont="1" applyBorder="1" applyAlignment="1">
      <alignment vertical="center"/>
    </xf>
    <xf numFmtId="1" fontId="109" fillId="0" borderId="27" xfId="1370" applyNumberFormat="1" applyFont="1" applyBorder="1" applyAlignment="1">
      <alignment vertical="center"/>
    </xf>
    <xf numFmtId="1" fontId="109" fillId="0" borderId="34" xfId="1370" applyNumberFormat="1" applyFont="1" applyBorder="1" applyAlignment="1">
      <alignment vertical="center"/>
    </xf>
    <xf numFmtId="2" fontId="109" fillId="0" borderId="27" xfId="1370" applyNumberFormat="1" applyFont="1" applyBorder="1" applyAlignment="1">
      <alignment vertical="center"/>
    </xf>
    <xf numFmtId="2" fontId="109" fillId="0" borderId="34" xfId="1370" applyNumberFormat="1" applyFont="1" applyBorder="1" applyAlignment="1">
      <alignment vertical="center"/>
    </xf>
    <xf numFmtId="0" fontId="116" fillId="0" borderId="23" xfId="1370" applyFont="1" applyFill="1" applyBorder="1" applyAlignment="1">
      <alignment horizontal="right" vertical="center"/>
    </xf>
    <xf numFmtId="0" fontId="116" fillId="0" borderId="25" xfId="1370" applyFont="1" applyFill="1" applyBorder="1" applyAlignment="1">
      <alignment horizontal="right" vertical="center"/>
    </xf>
    <xf numFmtId="0" fontId="116" fillId="0" borderId="24" xfId="1370" applyFont="1" applyFill="1" applyBorder="1" applyAlignment="1">
      <alignment horizontal="right" vertical="center"/>
    </xf>
    <xf numFmtId="2" fontId="109" fillId="0" borderId="27" xfId="1370" applyNumberFormat="1" applyFont="1" applyFill="1" applyBorder="1" applyAlignment="1">
      <alignment vertical="center"/>
    </xf>
    <xf numFmtId="2" fontId="109" fillId="0" borderId="0" xfId="1370" applyNumberFormat="1" applyFont="1" applyFill="1" applyBorder="1" applyAlignment="1">
      <alignment vertical="center"/>
    </xf>
    <xf numFmtId="2" fontId="109" fillId="0" borderId="34" xfId="1370" applyNumberFormat="1" applyFont="1" applyFill="1" applyBorder="1" applyAlignment="1">
      <alignment vertical="center"/>
    </xf>
    <xf numFmtId="0" fontId="109" fillId="0" borderId="27" xfId="1370" applyFont="1" applyFill="1" applyBorder="1" applyAlignment="1">
      <alignment vertical="center"/>
    </xf>
    <xf numFmtId="0" fontId="109" fillId="0" borderId="0" xfId="1370" applyFont="1" applyFill="1" applyBorder="1" applyAlignment="1">
      <alignment vertical="center"/>
    </xf>
    <xf numFmtId="0" fontId="109" fillId="0" borderId="34" xfId="1370" applyFont="1" applyFill="1" applyBorder="1" applyAlignment="1">
      <alignment vertical="center"/>
    </xf>
    <xf numFmtId="2" fontId="109" fillId="0" borderId="27" xfId="1370" applyNumberFormat="1" applyFont="1" applyFill="1" applyBorder="1" applyAlignment="1">
      <alignment horizontal="center" vertical="center"/>
    </xf>
    <xf numFmtId="2" fontId="109" fillId="0" borderId="0" xfId="1370" applyNumberFormat="1" applyFont="1" applyFill="1" applyBorder="1" applyAlignment="1">
      <alignment horizontal="center" vertical="center"/>
    </xf>
    <xf numFmtId="2" fontId="109" fillId="0" borderId="34" xfId="1370" applyNumberFormat="1" applyFont="1" applyFill="1" applyBorder="1" applyAlignment="1">
      <alignment horizontal="center" vertical="center"/>
    </xf>
    <xf numFmtId="178" fontId="109" fillId="0" borderId="26" xfId="1370" applyNumberFormat="1" applyFont="1" applyFill="1" applyBorder="1" applyAlignment="1">
      <alignment horizontal="right" vertical="center"/>
    </xf>
    <xf numFmtId="178" fontId="109" fillId="0" borderId="30" xfId="1370" applyNumberFormat="1" applyFont="1" applyFill="1" applyBorder="1" applyAlignment="1">
      <alignment horizontal="right" vertical="center"/>
    </xf>
    <xf numFmtId="178" fontId="109" fillId="0" borderId="33" xfId="1370" applyNumberFormat="1" applyFont="1" applyFill="1" applyBorder="1" applyAlignment="1">
      <alignment horizontal="right" vertical="center"/>
    </xf>
    <xf numFmtId="0" fontId="109" fillId="0" borderId="28" xfId="1370" applyFont="1" applyFill="1" applyBorder="1" applyAlignment="1">
      <alignment vertical="center"/>
    </xf>
    <xf numFmtId="0" fontId="109" fillId="0" borderId="31" xfId="1370" applyFont="1" applyFill="1" applyBorder="1" applyAlignment="1">
      <alignment vertical="center"/>
    </xf>
    <xf numFmtId="0" fontId="109" fillId="0" borderId="35" xfId="1370" applyFont="1" applyFill="1" applyBorder="1" applyAlignment="1">
      <alignment vertical="center"/>
    </xf>
    <xf numFmtId="0" fontId="109" fillId="0" borderId="27" xfId="1370" applyFont="1" applyFill="1" applyBorder="1" applyAlignment="1">
      <alignment horizontal="center" vertical="center"/>
    </xf>
    <xf numFmtId="0" fontId="109" fillId="0" borderId="0" xfId="1370" applyFont="1" applyFill="1" applyBorder="1" applyAlignment="1">
      <alignment horizontal="center" vertical="center"/>
    </xf>
    <xf numFmtId="0" fontId="109" fillId="0" borderId="34" xfId="1370" applyFont="1" applyFill="1" applyBorder="1" applyAlignment="1">
      <alignment horizontal="center" vertical="center"/>
    </xf>
    <xf numFmtId="175" fontId="109" fillId="0" borderId="27" xfId="1370" applyNumberFormat="1" applyFont="1" applyFill="1" applyBorder="1" applyAlignment="1">
      <alignment horizontal="center" vertical="center"/>
    </xf>
    <xf numFmtId="175" fontId="109" fillId="0" borderId="0" xfId="1370" applyNumberFormat="1" applyFont="1" applyFill="1" applyBorder="1" applyAlignment="1">
      <alignment horizontal="center" vertical="center"/>
    </xf>
    <xf numFmtId="175" fontId="109" fillId="0" borderId="34" xfId="1370" applyNumberFormat="1" applyFont="1" applyFill="1" applyBorder="1" applyAlignment="1">
      <alignment horizontal="center" vertical="center"/>
    </xf>
    <xf numFmtId="0" fontId="109" fillId="0" borderId="28" xfId="1370" applyFont="1" applyFill="1" applyBorder="1" applyAlignment="1">
      <alignment horizontal="center" vertical="center"/>
    </xf>
    <xf numFmtId="0" fontId="109" fillId="0" borderId="31" xfId="1370" applyFont="1" applyFill="1" applyBorder="1" applyAlignment="1">
      <alignment horizontal="center" vertical="center"/>
    </xf>
    <xf numFmtId="0" fontId="116" fillId="0" borderId="24" xfId="1370" applyFont="1" applyBorder="1" applyAlignment="1">
      <alignment horizontal="center" vertical="center"/>
    </xf>
    <xf numFmtId="0" fontId="111" fillId="0" borderId="23" xfId="1370" applyFont="1" applyBorder="1" applyAlignment="1">
      <alignment horizontal="center" vertical="center"/>
    </xf>
    <xf numFmtId="0" fontId="111" fillId="0" borderId="25" xfId="1370" applyFont="1" applyBorder="1" applyAlignment="1">
      <alignment horizontal="center" vertical="center"/>
    </xf>
    <xf numFmtId="0" fontId="111" fillId="0" borderId="24" xfId="1370" applyFont="1" applyBorder="1" applyAlignment="1">
      <alignment horizontal="center" vertical="center"/>
    </xf>
    <xf numFmtId="0" fontId="109" fillId="0" borderId="28" xfId="1370" applyFont="1" applyBorder="1" applyAlignment="1">
      <alignment horizontal="center" vertical="center"/>
    </xf>
    <xf numFmtId="0" fontId="109" fillId="0" borderId="31" xfId="1370" applyFont="1" applyBorder="1" applyAlignment="1">
      <alignment horizontal="center" vertical="center"/>
    </xf>
    <xf numFmtId="0" fontId="26" fillId="0" borderId="28" xfId="1370" applyFont="1" applyBorder="1" applyAlignment="1">
      <alignment vertical="center"/>
    </xf>
    <xf numFmtId="0" fontId="26" fillId="0" borderId="31" xfId="1370" applyFont="1" applyBorder="1" applyAlignment="1">
      <alignment vertical="center"/>
    </xf>
    <xf numFmtId="0" fontId="26" fillId="0" borderId="35" xfId="1370" applyFont="1" applyBorder="1" applyAlignment="1">
      <alignment vertical="center"/>
    </xf>
    <xf numFmtId="0" fontId="26" fillId="0" borderId="27" xfId="1370" applyFont="1" applyBorder="1" applyAlignment="1">
      <alignment vertical="center"/>
    </xf>
    <xf numFmtId="0" fontId="26" fillId="0" borderId="0" xfId="1370" applyFont="1" applyBorder="1" applyAlignment="1">
      <alignment vertical="center"/>
    </xf>
    <xf numFmtId="0" fontId="26" fillId="0" borderId="34" xfId="1370" applyFont="1" applyBorder="1" applyAlignment="1">
      <alignment vertical="center"/>
    </xf>
    <xf numFmtId="175" fontId="26" fillId="0" borderId="27" xfId="1370" applyNumberFormat="1" applyFont="1" applyBorder="1" applyAlignment="1">
      <alignment vertical="center"/>
    </xf>
    <xf numFmtId="175" fontId="26" fillId="0" borderId="0" xfId="1370" applyNumberFormat="1" applyFont="1" applyBorder="1" applyAlignment="1">
      <alignment vertical="center"/>
    </xf>
    <xf numFmtId="175" fontId="26" fillId="0" borderId="34" xfId="1370" applyNumberFormat="1" applyFont="1" applyBorder="1" applyAlignment="1">
      <alignment vertical="center"/>
    </xf>
    <xf numFmtId="178" fontId="26" fillId="0" borderId="26" xfId="1370" applyNumberFormat="1" applyFont="1" applyBorder="1" applyAlignment="1">
      <alignment horizontal="right" vertical="center"/>
    </xf>
    <xf numFmtId="178" fontId="26" fillId="0" borderId="30" xfId="1370" applyNumberFormat="1" applyFont="1" applyBorder="1" applyAlignment="1">
      <alignment horizontal="right" vertical="center"/>
    </xf>
    <xf numFmtId="0" fontId="109" fillId="0" borderId="38" xfId="1370" applyFont="1" applyBorder="1" applyAlignment="1">
      <alignment horizontal="center" vertical="center"/>
    </xf>
    <xf numFmtId="0" fontId="109" fillId="0" borderId="42" xfId="1370" applyFont="1" applyBorder="1" applyAlignment="1">
      <alignment horizontal="center" vertical="center"/>
    </xf>
    <xf numFmtId="0" fontId="109" fillId="0" borderId="45" xfId="1370" applyFont="1" applyBorder="1" applyAlignment="1">
      <alignment horizontal="center" vertical="center"/>
    </xf>
    <xf numFmtId="0" fontId="109" fillId="0" borderId="28" xfId="1370" applyFont="1" applyBorder="1" applyAlignment="1">
      <alignment vertical="center"/>
    </xf>
    <xf numFmtId="0" fontId="109" fillId="0" borderId="31" xfId="1370" applyFont="1" applyBorder="1" applyAlignment="1">
      <alignment vertical="center"/>
    </xf>
    <xf numFmtId="0" fontId="109" fillId="0" borderId="35" xfId="1370" applyFont="1" applyBorder="1" applyAlignment="1">
      <alignment vertical="center"/>
    </xf>
    <xf numFmtId="0" fontId="109" fillId="0" borderId="27" xfId="1370" applyFont="1" applyBorder="1" applyAlignment="1">
      <alignment vertical="center"/>
    </xf>
    <xf numFmtId="0" fontId="109" fillId="0" borderId="0" xfId="1370" applyFont="1" applyBorder="1" applyAlignment="1">
      <alignment vertical="center"/>
    </xf>
    <xf numFmtId="0" fontId="109" fillId="0" borderId="34" xfId="1370" applyFont="1" applyBorder="1" applyAlignment="1">
      <alignment vertical="center"/>
    </xf>
    <xf numFmtId="0" fontId="109" fillId="0" borderId="27" xfId="1370" applyFont="1" applyBorder="1" applyAlignment="1">
      <alignment horizontal="center" vertical="center"/>
    </xf>
    <xf numFmtId="0" fontId="109" fillId="0" borderId="0" xfId="1370" applyFont="1" applyBorder="1" applyAlignment="1">
      <alignment horizontal="center" vertical="center"/>
    </xf>
    <xf numFmtId="0" fontId="109" fillId="0" borderId="34" xfId="1370" applyFont="1" applyBorder="1" applyAlignment="1">
      <alignment horizontal="center" vertical="center"/>
    </xf>
    <xf numFmtId="0" fontId="26" fillId="0" borderId="27" xfId="1370" applyFont="1" applyBorder="1" applyAlignment="1">
      <alignment horizontal="center" vertical="center"/>
    </xf>
    <xf numFmtId="0" fontId="26" fillId="0" borderId="0" xfId="1370" applyFont="1" applyBorder="1" applyAlignment="1">
      <alignment horizontal="center" vertical="center"/>
    </xf>
    <xf numFmtId="0" fontId="26" fillId="0" borderId="34" xfId="1370" applyFont="1" applyBorder="1" applyAlignment="1">
      <alignment horizontal="center" vertical="center"/>
    </xf>
    <xf numFmtId="2" fontId="109" fillId="0" borderId="0" xfId="1370" applyNumberFormat="1" applyFont="1" applyBorder="1" applyAlignment="1">
      <alignment vertical="center"/>
    </xf>
    <xf numFmtId="178" fontId="109" fillId="0" borderId="26" xfId="1370" applyNumberFormat="1" applyFont="1" applyBorder="1" applyAlignment="1">
      <alignment horizontal="right" vertical="center"/>
    </xf>
    <xf numFmtId="178" fontId="109" fillId="0" borderId="30" xfId="1370" applyNumberFormat="1" applyFont="1" applyBorder="1" applyAlignment="1">
      <alignment horizontal="right" vertical="center"/>
    </xf>
    <xf numFmtId="178" fontId="109" fillId="0" borderId="33" xfId="1370" applyNumberFormat="1" applyFont="1" applyBorder="1" applyAlignment="1">
      <alignment horizontal="right" vertical="center"/>
    </xf>
    <xf numFmtId="0" fontId="111" fillId="0" borderId="23" xfId="1370" applyFont="1" applyBorder="1" applyAlignment="1">
      <alignment horizontal="center"/>
    </xf>
    <xf numFmtId="0" fontId="111" fillId="0" borderId="25" xfId="1370" applyFont="1" applyBorder="1" applyAlignment="1">
      <alignment horizontal="center"/>
    </xf>
    <xf numFmtId="0" fontId="111" fillId="0" borderId="27" xfId="1370" applyFont="1" applyBorder="1" applyAlignment="1">
      <alignment horizontal="center"/>
    </xf>
    <xf numFmtId="0" fontId="111" fillId="0" borderId="24" xfId="1370" applyFont="1" applyBorder="1" applyAlignment="1">
      <alignment horizontal="center"/>
    </xf>
    <xf numFmtId="0" fontId="111" fillId="0" borderId="0" xfId="2223" applyFont="1" applyAlignment="1" applyProtection="1">
      <alignment horizontal="center" vertical="center"/>
    </xf>
    <xf numFmtId="0" fontId="109" fillId="0" borderId="0" xfId="2223" applyFont="1" applyFill="1" applyAlignment="1" applyProtection="1">
      <alignment horizontal="center"/>
      <protection locked="0"/>
    </xf>
    <xf numFmtId="0" fontId="109" fillId="0" borderId="4" xfId="2223" applyFont="1" applyFill="1" applyBorder="1" applyAlignment="1">
      <alignment horizontal="center" wrapText="1"/>
    </xf>
    <xf numFmtId="0" fontId="109" fillId="0" borderId="4" xfId="2223" applyFont="1" applyFill="1" applyBorder="1" applyAlignment="1">
      <alignment horizontal="center"/>
    </xf>
    <xf numFmtId="0" fontId="114" fillId="0" borderId="23" xfId="1370" applyFont="1" applyBorder="1" applyAlignment="1">
      <alignment horizontal="center" wrapText="1"/>
    </xf>
    <xf numFmtId="0" fontId="114" fillId="0" borderId="24" xfId="1370" applyFont="1" applyBorder="1" applyAlignment="1">
      <alignment horizontal="center" wrapText="1"/>
    </xf>
    <xf numFmtId="0" fontId="114" fillId="0" borderId="25" xfId="1370" applyFont="1" applyBorder="1" applyAlignment="1">
      <alignment horizontal="center" wrapText="1"/>
    </xf>
    <xf numFmtId="0" fontId="115" fillId="0" borderId="28" xfId="1370" applyFont="1" applyBorder="1" applyAlignment="1">
      <alignment horizontal="center" vertical="center" wrapText="1"/>
    </xf>
    <xf numFmtId="0" fontId="115" fillId="0" borderId="29" xfId="1370" applyFont="1" applyBorder="1" applyAlignment="1">
      <alignment horizontal="center" vertical="center" wrapText="1"/>
    </xf>
    <xf numFmtId="0" fontId="115" fillId="0" borderId="31" xfId="1370" applyFont="1" applyBorder="1" applyAlignment="1">
      <alignment horizontal="center" vertical="center" wrapText="1"/>
    </xf>
    <xf numFmtId="0" fontId="115" fillId="0" borderId="32" xfId="1370" applyFont="1" applyBorder="1" applyAlignment="1">
      <alignment horizontal="center" vertical="center" wrapText="1"/>
    </xf>
    <xf numFmtId="0" fontId="115" fillId="0" borderId="35" xfId="1370" applyFont="1" applyBorder="1" applyAlignment="1">
      <alignment horizontal="center" vertical="center" wrapText="1"/>
    </xf>
    <xf numFmtId="0" fontId="115" fillId="0" borderId="36" xfId="1370" applyFont="1" applyBorder="1" applyAlignment="1">
      <alignment horizontal="center" vertical="center" wrapText="1"/>
    </xf>
    <xf numFmtId="1" fontId="111" fillId="0" borderId="28" xfId="1370" applyNumberFormat="1" applyFont="1" applyBorder="1" applyAlignment="1">
      <alignment horizontal="center" vertical="center" wrapText="1"/>
    </xf>
    <xf numFmtId="1" fontId="111" fillId="0" borderId="27" xfId="1370" applyNumberFormat="1" applyFont="1" applyBorder="1" applyAlignment="1">
      <alignment horizontal="center" vertical="center" wrapText="1"/>
    </xf>
    <xf numFmtId="1" fontId="111" fillId="0" borderId="31" xfId="1370" applyNumberFormat="1" applyFont="1" applyBorder="1" applyAlignment="1">
      <alignment horizontal="center" vertical="center" wrapText="1"/>
    </xf>
    <xf numFmtId="1" fontId="111" fillId="0" borderId="0" xfId="1370" applyNumberFormat="1" applyFont="1" applyBorder="1" applyAlignment="1">
      <alignment horizontal="center" vertical="center" wrapText="1"/>
    </xf>
    <xf numFmtId="1" fontId="111" fillId="0" borderId="35" xfId="1370" applyNumberFormat="1" applyFont="1" applyBorder="1" applyAlignment="1">
      <alignment horizontal="center" vertical="center" wrapText="1"/>
    </xf>
    <xf numFmtId="1" fontId="111" fillId="0" borderId="34" xfId="1370" applyNumberFormat="1" applyFont="1" applyBorder="1" applyAlignment="1">
      <alignment horizontal="center" vertical="center" wrapText="1"/>
    </xf>
    <xf numFmtId="1" fontId="116" fillId="0" borderId="26" xfId="1370" applyNumberFormat="1" applyFont="1" applyBorder="1" applyAlignment="1">
      <alignment horizontal="center" vertical="center" wrapText="1"/>
    </xf>
    <xf numFmtId="1" fontId="116" fillId="0" borderId="30" xfId="1370" applyNumberFormat="1" applyFont="1" applyBorder="1" applyAlignment="1">
      <alignment horizontal="center" vertical="center" wrapText="1"/>
    </xf>
    <xf numFmtId="1" fontId="116" fillId="0" borderId="33" xfId="1370" applyNumberFormat="1" applyFont="1" applyBorder="1" applyAlignment="1">
      <alignment horizontal="center" vertical="center" wrapText="1"/>
    </xf>
    <xf numFmtId="0" fontId="35" fillId="0" borderId="3" xfId="1" applyFont="1" applyFill="1" applyBorder="1" applyAlignment="1">
      <alignment horizontal="center"/>
    </xf>
    <xf numFmtId="0" fontId="35" fillId="0" borderId="4" xfId="1" applyFont="1" applyFill="1" applyBorder="1" applyAlignment="1">
      <alignment horizontal="center"/>
    </xf>
    <xf numFmtId="0" fontId="35" fillId="0" borderId="5" xfId="1" applyFont="1" applyFill="1" applyBorder="1" applyAlignment="1">
      <alignment horizontal="center"/>
    </xf>
    <xf numFmtId="0" fontId="92" fillId="0" borderId="3" xfId="1" applyFont="1" applyFill="1" applyBorder="1" applyAlignment="1">
      <alignment horizontal="left" vertical="center" wrapText="1"/>
    </xf>
    <xf numFmtId="0" fontId="92" fillId="0" borderId="4" xfId="1" applyFont="1" applyFill="1" applyBorder="1" applyAlignment="1">
      <alignment horizontal="left" vertical="center" wrapText="1"/>
    </xf>
    <xf numFmtId="0" fontId="92" fillId="0" borderId="5" xfId="1" applyFont="1" applyFill="1" applyBorder="1" applyAlignment="1">
      <alignment horizontal="left" vertical="center" wrapText="1"/>
    </xf>
    <xf numFmtId="0" fontId="111" fillId="0" borderId="3" xfId="1" applyFont="1" applyFill="1" applyBorder="1" applyAlignment="1">
      <alignment horizontal="left"/>
    </xf>
    <xf numFmtId="0" fontId="111" fillId="0" borderId="4" xfId="1" applyFont="1" applyFill="1" applyBorder="1" applyAlignment="1">
      <alignment horizontal="left"/>
    </xf>
    <xf numFmtId="9" fontId="92" fillId="0" borderId="3" xfId="1" applyNumberFormat="1" applyFont="1" applyFill="1" applyBorder="1" applyAlignment="1">
      <alignment horizontal="left"/>
    </xf>
    <xf numFmtId="9" fontId="92" fillId="0" borderId="4" xfId="1" applyNumberFormat="1" applyFont="1" applyFill="1" applyBorder="1" applyAlignment="1">
      <alignment horizontal="left"/>
    </xf>
    <xf numFmtId="0" fontId="116" fillId="0" borderId="1" xfId="2223" applyFont="1" applyFill="1" applyBorder="1" applyAlignment="1">
      <alignment horizontal="left" wrapText="1"/>
    </xf>
    <xf numFmtId="0" fontId="111" fillId="0" borderId="1" xfId="1" applyFont="1" applyFill="1" applyBorder="1" applyAlignment="1">
      <alignment horizontal="center" vertical="center" wrapText="1"/>
    </xf>
    <xf numFmtId="0" fontId="126" fillId="0" borderId="1" xfId="1" applyFont="1" applyFill="1" applyBorder="1" applyAlignment="1">
      <alignment horizontal="center" vertical="center" wrapText="1"/>
    </xf>
    <xf numFmtId="0" fontId="126" fillId="0" borderId="11" xfId="1" applyFont="1" applyFill="1" applyBorder="1" applyAlignment="1">
      <alignment horizontal="left" vertical="top" wrapText="1"/>
    </xf>
    <xf numFmtId="0" fontId="124" fillId="0" borderId="0" xfId="0" applyFont="1" applyFill="1" applyAlignment="1">
      <alignment horizontal="center" vertical="center"/>
    </xf>
    <xf numFmtId="0" fontId="111" fillId="0" borderId="0" xfId="1" applyFont="1" applyFill="1" applyAlignment="1">
      <alignment horizontal="center" vertical="center"/>
    </xf>
    <xf numFmtId="0" fontId="111" fillId="0" borderId="0" xfId="1" applyFont="1" applyFill="1" applyAlignment="1">
      <alignment horizontal="left" vertical="center" wrapText="1"/>
    </xf>
    <xf numFmtId="0" fontId="126" fillId="0" borderId="0" xfId="1" applyFont="1" applyFill="1" applyAlignment="1">
      <alignment horizontal="left" vertical="center" wrapText="1"/>
    </xf>
    <xf numFmtId="0" fontId="22" fillId="0" borderId="11" xfId="1" applyFont="1" applyFill="1" applyBorder="1" applyAlignment="1">
      <alignment horizontal="center" wrapText="1"/>
    </xf>
    <xf numFmtId="0" fontId="116" fillId="0" borderId="0" xfId="1" applyFont="1" applyFill="1" applyAlignment="1">
      <alignment horizontal="center" vertical="center" wrapText="1"/>
    </xf>
    <xf numFmtId="0" fontId="116" fillId="0" borderId="0" xfId="1" applyFont="1" applyFill="1" applyAlignment="1">
      <alignment horizontal="center" vertical="center"/>
    </xf>
    <xf numFmtId="0" fontId="26" fillId="0" borderId="3" xfId="1" applyFont="1" applyFill="1" applyBorder="1" applyAlignment="1">
      <alignment horizontal="center" vertical="center" wrapText="1"/>
    </xf>
    <xf numFmtId="0" fontId="26" fillId="0" borderId="4" xfId="1" applyFont="1" applyFill="1" applyBorder="1" applyAlignment="1">
      <alignment horizontal="center" vertical="center" wrapText="1"/>
    </xf>
    <xf numFmtId="0" fontId="26" fillId="0" borderId="5" xfId="1" applyFont="1" applyFill="1" applyBorder="1" applyAlignment="1">
      <alignment horizontal="center" vertical="center" wrapText="1"/>
    </xf>
    <xf numFmtId="0" fontId="92" fillId="0" borderId="3" xfId="1" applyFont="1" applyFill="1" applyBorder="1" applyAlignment="1">
      <alignment horizontal="center" vertical="center" wrapText="1"/>
    </xf>
    <xf numFmtId="0" fontId="92" fillId="0" borderId="4" xfId="1" applyFont="1" applyFill="1" applyBorder="1" applyAlignment="1">
      <alignment horizontal="center" vertical="center" wrapText="1"/>
    </xf>
    <xf numFmtId="0" fontId="92" fillId="0" borderId="5" xfId="1" applyFont="1" applyFill="1" applyBorder="1" applyAlignment="1">
      <alignment horizontal="center" vertical="center" wrapText="1"/>
    </xf>
    <xf numFmtId="0" fontId="92" fillId="0" borderId="3" xfId="1" applyFont="1" applyFill="1" applyBorder="1" applyAlignment="1">
      <alignment horizontal="left" wrapText="1"/>
    </xf>
    <xf numFmtId="0" fontId="92" fillId="0" borderId="4" xfId="1" applyFont="1" applyFill="1" applyBorder="1" applyAlignment="1">
      <alignment horizontal="left" wrapText="1"/>
    </xf>
    <xf numFmtId="0" fontId="92" fillId="0" borderId="5" xfId="1" applyFont="1" applyFill="1" applyBorder="1" applyAlignment="1">
      <alignment horizontal="left" wrapText="1"/>
    </xf>
    <xf numFmtId="0" fontId="26" fillId="0" borderId="8" xfId="1" applyFont="1" applyFill="1" applyBorder="1" applyAlignment="1">
      <alignment horizontal="center" vertical="center" wrapText="1"/>
    </xf>
    <xf numFmtId="0" fontId="26" fillId="0" borderId="10" xfId="1" applyFont="1" applyFill="1" applyBorder="1" applyAlignment="1">
      <alignment horizontal="center" vertical="center" wrapText="1"/>
    </xf>
    <xf numFmtId="0" fontId="92" fillId="0" borderId="2" xfId="1" applyFont="1" applyFill="1" applyBorder="1" applyAlignment="1">
      <alignment vertical="center" wrapText="1"/>
    </xf>
    <xf numFmtId="0" fontId="135" fillId="0" borderId="0" xfId="1" applyFont="1" applyFill="1" applyAlignment="1">
      <alignment horizontal="center" vertical="center"/>
    </xf>
    <xf numFmtId="0" fontId="92" fillId="0" borderId="0" xfId="1" applyFont="1" applyFill="1" applyAlignment="1">
      <alignment horizontal="center" vertical="center" wrapText="1"/>
    </xf>
    <xf numFmtId="0" fontId="92" fillId="0" borderId="0" xfId="1" applyFont="1" applyFill="1" applyAlignment="1">
      <alignment vertical="center" wrapText="1"/>
    </xf>
    <xf numFmtId="0" fontId="92" fillId="0" borderId="1" xfId="2216" applyFont="1" applyFill="1" applyBorder="1" applyAlignment="1">
      <alignment vertical="center"/>
    </xf>
    <xf numFmtId="0" fontId="92" fillId="0" borderId="3" xfId="2216" applyFont="1" applyFill="1" applyBorder="1" applyAlignment="1">
      <alignment horizontal="left" vertical="center"/>
    </xf>
    <xf numFmtId="0" fontId="92" fillId="0" borderId="4" xfId="2216" applyFont="1" applyFill="1" applyBorder="1" applyAlignment="1">
      <alignment horizontal="left" vertical="center"/>
    </xf>
    <xf numFmtId="0" fontId="92" fillId="0" borderId="5" xfId="2216" applyFont="1" applyFill="1" applyBorder="1" applyAlignment="1">
      <alignment horizontal="left" vertical="center"/>
    </xf>
    <xf numFmtId="0" fontId="96" fillId="0" borderId="1" xfId="2216" applyFont="1" applyFill="1" applyBorder="1" applyAlignment="1">
      <alignment horizontal="left" vertical="center" wrapText="1"/>
    </xf>
    <xf numFmtId="0" fontId="26" fillId="0" borderId="3" xfId="2216" applyFont="1" applyFill="1" applyBorder="1" applyAlignment="1">
      <alignment vertical="center" wrapText="1"/>
    </xf>
    <xf numFmtId="0" fontId="26" fillId="0" borderId="4" xfId="2216" applyFont="1" applyFill="1" applyBorder="1" applyAlignment="1">
      <alignment vertical="center" wrapText="1"/>
    </xf>
    <xf numFmtId="0" fontId="26" fillId="0" borderId="5" xfId="2216" applyFont="1" applyFill="1" applyBorder="1" applyAlignment="1">
      <alignment vertical="center" wrapText="1"/>
    </xf>
    <xf numFmtId="0" fontId="92" fillId="0" borderId="3" xfId="2216" applyFont="1" applyFill="1" applyBorder="1" applyAlignment="1">
      <alignment vertical="center" wrapText="1"/>
    </xf>
    <xf numFmtId="0" fontId="92" fillId="0" borderId="4" xfId="2216" applyFont="1" applyFill="1" applyBorder="1" applyAlignment="1">
      <alignment vertical="center" wrapText="1"/>
    </xf>
    <xf numFmtId="0" fontId="92" fillId="0" borderId="5" xfId="2216" applyFont="1" applyFill="1" applyBorder="1" applyAlignment="1">
      <alignment vertical="center" wrapText="1"/>
    </xf>
    <xf numFmtId="0" fontId="92" fillId="0" borderId="3" xfId="2216" applyFont="1" applyFill="1" applyBorder="1" applyAlignment="1">
      <alignment horizontal="center" vertical="center" wrapText="1"/>
    </xf>
    <xf numFmtId="0" fontId="92" fillId="0" borderId="4" xfId="2216" applyFont="1" applyFill="1" applyBorder="1" applyAlignment="1">
      <alignment horizontal="center" vertical="center" wrapText="1"/>
    </xf>
    <xf numFmtId="0" fontId="92" fillId="0" borderId="5" xfId="2216" applyFont="1" applyFill="1" applyBorder="1" applyAlignment="1">
      <alignment horizontal="center" vertical="center" wrapText="1"/>
    </xf>
    <xf numFmtId="0" fontId="92" fillId="0" borderId="66" xfId="2216" applyFont="1" applyFill="1" applyBorder="1" applyAlignment="1">
      <alignment vertical="center" wrapText="1"/>
    </xf>
    <xf numFmtId="0" fontId="92" fillId="0" borderId="2" xfId="2216" applyFont="1" applyFill="1" applyBorder="1" applyAlignment="1">
      <alignment vertical="center" wrapText="1"/>
    </xf>
    <xf numFmtId="0" fontId="92" fillId="0" borderId="65" xfId="2216" applyFont="1" applyFill="1" applyBorder="1" applyAlignment="1">
      <alignment vertical="center" wrapText="1"/>
    </xf>
    <xf numFmtId="0" fontId="92" fillId="0" borderId="3" xfId="2216" applyFont="1" applyFill="1" applyBorder="1" applyAlignment="1">
      <alignment vertical="center"/>
    </xf>
    <xf numFmtId="0" fontId="92" fillId="0" borderId="4" xfId="2216" applyFont="1" applyFill="1" applyBorder="1" applyAlignment="1">
      <alignment vertical="center"/>
    </xf>
    <xf numFmtId="0" fontId="92" fillId="0" borderId="5" xfId="2216" applyFont="1" applyFill="1" applyBorder="1" applyAlignment="1">
      <alignment vertical="center"/>
    </xf>
    <xf numFmtId="0" fontId="26" fillId="0" borderId="1" xfId="2216" applyFont="1" applyFill="1" applyBorder="1" applyAlignment="1">
      <alignment horizontal="center" vertical="center" wrapText="1"/>
    </xf>
    <xf numFmtId="0" fontId="92" fillId="0" borderId="0" xfId="2216" applyFont="1" applyFill="1" applyBorder="1" applyAlignment="1">
      <alignment horizontal="center" vertical="center"/>
    </xf>
    <xf numFmtId="0" fontId="26" fillId="0" borderId="0" xfId="2216" applyFont="1" applyFill="1" applyBorder="1" applyAlignment="1">
      <alignment horizontal="center" vertical="center" wrapText="1"/>
    </xf>
    <xf numFmtId="0" fontId="26" fillId="0" borderId="0" xfId="2216" applyFont="1" applyFill="1" applyBorder="1" applyAlignment="1">
      <alignment horizontal="center" vertical="center"/>
    </xf>
    <xf numFmtId="0" fontId="34" fillId="0" borderId="10" xfId="1" applyFont="1" applyFill="1" applyBorder="1" applyAlignment="1">
      <alignment horizontal="left" vertical="center"/>
    </xf>
    <xf numFmtId="0" fontId="6" fillId="0" borderId="11" xfId="2216" applyFill="1" applyBorder="1" applyAlignment="1">
      <alignment horizontal="center"/>
    </xf>
    <xf numFmtId="0" fontId="34" fillId="0" borderId="1" xfId="1" applyFont="1" applyFill="1" applyBorder="1" applyAlignment="1">
      <alignment horizontal="left" vertical="center"/>
    </xf>
    <xf numFmtId="0" fontId="146" fillId="0" borderId="0" xfId="1689" applyFont="1" applyAlignment="1">
      <alignment vertical="top" wrapText="1"/>
    </xf>
    <xf numFmtId="49" fontId="23" fillId="0" borderId="0" xfId="1689" applyNumberFormat="1" applyAlignment="1">
      <alignment horizontal="center"/>
    </xf>
    <xf numFmtId="0" fontId="61" fillId="0" borderId="6" xfId="1689" applyFont="1" applyBorder="1" applyAlignment="1">
      <alignment horizontal="center" vertical="top" wrapText="1"/>
    </xf>
    <xf numFmtId="0" fontId="61" fillId="0" borderId="0" xfId="1689" applyFont="1" applyBorder="1" applyAlignment="1">
      <alignment horizontal="center" vertical="top" wrapText="1"/>
    </xf>
    <xf numFmtId="0" fontId="142" fillId="0" borderId="49" xfId="1689" applyFont="1" applyFill="1" applyBorder="1" applyAlignment="1">
      <alignment horizontal="center" vertical="center" wrapText="1"/>
    </xf>
    <xf numFmtId="0" fontId="142" fillId="0" borderId="1" xfId="1689" applyFont="1" applyFill="1" applyBorder="1" applyAlignment="1">
      <alignment horizontal="center" vertical="center" wrapText="1"/>
    </xf>
    <xf numFmtId="0" fontId="23" fillId="0" borderId="94" xfId="1689" applyFont="1" applyFill="1" applyBorder="1" applyAlignment="1">
      <alignment horizontal="center" vertical="center" wrapText="1"/>
    </xf>
    <xf numFmtId="0" fontId="23" fillId="0" borderId="6" xfId="1689" applyFont="1" applyFill="1" applyBorder="1" applyAlignment="1">
      <alignment horizontal="center" vertical="center" wrapText="1"/>
    </xf>
    <xf numFmtId="0" fontId="23" fillId="0" borderId="7" xfId="1689" applyFont="1" applyFill="1" applyBorder="1" applyAlignment="1">
      <alignment horizontal="center" vertical="center" wrapText="1"/>
    </xf>
    <xf numFmtId="0" fontId="23" fillId="0" borderId="95" xfId="1689" applyFont="1" applyFill="1" applyBorder="1" applyAlignment="1">
      <alignment horizontal="center" vertical="center" wrapText="1"/>
    </xf>
    <xf numFmtId="0" fontId="23" fillId="0" borderId="2" xfId="1689" applyFont="1" applyFill="1" applyBorder="1" applyAlignment="1">
      <alignment horizontal="center" vertical="center" wrapText="1"/>
    </xf>
    <xf numFmtId="0" fontId="23" fillId="0" borderId="65" xfId="1689" applyFont="1" applyFill="1" applyBorder="1" applyAlignment="1">
      <alignment horizontal="center" vertical="center" wrapText="1"/>
    </xf>
    <xf numFmtId="2" fontId="129" fillId="0" borderId="32" xfId="1689" applyNumberFormat="1" applyFont="1" applyFill="1" applyBorder="1" applyAlignment="1">
      <alignment horizontal="center" vertical="center" wrapText="1"/>
    </xf>
    <xf numFmtId="0" fontId="84" fillId="0" borderId="3" xfId="1689" applyFont="1" applyFill="1" applyBorder="1" applyAlignment="1">
      <alignment horizontal="center" vertical="center" wrapText="1"/>
    </xf>
    <xf numFmtId="0" fontId="84" fillId="0" borderId="4" xfId="1689" applyFont="1" applyFill="1" applyBorder="1" applyAlignment="1">
      <alignment horizontal="center" vertical="center" wrapText="1"/>
    </xf>
    <xf numFmtId="0" fontId="84" fillId="0" borderId="5" xfId="1689" applyFont="1" applyFill="1" applyBorder="1" applyAlignment="1">
      <alignment horizontal="center" vertical="center" wrapText="1"/>
    </xf>
    <xf numFmtId="0" fontId="23" fillId="0" borderId="96" xfId="1689" applyFont="1" applyFill="1" applyBorder="1" applyAlignment="1">
      <alignment horizontal="center" vertical="center" wrapText="1"/>
    </xf>
    <xf numFmtId="0" fontId="23" fillId="0" borderId="97" xfId="1689" applyFont="1" applyFill="1" applyBorder="1" applyAlignment="1">
      <alignment horizontal="center" vertical="center" wrapText="1"/>
    </xf>
    <xf numFmtId="0" fontId="23" fillId="0" borderId="98" xfId="1689" applyFont="1" applyFill="1" applyBorder="1" applyAlignment="1">
      <alignment horizontal="center" vertical="center" wrapText="1"/>
    </xf>
    <xf numFmtId="0" fontId="141" fillId="0" borderId="3" xfId="1689" applyFont="1" applyFill="1" applyBorder="1" applyAlignment="1">
      <alignment horizontal="center" vertical="center" wrapText="1"/>
    </xf>
    <xf numFmtId="0" fontId="141" fillId="0" borderId="4" xfId="1689" applyFont="1" applyFill="1" applyBorder="1" applyAlignment="1">
      <alignment horizontal="center" vertical="center" wrapText="1"/>
    </xf>
    <xf numFmtId="0" fontId="84" fillId="0" borderId="77" xfId="1689" applyFont="1" applyFill="1" applyBorder="1" applyAlignment="1">
      <alignment horizontal="center" vertical="center" wrapText="1"/>
    </xf>
    <xf numFmtId="0" fontId="84" fillId="0" borderId="90" xfId="1689" applyFont="1" applyFill="1" applyBorder="1" applyAlignment="1">
      <alignment horizontal="center" vertical="center" wrapText="1"/>
    </xf>
    <xf numFmtId="0" fontId="84" fillId="0" borderId="87" xfId="1689" applyFont="1" applyFill="1" applyBorder="1" applyAlignment="1">
      <alignment horizontal="center" vertical="center" wrapText="1"/>
    </xf>
    <xf numFmtId="0" fontId="23" fillId="0" borderId="91" xfId="1689" applyFont="1" applyFill="1" applyBorder="1" applyAlignment="1">
      <alignment horizontal="center" vertical="center" wrapText="1"/>
    </xf>
    <xf numFmtId="0" fontId="23" fillId="0" borderId="90" xfId="1689" applyFont="1" applyFill="1" applyBorder="1" applyAlignment="1">
      <alignment horizontal="center" vertical="center" wrapText="1"/>
    </xf>
    <xf numFmtId="0" fontId="23" fillId="0" borderId="88" xfId="1689" applyFont="1" applyFill="1" applyBorder="1" applyAlignment="1">
      <alignment horizontal="center" vertical="center" wrapText="1"/>
    </xf>
    <xf numFmtId="0" fontId="142" fillId="0" borderId="92" xfId="1689" applyFont="1" applyFill="1" applyBorder="1" applyAlignment="1">
      <alignment horizontal="center" vertical="center" wrapText="1"/>
    </xf>
    <xf numFmtId="0" fontId="142" fillId="0" borderId="85" xfId="1689" applyFont="1" applyFill="1" applyBorder="1" applyAlignment="1">
      <alignment horizontal="center" vertical="center" wrapText="1"/>
    </xf>
    <xf numFmtId="0" fontId="142" fillId="0" borderId="86" xfId="1689" applyFont="1" applyFill="1" applyBorder="1" applyAlignment="1">
      <alignment horizontal="center" vertical="center" wrapText="1"/>
    </xf>
    <xf numFmtId="0" fontId="142" fillId="0" borderId="87" xfId="1689" applyFont="1" applyFill="1" applyBorder="1" applyAlignment="1">
      <alignment horizontal="center" vertical="center" wrapText="1"/>
    </xf>
    <xf numFmtId="0" fontId="142" fillId="0" borderId="73" xfId="1689" applyFont="1" applyFill="1" applyBorder="1" applyAlignment="1">
      <alignment horizontal="center" vertical="center" wrapText="1"/>
    </xf>
    <xf numFmtId="0" fontId="142" fillId="0" borderId="62" xfId="1689" applyFont="1" applyFill="1" applyBorder="1" applyAlignment="1">
      <alignment horizontal="center" vertical="center" wrapText="1"/>
    </xf>
    <xf numFmtId="0" fontId="142" fillId="0" borderId="74" xfId="1689" applyFont="1" applyFill="1" applyBorder="1" applyAlignment="1">
      <alignment horizontal="center" vertical="center" wrapText="1"/>
    </xf>
    <xf numFmtId="0" fontId="84" fillId="0" borderId="92" xfId="1689" applyFont="1" applyFill="1" applyBorder="1" applyAlignment="1">
      <alignment horizontal="center" vertical="center" wrapText="1"/>
    </xf>
    <xf numFmtId="0" fontId="84" fillId="0" borderId="85" xfId="1689" applyFont="1" applyFill="1" applyBorder="1" applyAlignment="1">
      <alignment horizontal="center" vertical="center" wrapText="1"/>
    </xf>
    <xf numFmtId="0" fontId="142" fillId="0" borderId="84" xfId="1689" applyFont="1" applyFill="1" applyBorder="1" applyAlignment="1">
      <alignment horizontal="center" vertical="center" wrapText="1"/>
    </xf>
    <xf numFmtId="0" fontId="142" fillId="0" borderId="93" xfId="1689" applyFont="1" applyFill="1" applyBorder="1" applyAlignment="1">
      <alignment horizontal="center" vertical="center" wrapText="1"/>
    </xf>
    <xf numFmtId="0" fontId="84" fillId="0" borderId="86" xfId="1689" applyFont="1" applyFill="1" applyBorder="1" applyAlignment="1">
      <alignment horizontal="center" vertical="center" wrapText="1"/>
    </xf>
    <xf numFmtId="0" fontId="23" fillId="0" borderId="12" xfId="1689" applyFont="1" applyBorder="1" applyAlignment="1">
      <alignment horizontal="left" vertical="center" wrapText="1"/>
    </xf>
    <xf numFmtId="0" fontId="23" fillId="0" borderId="6" xfId="1689" applyFont="1" applyBorder="1" applyAlignment="1">
      <alignment horizontal="left" vertical="center" wrapText="1"/>
    </xf>
    <xf numFmtId="0" fontId="23" fillId="0" borderId="7" xfId="1689" applyFont="1" applyBorder="1" applyAlignment="1">
      <alignment horizontal="left" vertical="center" wrapText="1"/>
    </xf>
    <xf numFmtId="0" fontId="23" fillId="0" borderId="66" xfId="1689" applyFont="1" applyBorder="1" applyAlignment="1">
      <alignment horizontal="left" vertical="center" wrapText="1"/>
    </xf>
    <xf numFmtId="0" fontId="23" fillId="0" borderId="2" xfId="1689" applyFont="1" applyBorder="1" applyAlignment="1">
      <alignment horizontal="left" vertical="center" wrapText="1"/>
    </xf>
    <xf numFmtId="0" fontId="23" fillId="0" borderId="65" xfId="1689" applyFont="1" applyBorder="1" applyAlignment="1">
      <alignment horizontal="left" vertical="center" wrapText="1"/>
    </xf>
    <xf numFmtId="0" fontId="141" fillId="0" borderId="12" xfId="2226" applyFont="1" applyFill="1" applyBorder="1" applyAlignment="1" applyProtection="1">
      <alignment horizontal="left" vertical="center" wrapText="1"/>
      <protection locked="0"/>
    </xf>
    <xf numFmtId="0" fontId="141" fillId="0" borderId="6" xfId="2226" applyFont="1" applyFill="1" applyBorder="1" applyAlignment="1" applyProtection="1">
      <alignment horizontal="left" vertical="center" wrapText="1"/>
      <protection locked="0"/>
    </xf>
    <xf numFmtId="0" fontId="141" fillId="0" borderId="7" xfId="2226" applyFont="1" applyFill="1" applyBorder="1" applyAlignment="1" applyProtection="1">
      <alignment horizontal="left" vertical="center" wrapText="1"/>
      <protection locked="0"/>
    </xf>
    <xf numFmtId="0" fontId="141" fillId="0" borderId="66" xfId="2226" applyFont="1" applyFill="1" applyBorder="1" applyAlignment="1" applyProtection="1">
      <alignment horizontal="left" vertical="center" wrapText="1"/>
      <protection locked="0"/>
    </xf>
    <xf numFmtId="0" fontId="141" fillId="0" borderId="2" xfId="2226" applyFont="1" applyFill="1" applyBorder="1" applyAlignment="1" applyProtection="1">
      <alignment horizontal="left" vertical="center" wrapText="1"/>
      <protection locked="0"/>
    </xf>
    <xf numFmtId="0" fontId="141" fillId="0" borderId="65" xfId="2226" applyFont="1" applyFill="1" applyBorder="1" applyAlignment="1" applyProtection="1">
      <alignment horizontal="left" vertical="center" wrapText="1"/>
      <protection locked="0"/>
    </xf>
    <xf numFmtId="0" fontId="141" fillId="0" borderId="3" xfId="2226" applyFont="1" applyFill="1" applyBorder="1" applyAlignment="1" applyProtection="1">
      <alignment horizontal="left" vertical="center" wrapText="1"/>
      <protection locked="0"/>
    </xf>
    <xf numFmtId="0" fontId="141" fillId="0" borderId="4" xfId="2226" applyFont="1" applyFill="1" applyBorder="1" applyAlignment="1" applyProtection="1">
      <alignment horizontal="left" vertical="center" wrapText="1"/>
      <protection locked="0"/>
    </xf>
    <xf numFmtId="0" fontId="141" fillId="0" borderId="5" xfId="2226" applyFont="1" applyFill="1" applyBorder="1" applyAlignment="1" applyProtection="1">
      <alignment horizontal="left" vertical="center" wrapText="1"/>
      <protection locked="0"/>
    </xf>
    <xf numFmtId="0" fontId="23" fillId="0" borderId="4" xfId="1689" applyBorder="1" applyAlignment="1">
      <alignment horizontal="center" vertical="top" wrapText="1"/>
    </xf>
    <xf numFmtId="0" fontId="23" fillId="0" borderId="5" xfId="1689" applyBorder="1" applyAlignment="1">
      <alignment horizontal="center" vertical="top" wrapText="1"/>
    </xf>
    <xf numFmtId="0" fontId="142" fillId="0" borderId="70" xfId="1689" applyFont="1" applyFill="1" applyBorder="1" applyAlignment="1">
      <alignment horizontal="center" vertical="center" wrapText="1"/>
    </xf>
    <xf numFmtId="0" fontId="142" fillId="0" borderId="71" xfId="1689" applyFont="1" applyFill="1" applyBorder="1" applyAlignment="1">
      <alignment horizontal="center" vertical="center" wrapText="1"/>
    </xf>
    <xf numFmtId="0" fontId="142" fillId="0" borderId="72" xfId="1689" applyFont="1" applyFill="1" applyBorder="1" applyAlignment="1">
      <alignment horizontal="center" vertical="center" wrapText="1"/>
    </xf>
    <xf numFmtId="0" fontId="142" fillId="0" borderId="78" xfId="1689" applyFont="1" applyFill="1" applyBorder="1" applyAlignment="1">
      <alignment horizontal="center" vertical="center" wrapText="1"/>
    </xf>
    <xf numFmtId="0" fontId="142" fillId="0" borderId="79" xfId="1689" applyFont="1" applyFill="1" applyBorder="1" applyAlignment="1">
      <alignment horizontal="center" vertical="center" wrapText="1"/>
    </xf>
    <xf numFmtId="0" fontId="142" fillId="0" borderId="80" xfId="1689" applyFont="1" applyFill="1" applyBorder="1" applyAlignment="1">
      <alignment horizontal="center" vertical="center" wrapText="1"/>
    </xf>
    <xf numFmtId="0" fontId="84" fillId="0" borderId="49" xfId="1689" applyFont="1" applyBorder="1" applyAlignment="1">
      <alignment horizontal="center" vertical="center" wrapText="1"/>
    </xf>
    <xf numFmtId="0" fontId="84" fillId="0" borderId="1" xfId="1689" applyFont="1" applyBorder="1" applyAlignment="1">
      <alignment horizontal="center" vertical="center" wrapText="1"/>
    </xf>
    <xf numFmtId="0" fontId="61" fillId="0" borderId="77" xfId="1689" applyFont="1" applyFill="1" applyBorder="1" applyAlignment="1">
      <alignment horizontal="center" vertical="center" wrapText="1"/>
    </xf>
    <xf numFmtId="0" fontId="61" fillId="0" borderId="85" xfId="1689" applyFont="1" applyFill="1" applyBorder="1" applyAlignment="1">
      <alignment horizontal="center" vertical="center" wrapText="1"/>
    </xf>
    <xf numFmtId="0" fontId="61" fillId="0" borderId="88" xfId="1689" applyFont="1" applyFill="1" applyBorder="1" applyAlignment="1">
      <alignment horizontal="center" vertical="center" wrapText="1"/>
    </xf>
    <xf numFmtId="0" fontId="141" fillId="0" borderId="3" xfId="2226" applyFont="1" applyFill="1" applyBorder="1" applyAlignment="1" applyProtection="1">
      <alignment horizontal="left" vertical="top" wrapText="1"/>
      <protection locked="0"/>
    </xf>
    <xf numFmtId="0" fontId="141" fillId="0" borderId="4" xfId="2226" applyFont="1" applyFill="1" applyBorder="1" applyAlignment="1" applyProtection="1">
      <alignment horizontal="left" vertical="top" wrapText="1"/>
      <protection locked="0"/>
    </xf>
    <xf numFmtId="0" fontId="141" fillId="0" borderId="5" xfId="2226" applyFont="1" applyFill="1" applyBorder="1" applyAlignment="1" applyProtection="1">
      <alignment horizontal="left" vertical="top" wrapText="1"/>
      <protection locked="0"/>
    </xf>
    <xf numFmtId="2" fontId="84" fillId="0" borderId="0" xfId="1689" applyNumberFormat="1" applyFont="1" applyAlignment="1">
      <alignment horizontal="center"/>
    </xf>
    <xf numFmtId="0" fontId="84" fillId="0" borderId="0" xfId="1689" applyFont="1" applyAlignment="1">
      <alignment horizontal="center"/>
    </xf>
    <xf numFmtId="0" fontId="23" fillId="0" borderId="3" xfId="1689" applyFont="1" applyBorder="1" applyAlignment="1">
      <alignment horizontal="left" vertical="center"/>
    </xf>
    <xf numFmtId="0" fontId="23" fillId="0" borderId="5" xfId="1689" applyFont="1" applyBorder="1" applyAlignment="1">
      <alignment horizontal="left" vertical="center"/>
    </xf>
    <xf numFmtId="0" fontId="141" fillId="0" borderId="0" xfId="2226" applyFont="1" applyFill="1" applyAlignment="1" applyProtection="1">
      <alignment horizontal="left" vertical="center" wrapText="1"/>
      <protection locked="0"/>
    </xf>
    <xf numFmtId="0" fontId="98" fillId="29" borderId="3" xfId="1690" applyFont="1" applyFill="1" applyBorder="1" applyAlignment="1">
      <alignment horizontal="center" vertical="center" wrapText="1"/>
    </xf>
    <xf numFmtId="0" fontId="98" fillId="29" borderId="4" xfId="1690" applyFont="1" applyFill="1" applyBorder="1" applyAlignment="1">
      <alignment horizontal="center" vertical="center" wrapText="1"/>
    </xf>
    <xf numFmtId="0" fontId="98" fillId="29" borderId="5" xfId="1690" applyFont="1" applyFill="1" applyBorder="1" applyAlignment="1">
      <alignment horizontal="center" vertical="center" wrapText="1"/>
    </xf>
    <xf numFmtId="0" fontId="98" fillId="0" borderId="3" xfId="1690" applyFont="1" applyBorder="1" applyAlignment="1">
      <alignment horizontal="center" vertical="center"/>
    </xf>
    <xf numFmtId="0" fontId="98" fillId="0" borderId="4" xfId="1690" applyFont="1" applyBorder="1" applyAlignment="1">
      <alignment horizontal="center" vertical="center"/>
    </xf>
    <xf numFmtId="0" fontId="98" fillId="0" borderId="5" xfId="1690" applyFont="1" applyBorder="1" applyAlignment="1">
      <alignment horizontal="center" vertical="center"/>
    </xf>
    <xf numFmtId="0" fontId="133" fillId="0" borderId="0" xfId="1690" applyFont="1" applyAlignment="1">
      <alignment horizontal="center"/>
    </xf>
    <xf numFmtId="4" fontId="133" fillId="0" borderId="0" xfId="1690" applyNumberFormat="1" applyFont="1" applyAlignment="1">
      <alignment horizontal="center" vertical="center" wrapText="1"/>
    </xf>
    <xf numFmtId="4" fontId="133" fillId="0" borderId="4" xfId="1690" applyNumberFormat="1" applyFont="1" applyBorder="1" applyAlignment="1">
      <alignment horizontal="center" vertical="center" wrapText="1"/>
    </xf>
    <xf numFmtId="0" fontId="98" fillId="0" borderId="0" xfId="1690" applyFont="1" applyBorder="1" applyAlignment="1">
      <alignment horizontal="left"/>
    </xf>
    <xf numFmtId="0" fontId="98" fillId="0" borderId="3" xfId="1690" applyFont="1" applyBorder="1" applyAlignment="1">
      <alignment horizontal="center" vertical="top"/>
    </xf>
    <xf numFmtId="0" fontId="98" fillId="0" borderId="4" xfId="1690" applyFont="1" applyBorder="1" applyAlignment="1">
      <alignment horizontal="center" vertical="top"/>
    </xf>
    <xf numFmtId="0" fontId="98" fillId="0" borderId="5" xfId="1690" applyFont="1" applyBorder="1" applyAlignment="1">
      <alignment horizontal="center" vertical="top"/>
    </xf>
    <xf numFmtId="0" fontId="98" fillId="0" borderId="3" xfId="1690" applyFont="1" applyBorder="1" applyAlignment="1">
      <alignment horizontal="right" vertical="center" wrapText="1"/>
    </xf>
    <xf numFmtId="0" fontId="98" fillId="0" borderId="4" xfId="1690" applyFont="1" applyBorder="1" applyAlignment="1">
      <alignment horizontal="right" vertical="center" wrapText="1"/>
    </xf>
    <xf numFmtId="0" fontId="98" fillId="0" borderId="5" xfId="1690" applyFont="1" applyBorder="1" applyAlignment="1">
      <alignment horizontal="right" vertical="center" wrapText="1"/>
    </xf>
    <xf numFmtId="0" fontId="6" fillId="0" borderId="11" xfId="2220" applyBorder="1" applyAlignment="1">
      <alignment horizontal="center" vertical="center" wrapText="1"/>
    </xf>
    <xf numFmtId="0" fontId="6" fillId="0" borderId="0" xfId="2220" applyBorder="1" applyAlignment="1">
      <alignment horizontal="center" vertical="center" wrapText="1"/>
    </xf>
    <xf numFmtId="0" fontId="93" fillId="0" borderId="8" xfId="2220" applyFont="1" applyFill="1" applyBorder="1" applyAlignment="1">
      <alignment horizontal="center" vertical="center"/>
    </xf>
    <xf numFmtId="0" fontId="93" fillId="0" borderId="9" xfId="2220" applyFont="1" applyFill="1" applyBorder="1" applyAlignment="1">
      <alignment horizontal="center" vertical="center"/>
    </xf>
    <xf numFmtId="0" fontId="6" fillId="0" borderId="10" xfId="2220" applyBorder="1" applyAlignment="1">
      <alignment horizontal="center" vertical="center"/>
    </xf>
    <xf numFmtId="0" fontId="93" fillId="0" borderId="8" xfId="2220" applyFont="1" applyFill="1" applyBorder="1" applyAlignment="1">
      <alignment horizontal="center" vertical="center" wrapText="1"/>
    </xf>
    <xf numFmtId="0" fontId="93" fillId="0" borderId="9" xfId="2220" applyFont="1" applyFill="1" applyBorder="1" applyAlignment="1">
      <alignment horizontal="center" vertical="center" wrapText="1"/>
    </xf>
    <xf numFmtId="0" fontId="26" fillId="0" borderId="0" xfId="2220" applyFont="1" applyFill="1" applyBorder="1" applyAlignment="1">
      <alignment horizontal="left" vertical="center" wrapText="1"/>
    </xf>
    <xf numFmtId="0" fontId="26" fillId="0" borderId="0" xfId="2220" applyFont="1" applyFill="1" applyBorder="1" applyAlignment="1">
      <alignment horizontal="center" vertical="center" wrapText="1"/>
    </xf>
    <xf numFmtId="0" fontId="93" fillId="0" borderId="3" xfId="2220" applyFont="1" applyFill="1" applyBorder="1" applyAlignment="1">
      <alignment horizontal="left" vertical="center" wrapText="1"/>
    </xf>
    <xf numFmtId="0" fontId="6" fillId="0" borderId="4" xfId="2220" applyBorder="1" applyAlignment="1">
      <alignment horizontal="left" vertical="center" wrapText="1"/>
    </xf>
    <xf numFmtId="0" fontId="6" fillId="0" borderId="5" xfId="2220" applyBorder="1" applyAlignment="1">
      <alignment horizontal="left" vertical="center" wrapText="1"/>
    </xf>
    <xf numFmtId="0" fontId="93" fillId="0" borderId="1" xfId="2220" applyFont="1" applyFill="1" applyBorder="1" applyAlignment="1">
      <alignment horizontal="left" vertical="center" wrapText="1"/>
    </xf>
    <xf numFmtId="0" fontId="94" fillId="0" borderId="1" xfId="2220" applyFont="1" applyBorder="1" applyAlignment="1">
      <alignment horizontal="left" vertical="center" wrapText="1"/>
    </xf>
    <xf numFmtId="0" fontId="93" fillId="4" borderId="1" xfId="2220" applyFont="1" applyFill="1" applyBorder="1" applyAlignment="1">
      <alignment horizontal="left" vertical="center" wrapText="1"/>
    </xf>
    <xf numFmtId="0" fontId="94" fillId="4" borderId="1" xfId="2220" applyFont="1" applyFill="1" applyBorder="1" applyAlignment="1">
      <alignment horizontal="left" vertical="center" wrapText="1"/>
    </xf>
    <xf numFmtId="0" fontId="93" fillId="2" borderId="3" xfId="2220" applyFont="1" applyFill="1" applyBorder="1" applyAlignment="1">
      <alignment vertical="center" wrapText="1"/>
    </xf>
    <xf numFmtId="0" fontId="93" fillId="2" borderId="4" xfId="2220" applyFont="1" applyFill="1" applyBorder="1" applyAlignment="1">
      <alignment vertical="center" wrapText="1"/>
    </xf>
    <xf numFmtId="0" fontId="93" fillId="2" borderId="5" xfId="2220" applyFont="1" applyFill="1" applyBorder="1" applyAlignment="1">
      <alignment vertical="center" wrapText="1"/>
    </xf>
    <xf numFmtId="0" fontId="96" fillId="2" borderId="3" xfId="2220" applyFont="1" applyFill="1" applyBorder="1" applyAlignment="1">
      <alignment vertical="center" wrapText="1"/>
    </xf>
    <xf numFmtId="0" fontId="96" fillId="2" borderId="4" xfId="2220" applyFont="1" applyFill="1" applyBorder="1" applyAlignment="1">
      <alignment vertical="center" wrapText="1"/>
    </xf>
    <xf numFmtId="0" fontId="96" fillId="2" borderId="5" xfId="2220" applyFont="1" applyFill="1" applyBorder="1" applyAlignment="1">
      <alignment vertical="center" wrapText="1"/>
    </xf>
    <xf numFmtId="0" fontId="93" fillId="0" borderId="10" xfId="2220" applyFont="1" applyFill="1" applyBorder="1" applyAlignment="1">
      <alignment horizontal="center" vertical="center" wrapText="1"/>
    </xf>
    <xf numFmtId="0" fontId="93" fillId="0" borderId="10" xfId="2220" applyFont="1" applyBorder="1" applyAlignment="1">
      <alignment horizontal="center" vertical="center" wrapText="1"/>
    </xf>
    <xf numFmtId="0" fontId="93" fillId="0" borderId="3" xfId="2220" applyFont="1" applyFill="1" applyBorder="1" applyAlignment="1">
      <alignment horizontal="center" vertical="center" wrapText="1"/>
    </xf>
    <xf numFmtId="0" fontId="93" fillId="0" borderId="5" xfId="2220" applyFont="1" applyFill="1" applyBorder="1" applyAlignment="1">
      <alignment horizontal="center" vertical="center" wrapText="1"/>
    </xf>
    <xf numFmtId="0" fontId="35" fillId="0" borderId="0" xfId="2220" applyFont="1" applyBorder="1" applyAlignment="1">
      <alignment horizontal="center" vertical="center" wrapText="1"/>
    </xf>
    <xf numFmtId="0" fontId="35" fillId="0" borderId="0" xfId="2220" applyFont="1" applyAlignment="1">
      <alignment horizontal="center" vertical="center" wrapText="1"/>
    </xf>
    <xf numFmtId="0" fontId="28" fillId="0" borderId="0" xfId="2210" quotePrefix="1" applyAlignment="1">
      <alignment horizontal="left" vertical="top" wrapText="1"/>
    </xf>
    <xf numFmtId="0" fontId="6" fillId="0" borderId="0" xfId="2220" applyAlignment="1">
      <alignment wrapText="1"/>
    </xf>
    <xf numFmtId="0" fontId="30" fillId="0" borderId="0" xfId="2211" applyBorder="1" applyAlignment="1">
      <alignment horizontal="left" vertical="center" wrapText="1"/>
    </xf>
    <xf numFmtId="0" fontId="28" fillId="0" borderId="0" xfId="2212" applyAlignment="1">
      <alignment horizontal="left" vertical="center" wrapText="1"/>
    </xf>
    <xf numFmtId="0" fontId="30" fillId="0" borderId="0" xfId="2213" applyBorder="1" applyAlignment="1">
      <alignment horizontal="left" vertical="center" wrapText="1"/>
    </xf>
    <xf numFmtId="0" fontId="28" fillId="0" borderId="0" xfId="2212" quotePrefix="1" applyAlignment="1">
      <alignment horizontal="left" vertical="center" wrapText="1"/>
    </xf>
    <xf numFmtId="0" fontId="25" fillId="3" borderId="1" xfId="0" applyFont="1" applyFill="1" applyBorder="1" applyAlignment="1">
      <alignment horizontal="center" vertical="center" wrapText="1"/>
    </xf>
    <xf numFmtId="49" fontId="35" fillId="3" borderId="8" xfId="3" applyNumberFormat="1" applyFont="1" applyFill="1" applyBorder="1" applyAlignment="1">
      <alignment horizontal="center" vertical="center" wrapText="1"/>
    </xf>
    <xf numFmtId="49" fontId="35" fillId="3" borderId="9" xfId="3" applyNumberFormat="1" applyFont="1" applyFill="1" applyBorder="1" applyAlignment="1">
      <alignment horizontal="center" vertical="center" wrapText="1"/>
    </xf>
    <xf numFmtId="49" fontId="35" fillId="3" borderId="10" xfId="3" applyNumberFormat="1" applyFont="1" applyFill="1" applyBorder="1" applyAlignment="1">
      <alignment horizontal="center" vertical="center" wrapText="1"/>
    </xf>
    <xf numFmtId="0" fontId="35" fillId="3" borderId="1" xfId="3" applyFont="1" applyFill="1" applyBorder="1" applyAlignment="1">
      <alignment horizontal="center"/>
    </xf>
    <xf numFmtId="0" fontId="31" fillId="0" borderId="0" xfId="2231" applyFont="1" applyAlignment="1">
      <alignment horizontal="center" wrapText="1"/>
    </xf>
    <xf numFmtId="0" fontId="1" fillId="0" borderId="0" xfId="2231"/>
    <xf numFmtId="0" fontId="31" fillId="0" borderId="2" xfId="2231" applyFont="1" applyBorder="1" applyAlignment="1">
      <alignment horizontal="center" wrapText="1"/>
    </xf>
    <xf numFmtId="0" fontId="153" fillId="0" borderId="1" xfId="2231" applyFont="1" applyBorder="1" applyAlignment="1">
      <alignment horizontal="center" vertical="center" wrapText="1"/>
    </xf>
    <xf numFmtId="0" fontId="154" fillId="0" borderId="12" xfId="2231" applyFont="1" applyBorder="1" applyAlignment="1">
      <alignment horizontal="center" vertical="center"/>
    </xf>
    <xf numFmtId="0" fontId="154" fillId="0" borderId="6" xfId="2231" applyFont="1" applyBorder="1" applyAlignment="1">
      <alignment horizontal="center" vertical="center"/>
    </xf>
    <xf numFmtId="0" fontId="154" fillId="0" borderId="7" xfId="2231" applyFont="1" applyBorder="1" applyAlignment="1">
      <alignment horizontal="center" vertical="center"/>
    </xf>
    <xf numFmtId="0" fontId="154" fillId="0" borderId="66" xfId="2231" applyFont="1" applyBorder="1" applyAlignment="1">
      <alignment horizontal="center" vertical="center"/>
    </xf>
    <xf numFmtId="0" fontId="154" fillId="0" borderId="2" xfId="2231" applyFont="1" applyBorder="1" applyAlignment="1">
      <alignment horizontal="center" vertical="center"/>
    </xf>
    <xf numFmtId="0" fontId="154" fillId="0" borderId="65" xfId="2231" applyFont="1" applyBorder="1" applyAlignment="1">
      <alignment horizontal="center" vertical="center"/>
    </xf>
    <xf numFmtId="0" fontId="153" fillId="0" borderId="1" xfId="2231" applyFont="1" applyBorder="1" applyAlignment="1">
      <alignment horizontal="center" vertical="center" wrapText="1"/>
    </xf>
    <xf numFmtId="0" fontId="153" fillId="0" borderId="1" xfId="2231" applyFont="1" applyFill="1" applyBorder="1" applyAlignment="1">
      <alignment horizontal="center" vertical="center" textRotation="90" wrapText="1"/>
    </xf>
    <xf numFmtId="0" fontId="153" fillId="0" borderId="9" xfId="2231" applyFont="1" applyFill="1" applyBorder="1" applyAlignment="1">
      <alignment horizontal="center" vertical="center" textRotation="90" wrapText="1"/>
    </xf>
    <xf numFmtId="49" fontId="155" fillId="0" borderId="1" xfId="2231" applyNumberFormat="1" applyFont="1" applyBorder="1" applyAlignment="1">
      <alignment horizontal="center" vertical="center" wrapText="1"/>
    </xf>
    <xf numFmtId="0" fontId="131" fillId="0" borderId="1" xfId="2231" applyFont="1" applyBorder="1" applyAlignment="1">
      <alignment vertical="center" wrapText="1"/>
    </xf>
    <xf numFmtId="0" fontId="132" fillId="0" borderId="1" xfId="2231" applyFont="1" applyBorder="1" applyAlignment="1">
      <alignment horizontal="center" vertical="center" wrapText="1"/>
    </xf>
    <xf numFmtId="0" fontId="132" fillId="4" borderId="1" xfId="2231" applyFont="1" applyFill="1" applyBorder="1" applyAlignment="1">
      <alignment horizontal="center" vertical="center" wrapText="1"/>
    </xf>
    <xf numFmtId="0" fontId="132" fillId="0" borderId="1" xfId="2231" applyFont="1" applyBorder="1" applyAlignment="1">
      <alignment vertical="center" wrapText="1"/>
    </xf>
    <xf numFmtId="49" fontId="132" fillId="0" borderId="1" xfId="2231" applyNumberFormat="1" applyFont="1" applyBorder="1" applyAlignment="1">
      <alignment horizontal="left" wrapText="1"/>
    </xf>
    <xf numFmtId="0" fontId="1" fillId="0" borderId="0" xfId="2231" applyFont="1"/>
    <xf numFmtId="0" fontId="131" fillId="0" borderId="1" xfId="2231" applyFont="1" applyBorder="1" applyAlignment="1">
      <alignment horizontal="left" vertical="center" wrapText="1"/>
    </xf>
    <xf numFmtId="0" fontId="1" fillId="0" borderId="1" xfId="2231" applyFont="1" applyBorder="1"/>
    <xf numFmtId="0" fontId="131" fillId="0" borderId="0" xfId="2231" applyFont="1"/>
    <xf numFmtId="0" fontId="22" fillId="0" borderId="0" xfId="2231" applyFont="1" applyAlignment="1">
      <alignment horizontal="right"/>
    </xf>
    <xf numFmtId="0" fontId="82" fillId="0" borderId="0" xfId="2231" applyFont="1"/>
    <xf numFmtId="0" fontId="82" fillId="0" borderId="2" xfId="2231" applyFont="1" applyBorder="1"/>
    <xf numFmtId="0" fontId="23" fillId="0" borderId="0" xfId="2231" applyFont="1" applyAlignment="1">
      <alignment horizontal="center"/>
    </xf>
    <xf numFmtId="0" fontId="23" fillId="0" borderId="0" xfId="2231" applyFont="1" applyAlignment="1"/>
    <xf numFmtId="0" fontId="23" fillId="0" borderId="0" xfId="2231" applyFont="1"/>
    <xf numFmtId="0" fontId="85" fillId="0" borderId="0" xfId="2231" applyFont="1" applyBorder="1" applyAlignment="1">
      <alignment horizontal="center" vertical="top"/>
    </xf>
    <xf numFmtId="0" fontId="85" fillId="0" borderId="0" xfId="2231" applyFont="1" applyAlignment="1">
      <alignment vertical="top"/>
    </xf>
    <xf numFmtId="0" fontId="23" fillId="0" borderId="0" xfId="2231" applyFont="1" applyAlignment="1">
      <alignment vertical="top"/>
    </xf>
    <xf numFmtId="0" fontId="22" fillId="0" borderId="0" xfId="2231" applyFont="1"/>
    <xf numFmtId="0" fontId="82" fillId="0" borderId="0" xfId="2231" applyFont="1" applyBorder="1"/>
    <xf numFmtId="0" fontId="23" fillId="0" borderId="0" xfId="2231" applyFont="1" applyAlignment="1">
      <alignment horizontal="left" indent="1"/>
    </xf>
    <xf numFmtId="0" fontId="86" fillId="0" borderId="1" xfId="2231" applyFont="1" applyBorder="1" applyAlignment="1">
      <alignment horizontal="center" vertical="center" wrapText="1"/>
    </xf>
    <xf numFmtId="0" fontId="86" fillId="0" borderId="3" xfId="2231" applyFont="1" applyBorder="1" applyAlignment="1">
      <alignment horizontal="center" vertical="center" wrapText="1"/>
    </xf>
    <xf numFmtId="0" fontId="87" fillId="0" borderId="8" xfId="2231" applyFont="1" applyBorder="1" applyAlignment="1">
      <alignment horizontal="left" vertical="top" wrapText="1"/>
    </xf>
    <xf numFmtId="0" fontId="32" fillId="0" borderId="8" xfId="2231" applyFont="1" applyBorder="1" applyAlignment="1">
      <alignment horizontal="left" vertical="top" wrapText="1"/>
    </xf>
    <xf numFmtId="0" fontId="22" fillId="0" borderId="8" xfId="2231" applyFont="1" applyBorder="1" applyAlignment="1">
      <alignment vertical="top" wrapText="1"/>
    </xf>
    <xf numFmtId="0" fontId="23" fillId="0" borderId="8" xfId="2231" applyFont="1" applyBorder="1" applyAlignment="1">
      <alignment horizontal="left" vertical="top" wrapText="1"/>
    </xf>
    <xf numFmtId="0" fontId="23" fillId="0" borderId="8" xfId="2231" applyFont="1" applyBorder="1" applyAlignment="1">
      <alignment horizontal="center" vertical="top" wrapText="1"/>
    </xf>
    <xf numFmtId="0" fontId="23" fillId="0" borderId="8" xfId="2231" applyNumberFormat="1" applyFont="1" applyBorder="1" applyAlignment="1">
      <alignment horizontal="right" vertical="top" wrapText="1"/>
    </xf>
    <xf numFmtId="0" fontId="88" fillId="0" borderId="9" xfId="2231" applyFont="1" applyBorder="1" applyAlignment="1">
      <alignment vertical="top" wrapText="1"/>
    </xf>
    <xf numFmtId="0" fontId="1" fillId="0" borderId="9" xfId="2231" applyBorder="1" applyAlignment="1">
      <alignment horizontal="left" vertical="top" wrapText="1"/>
    </xf>
    <xf numFmtId="0" fontId="89" fillId="0" borderId="9" xfId="2231" applyFont="1" applyBorder="1" applyAlignment="1">
      <alignment horizontal="center" vertical="top" wrapText="1"/>
    </xf>
    <xf numFmtId="0" fontId="89" fillId="0" borderId="9" xfId="2231" applyNumberFormat="1" applyFont="1" applyBorder="1" applyAlignment="1">
      <alignment horizontal="right" vertical="top" wrapText="1"/>
    </xf>
    <xf numFmtId="0" fontId="1" fillId="0" borderId="10" xfId="2231" applyBorder="1" applyAlignment="1">
      <alignment horizontal="left" vertical="top" wrapText="1"/>
    </xf>
    <xf numFmtId="0" fontId="84" fillId="0" borderId="8" xfId="2231" applyFont="1" applyBorder="1" applyAlignment="1">
      <alignment horizontal="left" vertical="top" wrapText="1"/>
    </xf>
    <xf numFmtId="0" fontId="32" fillId="0" borderId="8" xfId="2231" applyFont="1" applyBorder="1" applyAlignment="1">
      <alignment vertical="top" wrapText="1"/>
    </xf>
    <xf numFmtId="0" fontId="84" fillId="0" borderId="8" xfId="2231" applyNumberFormat="1" applyFont="1" applyBorder="1" applyAlignment="1">
      <alignment horizontal="right" vertical="top" wrapText="1"/>
    </xf>
    <xf numFmtId="0" fontId="1" fillId="0" borderId="8" xfId="2231" applyFont="1" applyBorder="1" applyAlignment="1">
      <alignment vertical="top" wrapText="1"/>
    </xf>
    <xf numFmtId="0" fontId="148" fillId="0" borderId="8" xfId="2231" applyFont="1" applyBorder="1" applyAlignment="1">
      <alignment horizontal="left" vertical="top" wrapText="1"/>
    </xf>
    <xf numFmtId="0" fontId="149" fillId="0" borderId="8" xfId="2231" applyFont="1" applyBorder="1" applyAlignment="1">
      <alignment horizontal="left" vertical="top" wrapText="1"/>
    </xf>
    <xf numFmtId="0" fontId="22" fillId="0" borderId="1" xfId="2231" applyFont="1" applyBorder="1" applyAlignment="1">
      <alignment vertical="top" wrapText="1"/>
    </xf>
    <xf numFmtId="0" fontId="84" fillId="0" borderId="1" xfId="2231" applyFont="1" applyBorder="1" applyAlignment="1">
      <alignment horizontal="left" vertical="top" wrapText="1"/>
    </xf>
    <xf numFmtId="0" fontId="32" fillId="0" borderId="1" xfId="2231" applyFont="1" applyBorder="1" applyAlignment="1">
      <alignment vertical="top" wrapText="1"/>
    </xf>
    <xf numFmtId="0" fontId="22" fillId="0" borderId="0" xfId="2231" applyFont="1" applyAlignment="1">
      <alignment vertical="top" wrapText="1"/>
    </xf>
    <xf numFmtId="0" fontId="23" fillId="0" borderId="0" xfId="2231" applyFont="1" applyAlignment="1">
      <alignment horizontal="left" vertical="top" wrapText="1"/>
    </xf>
    <xf numFmtId="0" fontId="23" fillId="0" borderId="0" xfId="2231" applyFont="1" applyAlignment="1">
      <alignment horizontal="center" vertical="top" wrapText="1"/>
    </xf>
    <xf numFmtId="0" fontId="23" fillId="0" borderId="0" xfId="2231" applyNumberFormat="1" applyFont="1" applyAlignment="1">
      <alignment horizontal="right" vertical="top" wrapText="1"/>
    </xf>
    <xf numFmtId="164" fontId="84" fillId="0" borderId="1" xfId="2" applyFont="1" applyBorder="1" applyAlignment="1">
      <alignment horizontal="right" vertical="top" wrapText="1"/>
    </xf>
  </cellXfs>
  <cellStyles count="2232">
    <cellStyle name="20% - Accent1" xfId="28"/>
    <cellStyle name="20% - Accent2" xfId="29"/>
    <cellStyle name="20% - Accent3" xfId="30"/>
    <cellStyle name="20% - Accent4" xfId="31"/>
    <cellStyle name="20% - Accent5" xfId="32"/>
    <cellStyle name="20% - Accent6" xfId="33"/>
    <cellStyle name="20% - Акцент1 10" xfId="34"/>
    <cellStyle name="20% - Акцент1 11" xfId="35"/>
    <cellStyle name="20% - Акцент1 12" xfId="36"/>
    <cellStyle name="20% - Акцент1 13" xfId="37"/>
    <cellStyle name="20% - Акцент1 14" xfId="38"/>
    <cellStyle name="20% - Акцент1 15" xfId="39"/>
    <cellStyle name="20% - Акцент1 16" xfId="40"/>
    <cellStyle name="20% - Акцент1 17" xfId="41"/>
    <cellStyle name="20% - Акцент1 18" xfId="42"/>
    <cellStyle name="20% - Акцент1 19" xfId="43"/>
    <cellStyle name="20% - Акцент1 2" xfId="44"/>
    <cellStyle name="20% - Акцент1 2 2" xfId="45"/>
    <cellStyle name="20% - Акцент1 2 3" xfId="46"/>
    <cellStyle name="20% - Акцент1 2 4" xfId="47"/>
    <cellStyle name="20% - Акцент1 2 5" xfId="48"/>
    <cellStyle name="20% - Акцент1 2 6" xfId="49"/>
    <cellStyle name="20% - Акцент1 2_Приложения к 571" xfId="50"/>
    <cellStyle name="20% - Акцент1 20" xfId="51"/>
    <cellStyle name="20% - Акцент1 21" xfId="52"/>
    <cellStyle name="20% - Акцент1 22" xfId="53"/>
    <cellStyle name="20% - Акцент1 23" xfId="54"/>
    <cellStyle name="20% - Акцент1 24" xfId="55"/>
    <cellStyle name="20% - Акцент1 3" xfId="56"/>
    <cellStyle name="20% - Акцент1 3 2" xfId="57"/>
    <cellStyle name="20% - Акцент1 3 3" xfId="58"/>
    <cellStyle name="20% - Акцент1 3 4" xfId="59"/>
    <cellStyle name="20% - Акцент1 3 5" xfId="60"/>
    <cellStyle name="20% - Акцент1 3 6" xfId="61"/>
    <cellStyle name="20% - Акцент1 3_Приложения к 571" xfId="62"/>
    <cellStyle name="20% - Акцент1 4" xfId="63"/>
    <cellStyle name="20% - Акцент1 5" xfId="64"/>
    <cellStyle name="20% - Акцент1 6" xfId="65"/>
    <cellStyle name="20% - Акцент1 7" xfId="66"/>
    <cellStyle name="20% - Акцент1 8" xfId="67"/>
    <cellStyle name="20% - Акцент1 9" xfId="68"/>
    <cellStyle name="20% - Акцент2 10" xfId="69"/>
    <cellStyle name="20% - Акцент2 11" xfId="70"/>
    <cellStyle name="20% - Акцент2 12" xfId="71"/>
    <cellStyle name="20% - Акцент2 13" xfId="72"/>
    <cellStyle name="20% - Акцент2 14" xfId="73"/>
    <cellStyle name="20% - Акцент2 15" xfId="74"/>
    <cellStyle name="20% - Акцент2 16" xfId="75"/>
    <cellStyle name="20% - Акцент2 17" xfId="76"/>
    <cellStyle name="20% - Акцент2 18" xfId="77"/>
    <cellStyle name="20% - Акцент2 19" xfId="78"/>
    <cellStyle name="20% - Акцент2 2" xfId="79"/>
    <cellStyle name="20% - Акцент2 2 2" xfId="80"/>
    <cellStyle name="20% - Акцент2 2 3" xfId="81"/>
    <cellStyle name="20% - Акцент2 2 4" xfId="82"/>
    <cellStyle name="20% - Акцент2 2 5" xfId="83"/>
    <cellStyle name="20% - Акцент2 2 6" xfId="84"/>
    <cellStyle name="20% - Акцент2 2_Приложения к 571" xfId="85"/>
    <cellStyle name="20% - Акцент2 20" xfId="86"/>
    <cellStyle name="20% - Акцент2 21" xfId="87"/>
    <cellStyle name="20% - Акцент2 22" xfId="88"/>
    <cellStyle name="20% - Акцент2 23" xfId="89"/>
    <cellStyle name="20% - Акцент2 24" xfId="90"/>
    <cellStyle name="20% - Акцент2 3" xfId="91"/>
    <cellStyle name="20% - Акцент2 3 2" xfId="92"/>
    <cellStyle name="20% - Акцент2 3 3" xfId="93"/>
    <cellStyle name="20% - Акцент2 3 4" xfId="94"/>
    <cellStyle name="20% - Акцент2 3 5" xfId="95"/>
    <cellStyle name="20% - Акцент2 3 6" xfId="96"/>
    <cellStyle name="20% - Акцент2 3_Приложения к 571" xfId="97"/>
    <cellStyle name="20% - Акцент2 4" xfId="98"/>
    <cellStyle name="20% - Акцент2 5" xfId="99"/>
    <cellStyle name="20% - Акцент2 6" xfId="100"/>
    <cellStyle name="20% - Акцент2 7" xfId="101"/>
    <cellStyle name="20% - Акцент2 8" xfId="102"/>
    <cellStyle name="20% - Акцент2 9" xfId="103"/>
    <cellStyle name="20% - Акцент3 10" xfId="104"/>
    <cellStyle name="20% - Акцент3 11" xfId="105"/>
    <cellStyle name="20% - Акцент3 12" xfId="106"/>
    <cellStyle name="20% - Акцент3 13" xfId="107"/>
    <cellStyle name="20% - Акцент3 14" xfId="108"/>
    <cellStyle name="20% - Акцент3 15" xfId="109"/>
    <cellStyle name="20% - Акцент3 16" xfId="110"/>
    <cellStyle name="20% - Акцент3 17" xfId="111"/>
    <cellStyle name="20% - Акцент3 18" xfId="112"/>
    <cellStyle name="20% - Акцент3 19" xfId="113"/>
    <cellStyle name="20% - Акцент3 2" xfId="114"/>
    <cellStyle name="20% - Акцент3 2 2" xfId="115"/>
    <cellStyle name="20% - Акцент3 2 3" xfId="116"/>
    <cellStyle name="20% - Акцент3 2 4" xfId="117"/>
    <cellStyle name="20% - Акцент3 2 5" xfId="118"/>
    <cellStyle name="20% - Акцент3 2 6" xfId="119"/>
    <cellStyle name="20% - Акцент3 2_Приложения к 571" xfId="120"/>
    <cellStyle name="20% - Акцент3 20" xfId="121"/>
    <cellStyle name="20% - Акцент3 21" xfId="122"/>
    <cellStyle name="20% - Акцент3 22" xfId="123"/>
    <cellStyle name="20% - Акцент3 23" xfId="124"/>
    <cellStyle name="20% - Акцент3 24" xfId="125"/>
    <cellStyle name="20% - Акцент3 3" xfId="126"/>
    <cellStyle name="20% - Акцент3 3 2" xfId="127"/>
    <cellStyle name="20% - Акцент3 3 3" xfId="128"/>
    <cellStyle name="20% - Акцент3 3 4" xfId="129"/>
    <cellStyle name="20% - Акцент3 3 5" xfId="130"/>
    <cellStyle name="20% - Акцент3 3 6" xfId="131"/>
    <cellStyle name="20% - Акцент3 3_Приложения к 571" xfId="132"/>
    <cellStyle name="20% - Акцент3 4" xfId="133"/>
    <cellStyle name="20% - Акцент3 5" xfId="134"/>
    <cellStyle name="20% - Акцент3 6" xfId="135"/>
    <cellStyle name="20% - Акцент3 7" xfId="136"/>
    <cellStyle name="20% - Акцент3 8" xfId="137"/>
    <cellStyle name="20% - Акцент3 9" xfId="138"/>
    <cellStyle name="20% - Акцент4 10" xfId="139"/>
    <cellStyle name="20% - Акцент4 11" xfId="140"/>
    <cellStyle name="20% - Акцент4 12" xfId="141"/>
    <cellStyle name="20% - Акцент4 13" xfId="142"/>
    <cellStyle name="20% - Акцент4 14" xfId="143"/>
    <cellStyle name="20% - Акцент4 15" xfId="144"/>
    <cellStyle name="20% - Акцент4 16" xfId="145"/>
    <cellStyle name="20% - Акцент4 17" xfId="146"/>
    <cellStyle name="20% - Акцент4 18" xfId="147"/>
    <cellStyle name="20% - Акцент4 19" xfId="148"/>
    <cellStyle name="20% - Акцент4 2" xfId="149"/>
    <cellStyle name="20% - Акцент4 2 2" xfId="150"/>
    <cellStyle name="20% - Акцент4 2 3" xfId="151"/>
    <cellStyle name="20% - Акцент4 2 4" xfId="152"/>
    <cellStyle name="20% - Акцент4 2 5" xfId="153"/>
    <cellStyle name="20% - Акцент4 2 6" xfId="154"/>
    <cellStyle name="20% - Акцент4 2_Приложения к 571" xfId="155"/>
    <cellStyle name="20% - Акцент4 20" xfId="156"/>
    <cellStyle name="20% - Акцент4 21" xfId="157"/>
    <cellStyle name="20% - Акцент4 22" xfId="158"/>
    <cellStyle name="20% - Акцент4 23" xfId="159"/>
    <cellStyle name="20% - Акцент4 24" xfId="160"/>
    <cellStyle name="20% - Акцент4 3" xfId="161"/>
    <cellStyle name="20% - Акцент4 3 2" xfId="162"/>
    <cellStyle name="20% - Акцент4 3 3" xfId="163"/>
    <cellStyle name="20% - Акцент4 3 4" xfId="164"/>
    <cellStyle name="20% - Акцент4 3 5" xfId="165"/>
    <cellStyle name="20% - Акцент4 3 6" xfId="166"/>
    <cellStyle name="20% - Акцент4 3_Приложения к 571" xfId="167"/>
    <cellStyle name="20% - Акцент4 4" xfId="168"/>
    <cellStyle name="20% - Акцент4 5" xfId="169"/>
    <cellStyle name="20% - Акцент4 6" xfId="170"/>
    <cellStyle name="20% - Акцент4 7" xfId="171"/>
    <cellStyle name="20% - Акцент4 8" xfId="172"/>
    <cellStyle name="20% - Акцент4 9" xfId="173"/>
    <cellStyle name="20% - Акцент5 10" xfId="174"/>
    <cellStyle name="20% - Акцент5 11" xfId="175"/>
    <cellStyle name="20% - Акцент5 12" xfId="176"/>
    <cellStyle name="20% - Акцент5 13" xfId="177"/>
    <cellStyle name="20% - Акцент5 14" xfId="178"/>
    <cellStyle name="20% - Акцент5 15" xfId="179"/>
    <cellStyle name="20% - Акцент5 16" xfId="180"/>
    <cellStyle name="20% - Акцент5 17" xfId="181"/>
    <cellStyle name="20% - Акцент5 18" xfId="182"/>
    <cellStyle name="20% - Акцент5 19" xfId="183"/>
    <cellStyle name="20% - Акцент5 2" xfId="184"/>
    <cellStyle name="20% - Акцент5 2 2" xfId="185"/>
    <cellStyle name="20% - Акцент5 2 3" xfId="186"/>
    <cellStyle name="20% - Акцент5 2 4" xfId="187"/>
    <cellStyle name="20% - Акцент5 2 5" xfId="188"/>
    <cellStyle name="20% - Акцент5 2 6" xfId="189"/>
    <cellStyle name="20% - Акцент5 2_Приложения к 571" xfId="190"/>
    <cellStyle name="20% - Акцент5 20" xfId="191"/>
    <cellStyle name="20% - Акцент5 21" xfId="192"/>
    <cellStyle name="20% - Акцент5 22" xfId="193"/>
    <cellStyle name="20% - Акцент5 23" xfId="194"/>
    <cellStyle name="20% - Акцент5 24" xfId="195"/>
    <cellStyle name="20% - Акцент5 3" xfId="196"/>
    <cellStyle name="20% - Акцент5 3 2" xfId="197"/>
    <cellStyle name="20% - Акцент5 3 3" xfId="198"/>
    <cellStyle name="20% - Акцент5 3 4" xfId="199"/>
    <cellStyle name="20% - Акцент5 3 5" xfId="200"/>
    <cellStyle name="20% - Акцент5 3 6" xfId="201"/>
    <cellStyle name="20% - Акцент5 3_Приложения к 571" xfId="202"/>
    <cellStyle name="20% - Акцент5 4" xfId="203"/>
    <cellStyle name="20% - Акцент5 5" xfId="204"/>
    <cellStyle name="20% - Акцент5 6" xfId="205"/>
    <cellStyle name="20% - Акцент5 7" xfId="206"/>
    <cellStyle name="20% - Акцент5 8" xfId="207"/>
    <cellStyle name="20% - Акцент5 9" xfId="208"/>
    <cellStyle name="20% - Акцент6 10" xfId="209"/>
    <cellStyle name="20% - Акцент6 11" xfId="210"/>
    <cellStyle name="20% - Акцент6 12" xfId="211"/>
    <cellStyle name="20% - Акцент6 13" xfId="212"/>
    <cellStyle name="20% - Акцент6 14" xfId="213"/>
    <cellStyle name="20% - Акцент6 15" xfId="214"/>
    <cellStyle name="20% - Акцент6 16" xfId="215"/>
    <cellStyle name="20% - Акцент6 17" xfId="216"/>
    <cellStyle name="20% - Акцент6 18" xfId="217"/>
    <cellStyle name="20% - Акцент6 19" xfId="218"/>
    <cellStyle name="20% - Акцент6 2" xfId="219"/>
    <cellStyle name="20% - Акцент6 2 2" xfId="220"/>
    <cellStyle name="20% - Акцент6 2 3" xfId="221"/>
    <cellStyle name="20% - Акцент6 2 4" xfId="222"/>
    <cellStyle name="20% - Акцент6 2 5" xfId="223"/>
    <cellStyle name="20% - Акцент6 2 6" xfId="224"/>
    <cellStyle name="20% - Акцент6 2_Приложения к 571" xfId="225"/>
    <cellStyle name="20% - Акцент6 20" xfId="226"/>
    <cellStyle name="20% - Акцент6 21" xfId="227"/>
    <cellStyle name="20% - Акцент6 22" xfId="228"/>
    <cellStyle name="20% - Акцент6 23" xfId="229"/>
    <cellStyle name="20% - Акцент6 24" xfId="230"/>
    <cellStyle name="20% - Акцент6 3" xfId="231"/>
    <cellStyle name="20% - Акцент6 3 2" xfId="232"/>
    <cellStyle name="20% - Акцент6 3 3" xfId="233"/>
    <cellStyle name="20% - Акцент6 3 4" xfId="234"/>
    <cellStyle name="20% - Акцент6 3 5" xfId="235"/>
    <cellStyle name="20% - Акцент6 3 6" xfId="236"/>
    <cellStyle name="20% - Акцент6 3_Приложения к 571" xfId="237"/>
    <cellStyle name="20% - Акцент6 4" xfId="238"/>
    <cellStyle name="20% - Акцент6 5" xfId="239"/>
    <cellStyle name="20% - Акцент6 6" xfId="240"/>
    <cellStyle name="20% - Акцент6 7" xfId="241"/>
    <cellStyle name="20% - Акцент6 8" xfId="242"/>
    <cellStyle name="20% - Акцент6 9" xfId="243"/>
    <cellStyle name="40% - Accent1" xfId="244"/>
    <cellStyle name="40% - Accent2" xfId="245"/>
    <cellStyle name="40% - Accent3" xfId="246"/>
    <cellStyle name="40% - Accent4" xfId="247"/>
    <cellStyle name="40% - Accent5" xfId="248"/>
    <cellStyle name="40% - Accent6" xfId="249"/>
    <cellStyle name="40% - Акцент1 10" xfId="250"/>
    <cellStyle name="40% - Акцент1 11" xfId="251"/>
    <cellStyle name="40% - Акцент1 12" xfId="252"/>
    <cellStyle name="40% - Акцент1 13" xfId="253"/>
    <cellStyle name="40% - Акцент1 14" xfId="254"/>
    <cellStyle name="40% - Акцент1 15" xfId="255"/>
    <cellStyle name="40% - Акцент1 16" xfId="256"/>
    <cellStyle name="40% - Акцент1 17" xfId="257"/>
    <cellStyle name="40% - Акцент1 18" xfId="258"/>
    <cellStyle name="40% - Акцент1 19" xfId="259"/>
    <cellStyle name="40% - Акцент1 2" xfId="260"/>
    <cellStyle name="40% - Акцент1 2 2" xfId="261"/>
    <cellStyle name="40% - Акцент1 2 3" xfId="262"/>
    <cellStyle name="40% - Акцент1 2 4" xfId="263"/>
    <cellStyle name="40% - Акцент1 2 5" xfId="264"/>
    <cellStyle name="40% - Акцент1 2 6" xfId="265"/>
    <cellStyle name="40% - Акцент1 2_Приложения к 571" xfId="266"/>
    <cellStyle name="40% - Акцент1 20" xfId="267"/>
    <cellStyle name="40% - Акцент1 21" xfId="268"/>
    <cellStyle name="40% - Акцент1 22" xfId="269"/>
    <cellStyle name="40% - Акцент1 23" xfId="270"/>
    <cellStyle name="40% - Акцент1 24" xfId="271"/>
    <cellStyle name="40% - Акцент1 3" xfId="272"/>
    <cellStyle name="40% - Акцент1 3 2" xfId="273"/>
    <cellStyle name="40% - Акцент1 3 3" xfId="274"/>
    <cellStyle name="40% - Акцент1 3 4" xfId="275"/>
    <cellStyle name="40% - Акцент1 3 5" xfId="276"/>
    <cellStyle name="40% - Акцент1 3 6" xfId="277"/>
    <cellStyle name="40% - Акцент1 3_Приложения к 571" xfId="278"/>
    <cellStyle name="40% - Акцент1 4" xfId="279"/>
    <cellStyle name="40% - Акцент1 5" xfId="280"/>
    <cellStyle name="40% - Акцент1 6" xfId="281"/>
    <cellStyle name="40% - Акцент1 7" xfId="282"/>
    <cellStyle name="40% - Акцент1 8" xfId="283"/>
    <cellStyle name="40% - Акцент1 9" xfId="284"/>
    <cellStyle name="40% - Акцент2 10" xfId="285"/>
    <cellStyle name="40% - Акцент2 11" xfId="286"/>
    <cellStyle name="40% - Акцент2 12" xfId="287"/>
    <cellStyle name="40% - Акцент2 13" xfId="288"/>
    <cellStyle name="40% - Акцент2 14" xfId="289"/>
    <cellStyle name="40% - Акцент2 15" xfId="290"/>
    <cellStyle name="40% - Акцент2 16" xfId="291"/>
    <cellStyle name="40% - Акцент2 17" xfId="292"/>
    <cellStyle name="40% - Акцент2 18" xfId="293"/>
    <cellStyle name="40% - Акцент2 19" xfId="294"/>
    <cellStyle name="40% - Акцент2 2" xfId="295"/>
    <cellStyle name="40% - Акцент2 2 2" xfId="296"/>
    <cellStyle name="40% - Акцент2 2 3" xfId="297"/>
    <cellStyle name="40% - Акцент2 2 4" xfId="298"/>
    <cellStyle name="40% - Акцент2 2 5" xfId="299"/>
    <cellStyle name="40% - Акцент2 2 6" xfId="300"/>
    <cellStyle name="40% - Акцент2 2_Приложения к 571" xfId="301"/>
    <cellStyle name="40% - Акцент2 20" xfId="302"/>
    <cellStyle name="40% - Акцент2 21" xfId="303"/>
    <cellStyle name="40% - Акцент2 22" xfId="304"/>
    <cellStyle name="40% - Акцент2 23" xfId="305"/>
    <cellStyle name="40% - Акцент2 24" xfId="306"/>
    <cellStyle name="40% - Акцент2 3" xfId="307"/>
    <cellStyle name="40% - Акцент2 3 2" xfId="308"/>
    <cellStyle name="40% - Акцент2 3 3" xfId="309"/>
    <cellStyle name="40% - Акцент2 3 4" xfId="310"/>
    <cellStyle name="40% - Акцент2 3 5" xfId="311"/>
    <cellStyle name="40% - Акцент2 3 6" xfId="312"/>
    <cellStyle name="40% - Акцент2 3_Приложения к 571" xfId="313"/>
    <cellStyle name="40% - Акцент2 4" xfId="314"/>
    <cellStyle name="40% - Акцент2 5" xfId="315"/>
    <cellStyle name="40% - Акцент2 6" xfId="316"/>
    <cellStyle name="40% - Акцент2 7" xfId="317"/>
    <cellStyle name="40% - Акцент2 8" xfId="318"/>
    <cellStyle name="40% - Акцент2 9" xfId="319"/>
    <cellStyle name="40% - Акцент3 10" xfId="320"/>
    <cellStyle name="40% - Акцент3 11" xfId="321"/>
    <cellStyle name="40% - Акцент3 12" xfId="322"/>
    <cellStyle name="40% - Акцент3 13" xfId="323"/>
    <cellStyle name="40% - Акцент3 14" xfId="324"/>
    <cellStyle name="40% - Акцент3 15" xfId="325"/>
    <cellStyle name="40% - Акцент3 16" xfId="326"/>
    <cellStyle name="40% - Акцент3 17" xfId="327"/>
    <cellStyle name="40% - Акцент3 18" xfId="328"/>
    <cellStyle name="40% - Акцент3 19" xfId="329"/>
    <cellStyle name="40% - Акцент3 2" xfId="330"/>
    <cellStyle name="40% - Акцент3 2 2" xfId="331"/>
    <cellStyle name="40% - Акцент3 2 3" xfId="332"/>
    <cellStyle name="40% - Акцент3 2 4" xfId="333"/>
    <cellStyle name="40% - Акцент3 2 5" xfId="334"/>
    <cellStyle name="40% - Акцент3 2 6" xfId="335"/>
    <cellStyle name="40% - Акцент3 2_Приложения к 571" xfId="336"/>
    <cellStyle name="40% - Акцент3 20" xfId="337"/>
    <cellStyle name="40% - Акцент3 21" xfId="338"/>
    <cellStyle name="40% - Акцент3 22" xfId="339"/>
    <cellStyle name="40% - Акцент3 23" xfId="340"/>
    <cellStyle name="40% - Акцент3 24" xfId="341"/>
    <cellStyle name="40% - Акцент3 3" xfId="342"/>
    <cellStyle name="40% - Акцент3 3 2" xfId="343"/>
    <cellStyle name="40% - Акцент3 3 3" xfId="344"/>
    <cellStyle name="40% - Акцент3 3 4" xfId="345"/>
    <cellStyle name="40% - Акцент3 3 5" xfId="346"/>
    <cellStyle name="40% - Акцент3 3 6" xfId="347"/>
    <cellStyle name="40% - Акцент3 3_Приложения к 571" xfId="348"/>
    <cellStyle name="40% - Акцент3 4" xfId="349"/>
    <cellStyle name="40% - Акцент3 5" xfId="350"/>
    <cellStyle name="40% - Акцент3 6" xfId="351"/>
    <cellStyle name="40% - Акцент3 7" xfId="352"/>
    <cellStyle name="40% - Акцент3 8" xfId="353"/>
    <cellStyle name="40% - Акцент3 9" xfId="354"/>
    <cellStyle name="40% - Акцент4 10" xfId="355"/>
    <cellStyle name="40% - Акцент4 11" xfId="356"/>
    <cellStyle name="40% - Акцент4 12" xfId="357"/>
    <cellStyle name="40% - Акцент4 13" xfId="358"/>
    <cellStyle name="40% - Акцент4 14" xfId="359"/>
    <cellStyle name="40% - Акцент4 15" xfId="360"/>
    <cellStyle name="40% - Акцент4 16" xfId="361"/>
    <cellStyle name="40% - Акцент4 17" xfId="362"/>
    <cellStyle name="40% - Акцент4 18" xfId="363"/>
    <cellStyle name="40% - Акцент4 19" xfId="364"/>
    <cellStyle name="40% - Акцент4 2" xfId="365"/>
    <cellStyle name="40% - Акцент4 2 2" xfId="366"/>
    <cellStyle name="40% - Акцент4 2 3" xfId="367"/>
    <cellStyle name="40% - Акцент4 2 4" xfId="368"/>
    <cellStyle name="40% - Акцент4 2 5" xfId="369"/>
    <cellStyle name="40% - Акцент4 2 6" xfId="370"/>
    <cellStyle name="40% - Акцент4 2_Приложения к 571" xfId="371"/>
    <cellStyle name="40% - Акцент4 20" xfId="372"/>
    <cellStyle name="40% - Акцент4 21" xfId="373"/>
    <cellStyle name="40% - Акцент4 22" xfId="374"/>
    <cellStyle name="40% - Акцент4 23" xfId="375"/>
    <cellStyle name="40% - Акцент4 24" xfId="376"/>
    <cellStyle name="40% - Акцент4 3" xfId="377"/>
    <cellStyle name="40% - Акцент4 3 2" xfId="378"/>
    <cellStyle name="40% - Акцент4 3 3" xfId="379"/>
    <cellStyle name="40% - Акцент4 3 4" xfId="380"/>
    <cellStyle name="40% - Акцент4 3 5" xfId="381"/>
    <cellStyle name="40% - Акцент4 3 6" xfId="382"/>
    <cellStyle name="40% - Акцент4 3_Приложения к 571" xfId="383"/>
    <cellStyle name="40% - Акцент4 4" xfId="384"/>
    <cellStyle name="40% - Акцент4 5" xfId="385"/>
    <cellStyle name="40% - Акцент4 6" xfId="386"/>
    <cellStyle name="40% - Акцент4 7" xfId="387"/>
    <cellStyle name="40% - Акцент4 8" xfId="388"/>
    <cellStyle name="40% - Акцент4 9" xfId="389"/>
    <cellStyle name="40% - Акцент5 10" xfId="390"/>
    <cellStyle name="40% - Акцент5 11" xfId="391"/>
    <cellStyle name="40% - Акцент5 12" xfId="392"/>
    <cellStyle name="40% - Акцент5 13" xfId="393"/>
    <cellStyle name="40% - Акцент5 14" xfId="394"/>
    <cellStyle name="40% - Акцент5 15" xfId="395"/>
    <cellStyle name="40% - Акцент5 16" xfId="396"/>
    <cellStyle name="40% - Акцент5 17" xfId="397"/>
    <cellStyle name="40% - Акцент5 18" xfId="398"/>
    <cellStyle name="40% - Акцент5 19" xfId="399"/>
    <cellStyle name="40% - Акцент5 2" xfId="400"/>
    <cellStyle name="40% - Акцент5 2 2" xfId="401"/>
    <cellStyle name="40% - Акцент5 2 3" xfId="402"/>
    <cellStyle name="40% - Акцент5 2 4" xfId="403"/>
    <cellStyle name="40% - Акцент5 2 5" xfId="404"/>
    <cellStyle name="40% - Акцент5 2 6" xfId="405"/>
    <cellStyle name="40% - Акцент5 2_Приложения к 571" xfId="406"/>
    <cellStyle name="40% - Акцент5 20" xfId="407"/>
    <cellStyle name="40% - Акцент5 21" xfId="408"/>
    <cellStyle name="40% - Акцент5 22" xfId="409"/>
    <cellStyle name="40% - Акцент5 23" xfId="410"/>
    <cellStyle name="40% - Акцент5 24" xfId="411"/>
    <cellStyle name="40% - Акцент5 3" xfId="412"/>
    <cellStyle name="40% - Акцент5 3 2" xfId="413"/>
    <cellStyle name="40% - Акцент5 3 3" xfId="414"/>
    <cellStyle name="40% - Акцент5 3 4" xfId="415"/>
    <cellStyle name="40% - Акцент5 3 5" xfId="416"/>
    <cellStyle name="40% - Акцент5 3 6" xfId="417"/>
    <cellStyle name="40% - Акцент5 3_Приложения к 571" xfId="418"/>
    <cellStyle name="40% - Акцент5 4" xfId="419"/>
    <cellStyle name="40% - Акцент5 5" xfId="420"/>
    <cellStyle name="40% - Акцент5 6" xfId="421"/>
    <cellStyle name="40% - Акцент5 7" xfId="422"/>
    <cellStyle name="40% - Акцент5 8" xfId="423"/>
    <cellStyle name="40% - Акцент5 9" xfId="424"/>
    <cellStyle name="40% - Акцент6 10" xfId="425"/>
    <cellStyle name="40% - Акцент6 11" xfId="426"/>
    <cellStyle name="40% - Акцент6 12" xfId="427"/>
    <cellStyle name="40% - Акцент6 13" xfId="428"/>
    <cellStyle name="40% - Акцент6 14" xfId="429"/>
    <cellStyle name="40% - Акцент6 15" xfId="430"/>
    <cellStyle name="40% - Акцент6 16" xfId="431"/>
    <cellStyle name="40% - Акцент6 17" xfId="432"/>
    <cellStyle name="40% - Акцент6 18" xfId="433"/>
    <cellStyle name="40% - Акцент6 19" xfId="434"/>
    <cellStyle name="40% - Акцент6 2" xfId="435"/>
    <cellStyle name="40% - Акцент6 2 2" xfId="436"/>
    <cellStyle name="40% - Акцент6 2 3" xfId="437"/>
    <cellStyle name="40% - Акцент6 2 4" xfId="438"/>
    <cellStyle name="40% - Акцент6 2 5" xfId="439"/>
    <cellStyle name="40% - Акцент6 2 6" xfId="440"/>
    <cellStyle name="40% - Акцент6 2_Приложения к 571" xfId="441"/>
    <cellStyle name="40% - Акцент6 20" xfId="442"/>
    <cellStyle name="40% - Акцент6 21" xfId="443"/>
    <cellStyle name="40% - Акцент6 22" xfId="444"/>
    <cellStyle name="40% - Акцент6 23" xfId="445"/>
    <cellStyle name="40% - Акцент6 24" xfId="446"/>
    <cellStyle name="40% - Акцент6 3" xfId="447"/>
    <cellStyle name="40% - Акцент6 3 2" xfId="448"/>
    <cellStyle name="40% - Акцент6 3 3" xfId="449"/>
    <cellStyle name="40% - Акцент6 3 4" xfId="450"/>
    <cellStyle name="40% - Акцент6 3 5" xfId="451"/>
    <cellStyle name="40% - Акцент6 3 6" xfId="452"/>
    <cellStyle name="40% - Акцент6 3_Приложения к 571" xfId="453"/>
    <cellStyle name="40% - Акцент6 4" xfId="454"/>
    <cellStyle name="40% - Акцент6 5" xfId="455"/>
    <cellStyle name="40% - Акцент6 6" xfId="456"/>
    <cellStyle name="40% - Акцент6 7" xfId="457"/>
    <cellStyle name="40% - Акцент6 8" xfId="458"/>
    <cellStyle name="40% - Акцент6 9" xfId="459"/>
    <cellStyle name="60% - Accent1" xfId="460"/>
    <cellStyle name="60% - Accent2" xfId="461"/>
    <cellStyle name="60% - Accent3" xfId="462"/>
    <cellStyle name="60% - Accent4" xfId="463"/>
    <cellStyle name="60% - Accent5" xfId="464"/>
    <cellStyle name="60% - Accent6" xfId="465"/>
    <cellStyle name="60% - Акцент1 10" xfId="466"/>
    <cellStyle name="60% - Акцент1 11" xfId="467"/>
    <cellStyle name="60% - Акцент1 12" xfId="468"/>
    <cellStyle name="60% - Акцент1 13" xfId="469"/>
    <cellStyle name="60% - Акцент1 14" xfId="470"/>
    <cellStyle name="60% - Акцент1 15" xfId="471"/>
    <cellStyle name="60% - Акцент1 16" xfId="472"/>
    <cellStyle name="60% - Акцент1 17" xfId="473"/>
    <cellStyle name="60% - Акцент1 18" xfId="474"/>
    <cellStyle name="60% - Акцент1 19" xfId="475"/>
    <cellStyle name="60% - Акцент1 2" xfId="476"/>
    <cellStyle name="60% - Акцент1 2 2" xfId="477"/>
    <cellStyle name="60% - Акцент1 2 3" xfId="478"/>
    <cellStyle name="60% - Акцент1 2 4" xfId="479"/>
    <cellStyle name="60% - Акцент1 2 5" xfId="480"/>
    <cellStyle name="60% - Акцент1 2 6" xfId="481"/>
    <cellStyle name="60% - Акцент1 20" xfId="482"/>
    <cellStyle name="60% - Акцент1 21" xfId="483"/>
    <cellStyle name="60% - Акцент1 22" xfId="484"/>
    <cellStyle name="60% - Акцент1 23" xfId="485"/>
    <cellStyle name="60% - Акцент1 24" xfId="486"/>
    <cellStyle name="60% - Акцент1 3" xfId="487"/>
    <cellStyle name="60% - Акцент1 3 2" xfId="488"/>
    <cellStyle name="60% - Акцент1 3 3" xfId="489"/>
    <cellStyle name="60% - Акцент1 3 4" xfId="490"/>
    <cellStyle name="60% - Акцент1 3 5" xfId="491"/>
    <cellStyle name="60% - Акцент1 3 6" xfId="492"/>
    <cellStyle name="60% - Акцент1 4" xfId="493"/>
    <cellStyle name="60% - Акцент1 5" xfId="494"/>
    <cellStyle name="60% - Акцент1 6" xfId="495"/>
    <cellStyle name="60% - Акцент1 7" xfId="496"/>
    <cellStyle name="60% - Акцент1 8" xfId="497"/>
    <cellStyle name="60% - Акцент1 9" xfId="498"/>
    <cellStyle name="60% - Акцент2 10" xfId="499"/>
    <cellStyle name="60% - Акцент2 11" xfId="500"/>
    <cellStyle name="60% - Акцент2 12" xfId="501"/>
    <cellStyle name="60% - Акцент2 13" xfId="502"/>
    <cellStyle name="60% - Акцент2 14" xfId="503"/>
    <cellStyle name="60% - Акцент2 15" xfId="504"/>
    <cellStyle name="60% - Акцент2 16" xfId="505"/>
    <cellStyle name="60% - Акцент2 17" xfId="506"/>
    <cellStyle name="60% - Акцент2 18" xfId="507"/>
    <cellStyle name="60% - Акцент2 19" xfId="508"/>
    <cellStyle name="60% - Акцент2 2" xfId="509"/>
    <cellStyle name="60% - Акцент2 2 2" xfId="510"/>
    <cellStyle name="60% - Акцент2 2 3" xfId="511"/>
    <cellStyle name="60% - Акцент2 2 4" xfId="512"/>
    <cellStyle name="60% - Акцент2 2 5" xfId="513"/>
    <cellStyle name="60% - Акцент2 2 6" xfId="514"/>
    <cellStyle name="60% - Акцент2 20" xfId="515"/>
    <cellStyle name="60% - Акцент2 21" xfId="516"/>
    <cellStyle name="60% - Акцент2 22" xfId="517"/>
    <cellStyle name="60% - Акцент2 23" xfId="518"/>
    <cellStyle name="60% - Акцент2 24" xfId="519"/>
    <cellStyle name="60% - Акцент2 3" xfId="520"/>
    <cellStyle name="60% - Акцент2 3 2" xfId="521"/>
    <cellStyle name="60% - Акцент2 3 3" xfId="522"/>
    <cellStyle name="60% - Акцент2 3 4" xfId="523"/>
    <cellStyle name="60% - Акцент2 3 5" xfId="524"/>
    <cellStyle name="60% - Акцент2 3 6" xfId="525"/>
    <cellStyle name="60% - Акцент2 4" xfId="526"/>
    <cellStyle name="60% - Акцент2 5" xfId="527"/>
    <cellStyle name="60% - Акцент2 6" xfId="528"/>
    <cellStyle name="60% - Акцент2 7" xfId="529"/>
    <cellStyle name="60% - Акцент2 8" xfId="530"/>
    <cellStyle name="60% - Акцент2 9" xfId="531"/>
    <cellStyle name="60% - Акцент3 10" xfId="532"/>
    <cellStyle name="60% - Акцент3 11" xfId="533"/>
    <cellStyle name="60% - Акцент3 12" xfId="534"/>
    <cellStyle name="60% - Акцент3 13" xfId="535"/>
    <cellStyle name="60% - Акцент3 14" xfId="536"/>
    <cellStyle name="60% - Акцент3 15" xfId="537"/>
    <cellStyle name="60% - Акцент3 16" xfId="538"/>
    <cellStyle name="60% - Акцент3 17" xfId="539"/>
    <cellStyle name="60% - Акцент3 18" xfId="540"/>
    <cellStyle name="60% - Акцент3 19" xfId="541"/>
    <cellStyle name="60% - Акцент3 2" xfId="542"/>
    <cellStyle name="60% - Акцент3 2 2" xfId="543"/>
    <cellStyle name="60% - Акцент3 2 3" xfId="544"/>
    <cellStyle name="60% - Акцент3 2 4" xfId="545"/>
    <cellStyle name="60% - Акцент3 2 5" xfId="546"/>
    <cellStyle name="60% - Акцент3 2 6" xfId="547"/>
    <cellStyle name="60% - Акцент3 20" xfId="548"/>
    <cellStyle name="60% - Акцент3 21" xfId="549"/>
    <cellStyle name="60% - Акцент3 22" xfId="550"/>
    <cellStyle name="60% - Акцент3 23" xfId="551"/>
    <cellStyle name="60% - Акцент3 24" xfId="552"/>
    <cellStyle name="60% - Акцент3 3" xfId="553"/>
    <cellStyle name="60% - Акцент3 3 2" xfId="554"/>
    <cellStyle name="60% - Акцент3 3 3" xfId="555"/>
    <cellStyle name="60% - Акцент3 3 4" xfId="556"/>
    <cellStyle name="60% - Акцент3 3 5" xfId="557"/>
    <cellStyle name="60% - Акцент3 3 6" xfId="558"/>
    <cellStyle name="60% - Акцент3 4" xfId="559"/>
    <cellStyle name="60% - Акцент3 5" xfId="560"/>
    <cellStyle name="60% - Акцент3 6" xfId="561"/>
    <cellStyle name="60% - Акцент3 7" xfId="562"/>
    <cellStyle name="60% - Акцент3 8" xfId="563"/>
    <cellStyle name="60% - Акцент3 9" xfId="564"/>
    <cellStyle name="60% - Акцент4 10" xfId="565"/>
    <cellStyle name="60% - Акцент4 11" xfId="566"/>
    <cellStyle name="60% - Акцент4 12" xfId="567"/>
    <cellStyle name="60% - Акцент4 13" xfId="568"/>
    <cellStyle name="60% - Акцент4 14" xfId="569"/>
    <cellStyle name="60% - Акцент4 15" xfId="570"/>
    <cellStyle name="60% - Акцент4 16" xfId="571"/>
    <cellStyle name="60% - Акцент4 17" xfId="572"/>
    <cellStyle name="60% - Акцент4 18" xfId="573"/>
    <cellStyle name="60% - Акцент4 19" xfId="574"/>
    <cellStyle name="60% - Акцент4 2" xfId="575"/>
    <cellStyle name="60% - Акцент4 2 2" xfId="576"/>
    <cellStyle name="60% - Акцент4 2 3" xfId="577"/>
    <cellStyle name="60% - Акцент4 2 4" xfId="578"/>
    <cellStyle name="60% - Акцент4 2 5" xfId="579"/>
    <cellStyle name="60% - Акцент4 2 6" xfId="580"/>
    <cellStyle name="60% - Акцент4 20" xfId="581"/>
    <cellStyle name="60% - Акцент4 21" xfId="582"/>
    <cellStyle name="60% - Акцент4 22" xfId="583"/>
    <cellStyle name="60% - Акцент4 23" xfId="584"/>
    <cellStyle name="60% - Акцент4 24" xfId="585"/>
    <cellStyle name="60% - Акцент4 3" xfId="586"/>
    <cellStyle name="60% - Акцент4 3 2" xfId="587"/>
    <cellStyle name="60% - Акцент4 3 3" xfId="588"/>
    <cellStyle name="60% - Акцент4 3 4" xfId="589"/>
    <cellStyle name="60% - Акцент4 3 5" xfId="590"/>
    <cellStyle name="60% - Акцент4 3 6" xfId="591"/>
    <cellStyle name="60% - Акцент4 4" xfId="592"/>
    <cellStyle name="60% - Акцент4 5" xfId="593"/>
    <cellStyle name="60% - Акцент4 6" xfId="594"/>
    <cellStyle name="60% - Акцент4 7" xfId="595"/>
    <cellStyle name="60% - Акцент4 8" xfId="596"/>
    <cellStyle name="60% - Акцент4 9" xfId="597"/>
    <cellStyle name="60% - Акцент5 10" xfId="598"/>
    <cellStyle name="60% - Акцент5 11" xfId="599"/>
    <cellStyle name="60% - Акцент5 12" xfId="600"/>
    <cellStyle name="60% - Акцент5 13" xfId="601"/>
    <cellStyle name="60% - Акцент5 14" xfId="602"/>
    <cellStyle name="60% - Акцент5 15" xfId="603"/>
    <cellStyle name="60% - Акцент5 16" xfId="604"/>
    <cellStyle name="60% - Акцент5 17" xfId="605"/>
    <cellStyle name="60% - Акцент5 18" xfId="606"/>
    <cellStyle name="60% - Акцент5 19" xfId="607"/>
    <cellStyle name="60% - Акцент5 2" xfId="608"/>
    <cellStyle name="60% - Акцент5 2 2" xfId="609"/>
    <cellStyle name="60% - Акцент5 2 3" xfId="610"/>
    <cellStyle name="60% - Акцент5 2 4" xfId="611"/>
    <cellStyle name="60% - Акцент5 2 5" xfId="612"/>
    <cellStyle name="60% - Акцент5 2 6" xfId="613"/>
    <cellStyle name="60% - Акцент5 20" xfId="614"/>
    <cellStyle name="60% - Акцент5 21" xfId="615"/>
    <cellStyle name="60% - Акцент5 22" xfId="616"/>
    <cellStyle name="60% - Акцент5 23" xfId="617"/>
    <cellStyle name="60% - Акцент5 24" xfId="618"/>
    <cellStyle name="60% - Акцент5 3" xfId="619"/>
    <cellStyle name="60% - Акцент5 3 2" xfId="620"/>
    <cellStyle name="60% - Акцент5 3 3" xfId="621"/>
    <cellStyle name="60% - Акцент5 3 4" xfId="622"/>
    <cellStyle name="60% - Акцент5 3 5" xfId="623"/>
    <cellStyle name="60% - Акцент5 3 6" xfId="624"/>
    <cellStyle name="60% - Акцент5 4" xfId="625"/>
    <cellStyle name="60% - Акцент5 5" xfId="626"/>
    <cellStyle name="60% - Акцент5 6" xfId="627"/>
    <cellStyle name="60% - Акцент5 7" xfId="628"/>
    <cellStyle name="60% - Акцент5 8" xfId="629"/>
    <cellStyle name="60% - Акцент5 9" xfId="630"/>
    <cellStyle name="60% - Акцент6 10" xfId="631"/>
    <cellStyle name="60% - Акцент6 11" xfId="632"/>
    <cellStyle name="60% - Акцент6 12" xfId="633"/>
    <cellStyle name="60% - Акцент6 13" xfId="634"/>
    <cellStyle name="60% - Акцент6 14" xfId="635"/>
    <cellStyle name="60% - Акцент6 15" xfId="636"/>
    <cellStyle name="60% - Акцент6 16" xfId="637"/>
    <cellStyle name="60% - Акцент6 17" xfId="638"/>
    <cellStyle name="60% - Акцент6 18" xfId="639"/>
    <cellStyle name="60% - Акцент6 19" xfId="640"/>
    <cellStyle name="60% - Акцент6 2" xfId="641"/>
    <cellStyle name="60% - Акцент6 2 2" xfId="642"/>
    <cellStyle name="60% - Акцент6 2 3" xfId="643"/>
    <cellStyle name="60% - Акцент6 2 4" xfId="644"/>
    <cellStyle name="60% - Акцент6 2 5" xfId="645"/>
    <cellStyle name="60% - Акцент6 2 6" xfId="646"/>
    <cellStyle name="60% - Акцент6 20" xfId="647"/>
    <cellStyle name="60% - Акцент6 21" xfId="648"/>
    <cellStyle name="60% - Акцент6 22" xfId="649"/>
    <cellStyle name="60% - Акцент6 23" xfId="650"/>
    <cellStyle name="60% - Акцент6 24" xfId="651"/>
    <cellStyle name="60% - Акцент6 3" xfId="652"/>
    <cellStyle name="60% - Акцент6 3 2" xfId="653"/>
    <cellStyle name="60% - Акцент6 3 3" xfId="654"/>
    <cellStyle name="60% - Акцент6 3 4" xfId="655"/>
    <cellStyle name="60% - Акцент6 3 5" xfId="656"/>
    <cellStyle name="60% - Акцент6 3 6" xfId="657"/>
    <cellStyle name="60% - Акцент6 4" xfId="658"/>
    <cellStyle name="60% - Акцент6 5" xfId="659"/>
    <cellStyle name="60% - Акцент6 6" xfId="660"/>
    <cellStyle name="60% - Акцент6 7" xfId="661"/>
    <cellStyle name="60% - Акцент6 8" xfId="662"/>
    <cellStyle name="60% - Акцент6 9" xfId="663"/>
    <cellStyle name="Accent1" xfId="664"/>
    <cellStyle name="Accent2" xfId="665"/>
    <cellStyle name="Accent3" xfId="666"/>
    <cellStyle name="Accent4" xfId="667"/>
    <cellStyle name="Accent5" xfId="668"/>
    <cellStyle name="Accent6" xfId="669"/>
    <cellStyle name="Bad" xfId="670"/>
    <cellStyle name="Calculation" xfId="671"/>
    <cellStyle name="Check Cell" xfId="672"/>
    <cellStyle name="Explanatory Text" xfId="673"/>
    <cellStyle name="Good" xfId="674"/>
    <cellStyle name="Heading 1" xfId="675"/>
    <cellStyle name="Heading 2" xfId="676"/>
    <cellStyle name="Heading 3" xfId="677"/>
    <cellStyle name="Heading 4" xfId="678"/>
    <cellStyle name="Input" xfId="679"/>
    <cellStyle name="Linked Cell" xfId="680"/>
    <cellStyle name="Neutral" xfId="681"/>
    <cellStyle name="normal" xfId="682"/>
    <cellStyle name="Note" xfId="683"/>
    <cellStyle name="Output" xfId="684"/>
    <cellStyle name="S0" xfId="685"/>
    <cellStyle name="S0 10" xfId="6"/>
    <cellStyle name="S0 11" xfId="686"/>
    <cellStyle name="S0 2" xfId="687"/>
    <cellStyle name="S0 2 2" xfId="688"/>
    <cellStyle name="S0 2 2 2" xfId="689"/>
    <cellStyle name="S0 2 3" xfId="690"/>
    <cellStyle name="S0 2_Сметы 1 этап" xfId="691"/>
    <cellStyle name="S0 3" xfId="692"/>
    <cellStyle name="S0 3 2" xfId="693"/>
    <cellStyle name="S0 4" xfId="694"/>
    <cellStyle name="S0 4 2" xfId="695"/>
    <cellStyle name="S0 5" xfId="696"/>
    <cellStyle name="S0 6" xfId="697"/>
    <cellStyle name="S0 7" xfId="698"/>
    <cellStyle name="S0 7 2" xfId="699"/>
    <cellStyle name="S0 8" xfId="700"/>
    <cellStyle name="S0 8 2" xfId="701"/>
    <cellStyle name="S0 9" xfId="702"/>
    <cellStyle name="S0_Сметы 1 этап" xfId="703"/>
    <cellStyle name="S1" xfId="704"/>
    <cellStyle name="S1 2" xfId="705"/>
    <cellStyle name="S1 3" xfId="706"/>
    <cellStyle name="S1 3 2" xfId="707"/>
    <cellStyle name="S1 4" xfId="708"/>
    <cellStyle name="S1 4 2" xfId="709"/>
    <cellStyle name="S1 5" xfId="710"/>
    <cellStyle name="S1 6" xfId="4"/>
    <cellStyle name="S1_Сметы 1 этап" xfId="711"/>
    <cellStyle name="S10" xfId="712"/>
    <cellStyle name="S10 2" xfId="713"/>
    <cellStyle name="S10 3" xfId="714"/>
    <cellStyle name="S10 4" xfId="715"/>
    <cellStyle name="S10 5" xfId="27"/>
    <cellStyle name="S10 6" xfId="16"/>
    <cellStyle name="S10_Сметы 1 этап" xfId="716"/>
    <cellStyle name="S11" xfId="717"/>
    <cellStyle name="S11 2" xfId="718"/>
    <cellStyle name="S11 3" xfId="719"/>
    <cellStyle name="S11 4" xfId="720"/>
    <cellStyle name="S12" xfId="721"/>
    <cellStyle name="S12 2" xfId="722"/>
    <cellStyle name="S12 3" xfId="723"/>
    <cellStyle name="S12 4" xfId="17"/>
    <cellStyle name="S13" xfId="724"/>
    <cellStyle name="S13 2" xfId="12"/>
    <cellStyle name="S13 3" xfId="725"/>
    <cellStyle name="S13 3 2" xfId="726"/>
    <cellStyle name="S13 4" xfId="727"/>
    <cellStyle name="S14" xfId="728"/>
    <cellStyle name="S14 2" xfId="729"/>
    <cellStyle name="S14 3" xfId="730"/>
    <cellStyle name="S14 4" xfId="731"/>
    <cellStyle name="S15" xfId="732"/>
    <cellStyle name="S15 2" xfId="733"/>
    <cellStyle name="S15 3" xfId="734"/>
    <cellStyle name="S16" xfId="735"/>
    <cellStyle name="S16 2" xfId="736"/>
    <cellStyle name="S17" xfId="737"/>
    <cellStyle name="S17 2" xfId="738"/>
    <cellStyle name="S18" xfId="739"/>
    <cellStyle name="S18 2" xfId="740"/>
    <cellStyle name="S19" xfId="741"/>
    <cellStyle name="S19 2" xfId="742"/>
    <cellStyle name="S2" xfId="743"/>
    <cellStyle name="S2 2" xfId="744"/>
    <cellStyle name="S2 2 2" xfId="2213"/>
    <cellStyle name="S2 3" xfId="745"/>
    <cellStyle name="S2 3 2" xfId="746"/>
    <cellStyle name="S2 4" xfId="747"/>
    <cellStyle name="S2 4 2" xfId="748"/>
    <cellStyle name="S2 5" xfId="749"/>
    <cellStyle name="S2 5 2" xfId="750"/>
    <cellStyle name="S2 5 3" xfId="751"/>
    <cellStyle name="S2 6" xfId="24"/>
    <cellStyle name="S2 7" xfId="7"/>
    <cellStyle name="S2_Сметы 1 этап" xfId="752"/>
    <cellStyle name="S20" xfId="753"/>
    <cellStyle name="S20 2" xfId="754"/>
    <cellStyle name="S21" xfId="755"/>
    <cellStyle name="S21 2" xfId="756"/>
    <cellStyle name="S22" xfId="757"/>
    <cellStyle name="S3" xfId="758"/>
    <cellStyle name="S3 2" xfId="759"/>
    <cellStyle name="S3 2 2" xfId="760"/>
    <cellStyle name="S3 2 2 2" xfId="2211"/>
    <cellStyle name="S3 3" xfId="21"/>
    <cellStyle name="S3 4" xfId="8"/>
    <cellStyle name="S4" xfId="761"/>
    <cellStyle name="S4 2" xfId="762"/>
    <cellStyle name="S4 3" xfId="763"/>
    <cellStyle name="S4 4" xfId="22"/>
    <cellStyle name="S4 5" xfId="9"/>
    <cellStyle name="S5" xfId="764"/>
    <cellStyle name="S5 2" xfId="765"/>
    <cellStyle name="S5 3" xfId="766"/>
    <cellStyle name="S5 4" xfId="23"/>
    <cellStyle name="S5 5" xfId="10"/>
    <cellStyle name="S6" xfId="767"/>
    <cellStyle name="S6 2" xfId="768"/>
    <cellStyle name="S6 2 2" xfId="2210"/>
    <cellStyle name="S6 3" xfId="769"/>
    <cellStyle name="S6 4" xfId="13"/>
    <cellStyle name="S6 5" xfId="11"/>
    <cellStyle name="S7" xfId="770"/>
    <cellStyle name="S7 2" xfId="771"/>
    <cellStyle name="S7 2 2" xfId="2212"/>
    <cellStyle name="S7 3" xfId="25"/>
    <cellStyle name="S7 4" xfId="772"/>
    <cellStyle name="S8" xfId="773"/>
    <cellStyle name="S8 2" xfId="774"/>
    <cellStyle name="S8 3" xfId="26"/>
    <cellStyle name="S8 4" xfId="14"/>
    <cellStyle name="S9" xfId="775"/>
    <cellStyle name="S9 2" xfId="776"/>
    <cellStyle name="S9 3" xfId="777"/>
    <cellStyle name="S9 4" xfId="778"/>
    <cellStyle name="S9 5" xfId="779"/>
    <cellStyle name="S9 6" xfId="15"/>
    <cellStyle name="S9_Сметы 1 этап" xfId="780"/>
    <cellStyle name="Title" xfId="781"/>
    <cellStyle name="Total" xfId="782"/>
    <cellStyle name="Warning Text" xfId="783"/>
    <cellStyle name="Акцент1 10" xfId="784"/>
    <cellStyle name="Акцент1 11" xfId="785"/>
    <cellStyle name="Акцент1 12" xfId="786"/>
    <cellStyle name="Акцент1 13" xfId="787"/>
    <cellStyle name="Акцент1 14" xfId="788"/>
    <cellStyle name="Акцент1 15" xfId="789"/>
    <cellStyle name="Акцент1 16" xfId="790"/>
    <cellStyle name="Акцент1 17" xfId="791"/>
    <cellStyle name="Акцент1 18" xfId="792"/>
    <cellStyle name="Акцент1 19" xfId="793"/>
    <cellStyle name="Акцент1 2" xfId="794"/>
    <cellStyle name="Акцент1 2 2" xfId="795"/>
    <cellStyle name="Акцент1 2 3" xfId="796"/>
    <cellStyle name="Акцент1 2 4" xfId="797"/>
    <cellStyle name="Акцент1 2 5" xfId="798"/>
    <cellStyle name="Акцент1 2 6" xfId="799"/>
    <cellStyle name="Акцент1 20" xfId="800"/>
    <cellStyle name="Акцент1 21" xfId="801"/>
    <cellStyle name="Акцент1 22" xfId="802"/>
    <cellStyle name="Акцент1 23" xfId="803"/>
    <cellStyle name="Акцент1 24" xfId="804"/>
    <cellStyle name="Акцент1 3" xfId="805"/>
    <cellStyle name="Акцент1 3 2" xfId="806"/>
    <cellStyle name="Акцент1 3 3" xfId="807"/>
    <cellStyle name="Акцент1 3 4" xfId="808"/>
    <cellStyle name="Акцент1 3 5" xfId="809"/>
    <cellStyle name="Акцент1 3 6" xfId="810"/>
    <cellStyle name="Акцент1 4" xfId="811"/>
    <cellStyle name="Акцент1 5" xfId="812"/>
    <cellStyle name="Акцент1 6" xfId="813"/>
    <cellStyle name="Акцент1 7" xfId="814"/>
    <cellStyle name="Акцент1 8" xfId="815"/>
    <cellStyle name="Акцент1 9" xfId="816"/>
    <cellStyle name="Акцент2 10" xfId="817"/>
    <cellStyle name="Акцент2 11" xfId="818"/>
    <cellStyle name="Акцент2 12" xfId="819"/>
    <cellStyle name="Акцент2 13" xfId="820"/>
    <cellStyle name="Акцент2 14" xfId="821"/>
    <cellStyle name="Акцент2 15" xfId="822"/>
    <cellStyle name="Акцент2 16" xfId="823"/>
    <cellStyle name="Акцент2 17" xfId="824"/>
    <cellStyle name="Акцент2 18" xfId="825"/>
    <cellStyle name="Акцент2 19" xfId="826"/>
    <cellStyle name="Акцент2 2" xfId="827"/>
    <cellStyle name="Акцент2 2 2" xfId="828"/>
    <cellStyle name="Акцент2 2 3" xfId="829"/>
    <cellStyle name="Акцент2 2 4" xfId="830"/>
    <cellStyle name="Акцент2 2 5" xfId="831"/>
    <cellStyle name="Акцент2 2 6" xfId="832"/>
    <cellStyle name="Акцент2 20" xfId="833"/>
    <cellStyle name="Акцент2 21" xfId="834"/>
    <cellStyle name="Акцент2 22" xfId="835"/>
    <cellStyle name="Акцент2 23" xfId="836"/>
    <cellStyle name="Акцент2 24" xfId="837"/>
    <cellStyle name="Акцент2 3" xfId="838"/>
    <cellStyle name="Акцент2 3 2" xfId="839"/>
    <cellStyle name="Акцент2 3 3" xfId="840"/>
    <cellStyle name="Акцент2 3 4" xfId="841"/>
    <cellStyle name="Акцент2 3 5" xfId="842"/>
    <cellStyle name="Акцент2 3 6" xfId="843"/>
    <cellStyle name="Акцент2 4" xfId="844"/>
    <cellStyle name="Акцент2 5" xfId="845"/>
    <cellStyle name="Акцент2 6" xfId="846"/>
    <cellStyle name="Акцент2 7" xfId="847"/>
    <cellStyle name="Акцент2 8" xfId="848"/>
    <cellStyle name="Акцент2 9" xfId="849"/>
    <cellStyle name="Акцент3 10" xfId="850"/>
    <cellStyle name="Акцент3 11" xfId="851"/>
    <cellStyle name="Акцент3 12" xfId="852"/>
    <cellStyle name="Акцент3 13" xfId="853"/>
    <cellStyle name="Акцент3 14" xfId="854"/>
    <cellStyle name="Акцент3 15" xfId="855"/>
    <cellStyle name="Акцент3 16" xfId="856"/>
    <cellStyle name="Акцент3 17" xfId="857"/>
    <cellStyle name="Акцент3 18" xfId="858"/>
    <cellStyle name="Акцент3 19" xfId="859"/>
    <cellStyle name="Акцент3 2" xfId="860"/>
    <cellStyle name="Акцент3 2 2" xfId="861"/>
    <cellStyle name="Акцент3 2 3" xfId="862"/>
    <cellStyle name="Акцент3 2 4" xfId="863"/>
    <cellStyle name="Акцент3 2 5" xfId="864"/>
    <cellStyle name="Акцент3 2 6" xfId="865"/>
    <cellStyle name="Акцент3 20" xfId="866"/>
    <cellStyle name="Акцент3 21" xfId="867"/>
    <cellStyle name="Акцент3 22" xfId="868"/>
    <cellStyle name="Акцент3 23" xfId="869"/>
    <cellStyle name="Акцент3 24" xfId="870"/>
    <cellStyle name="Акцент3 3" xfId="871"/>
    <cellStyle name="Акцент3 3 2" xfId="872"/>
    <cellStyle name="Акцент3 3 3" xfId="873"/>
    <cellStyle name="Акцент3 3 4" xfId="874"/>
    <cellStyle name="Акцент3 3 5" xfId="875"/>
    <cellStyle name="Акцент3 3 6" xfId="876"/>
    <cellStyle name="Акцент3 4" xfId="877"/>
    <cellStyle name="Акцент3 5" xfId="878"/>
    <cellStyle name="Акцент3 6" xfId="879"/>
    <cellStyle name="Акцент3 7" xfId="880"/>
    <cellStyle name="Акцент3 8" xfId="881"/>
    <cellStyle name="Акцент3 9" xfId="882"/>
    <cellStyle name="Акцент4 10" xfId="883"/>
    <cellStyle name="Акцент4 11" xfId="884"/>
    <cellStyle name="Акцент4 12" xfId="885"/>
    <cellStyle name="Акцент4 13" xfId="886"/>
    <cellStyle name="Акцент4 14" xfId="887"/>
    <cellStyle name="Акцент4 15" xfId="888"/>
    <cellStyle name="Акцент4 16" xfId="889"/>
    <cellStyle name="Акцент4 17" xfId="890"/>
    <cellStyle name="Акцент4 18" xfId="891"/>
    <cellStyle name="Акцент4 19" xfId="892"/>
    <cellStyle name="Акцент4 2" xfId="893"/>
    <cellStyle name="Акцент4 2 2" xfId="894"/>
    <cellStyle name="Акцент4 2 3" xfId="895"/>
    <cellStyle name="Акцент4 2 4" xfId="896"/>
    <cellStyle name="Акцент4 2 5" xfId="897"/>
    <cellStyle name="Акцент4 2 6" xfId="898"/>
    <cellStyle name="Акцент4 20" xfId="899"/>
    <cellStyle name="Акцент4 21" xfId="900"/>
    <cellStyle name="Акцент4 22" xfId="901"/>
    <cellStyle name="Акцент4 23" xfId="902"/>
    <cellStyle name="Акцент4 24" xfId="903"/>
    <cellStyle name="Акцент4 3" xfId="904"/>
    <cellStyle name="Акцент4 3 2" xfId="905"/>
    <cellStyle name="Акцент4 3 3" xfId="906"/>
    <cellStyle name="Акцент4 3 4" xfId="907"/>
    <cellStyle name="Акцент4 3 5" xfId="908"/>
    <cellStyle name="Акцент4 3 6" xfId="909"/>
    <cellStyle name="Акцент4 4" xfId="910"/>
    <cellStyle name="Акцент4 5" xfId="911"/>
    <cellStyle name="Акцент4 6" xfId="912"/>
    <cellStyle name="Акцент4 7" xfId="913"/>
    <cellStyle name="Акцент4 8" xfId="914"/>
    <cellStyle name="Акцент4 9" xfId="915"/>
    <cellStyle name="Акцент5 10" xfId="916"/>
    <cellStyle name="Акцент5 11" xfId="917"/>
    <cellStyle name="Акцент5 12" xfId="918"/>
    <cellStyle name="Акцент5 13" xfId="919"/>
    <cellStyle name="Акцент5 14" xfId="920"/>
    <cellStyle name="Акцент5 15" xfId="921"/>
    <cellStyle name="Акцент5 16" xfId="922"/>
    <cellStyle name="Акцент5 17" xfId="923"/>
    <cellStyle name="Акцент5 18" xfId="924"/>
    <cellStyle name="Акцент5 19" xfId="925"/>
    <cellStyle name="Акцент5 2" xfId="926"/>
    <cellStyle name="Акцент5 2 2" xfId="927"/>
    <cellStyle name="Акцент5 2 3" xfId="928"/>
    <cellStyle name="Акцент5 2 4" xfId="929"/>
    <cellStyle name="Акцент5 2 5" xfId="930"/>
    <cellStyle name="Акцент5 2 6" xfId="931"/>
    <cellStyle name="Акцент5 20" xfId="932"/>
    <cellStyle name="Акцент5 21" xfId="933"/>
    <cellStyle name="Акцент5 22" xfId="934"/>
    <cellStyle name="Акцент5 23" xfId="935"/>
    <cellStyle name="Акцент5 24" xfId="936"/>
    <cellStyle name="Акцент5 3" xfId="937"/>
    <cellStyle name="Акцент5 3 2" xfId="938"/>
    <cellStyle name="Акцент5 3 3" xfId="939"/>
    <cellStyle name="Акцент5 3 4" xfId="940"/>
    <cellStyle name="Акцент5 3 5" xfId="941"/>
    <cellStyle name="Акцент5 3 6" xfId="942"/>
    <cellStyle name="Акцент5 4" xfId="943"/>
    <cellStyle name="Акцент5 5" xfId="944"/>
    <cellStyle name="Акцент5 6" xfId="945"/>
    <cellStyle name="Акцент5 7" xfId="946"/>
    <cellStyle name="Акцент5 8" xfId="947"/>
    <cellStyle name="Акцент5 9" xfId="948"/>
    <cellStyle name="Акцент6 10" xfId="949"/>
    <cellStyle name="Акцент6 11" xfId="950"/>
    <cellStyle name="Акцент6 12" xfId="951"/>
    <cellStyle name="Акцент6 13" xfId="952"/>
    <cellStyle name="Акцент6 14" xfId="953"/>
    <cellStyle name="Акцент6 15" xfId="954"/>
    <cellStyle name="Акцент6 16" xfId="955"/>
    <cellStyle name="Акцент6 17" xfId="956"/>
    <cellStyle name="Акцент6 18" xfId="957"/>
    <cellStyle name="Акцент6 19" xfId="958"/>
    <cellStyle name="Акцент6 2" xfId="959"/>
    <cellStyle name="Акцент6 2 2" xfId="960"/>
    <cellStyle name="Акцент6 2 3" xfId="961"/>
    <cellStyle name="Акцент6 2 4" xfId="962"/>
    <cellStyle name="Акцент6 2 5" xfId="963"/>
    <cellStyle name="Акцент6 2 6" xfId="964"/>
    <cellStyle name="Акцент6 20" xfId="965"/>
    <cellStyle name="Акцент6 21" xfId="966"/>
    <cellStyle name="Акцент6 22" xfId="967"/>
    <cellStyle name="Акцент6 23" xfId="968"/>
    <cellStyle name="Акцент6 24" xfId="969"/>
    <cellStyle name="Акцент6 3" xfId="970"/>
    <cellStyle name="Акцент6 3 2" xfId="971"/>
    <cellStyle name="Акцент6 3 3" xfId="972"/>
    <cellStyle name="Акцент6 3 4" xfId="973"/>
    <cellStyle name="Акцент6 3 5" xfId="974"/>
    <cellStyle name="Акцент6 3 6" xfId="975"/>
    <cellStyle name="Акцент6 4" xfId="976"/>
    <cellStyle name="Акцент6 5" xfId="977"/>
    <cellStyle name="Акцент6 6" xfId="978"/>
    <cellStyle name="Акцент6 7" xfId="979"/>
    <cellStyle name="Акцент6 8" xfId="980"/>
    <cellStyle name="Акцент6 9" xfId="981"/>
    <cellStyle name="Ввод  10" xfId="982"/>
    <cellStyle name="Ввод  11" xfId="983"/>
    <cellStyle name="Ввод  12" xfId="984"/>
    <cellStyle name="Ввод  13" xfId="985"/>
    <cellStyle name="Ввод  14" xfId="986"/>
    <cellStyle name="Ввод  15" xfId="987"/>
    <cellStyle name="Ввод  16" xfId="988"/>
    <cellStyle name="Ввод  17" xfId="989"/>
    <cellStyle name="Ввод  18" xfId="990"/>
    <cellStyle name="Ввод  19" xfId="991"/>
    <cellStyle name="Ввод  2" xfId="992"/>
    <cellStyle name="Ввод  2 2" xfId="993"/>
    <cellStyle name="Ввод  2 3" xfId="994"/>
    <cellStyle name="Ввод  2 4" xfId="995"/>
    <cellStyle name="Ввод  2 5" xfId="996"/>
    <cellStyle name="Ввод  2 6" xfId="997"/>
    <cellStyle name="Ввод  20" xfId="998"/>
    <cellStyle name="Ввод  21" xfId="999"/>
    <cellStyle name="Ввод  22" xfId="1000"/>
    <cellStyle name="Ввод  23" xfId="1001"/>
    <cellStyle name="Ввод  24" xfId="1002"/>
    <cellStyle name="Ввод  3" xfId="1003"/>
    <cellStyle name="Ввод  3 2" xfId="1004"/>
    <cellStyle name="Ввод  3 3" xfId="1005"/>
    <cellStyle name="Ввод  3 4" xfId="1006"/>
    <cellStyle name="Ввод  3 5" xfId="1007"/>
    <cellStyle name="Ввод  3 6" xfId="1008"/>
    <cellStyle name="Ввод  4" xfId="1009"/>
    <cellStyle name="Ввод  5" xfId="1010"/>
    <cellStyle name="Ввод  6" xfId="1011"/>
    <cellStyle name="Ввод  7" xfId="1012"/>
    <cellStyle name="Ввод  8" xfId="1013"/>
    <cellStyle name="Ввод  9" xfId="1014"/>
    <cellStyle name="Вывод 10" xfId="1015"/>
    <cellStyle name="Вывод 11" xfId="1016"/>
    <cellStyle name="Вывод 12" xfId="1017"/>
    <cellStyle name="Вывод 13" xfId="1018"/>
    <cellStyle name="Вывод 14" xfId="1019"/>
    <cellStyle name="Вывод 15" xfId="1020"/>
    <cellStyle name="Вывод 16" xfId="1021"/>
    <cellStyle name="Вывод 17" xfId="1022"/>
    <cellStyle name="Вывод 18" xfId="1023"/>
    <cellStyle name="Вывод 19" xfId="1024"/>
    <cellStyle name="Вывод 2" xfId="1025"/>
    <cellStyle name="Вывод 2 2" xfId="1026"/>
    <cellStyle name="Вывод 2 3" xfId="1027"/>
    <cellStyle name="Вывод 2 4" xfId="1028"/>
    <cellStyle name="Вывод 2 5" xfId="1029"/>
    <cellStyle name="Вывод 2 6" xfId="1030"/>
    <cellStyle name="Вывод 20" xfId="1031"/>
    <cellStyle name="Вывод 21" xfId="1032"/>
    <cellStyle name="Вывод 22" xfId="1033"/>
    <cellStyle name="Вывод 23" xfId="1034"/>
    <cellStyle name="Вывод 24" xfId="1035"/>
    <cellStyle name="Вывод 3" xfId="1036"/>
    <cellStyle name="Вывод 3 2" xfId="1037"/>
    <cellStyle name="Вывод 3 3" xfId="1038"/>
    <cellStyle name="Вывод 3 4" xfId="1039"/>
    <cellStyle name="Вывод 3 5" xfId="1040"/>
    <cellStyle name="Вывод 3 6" xfId="1041"/>
    <cellStyle name="Вывод 4" xfId="1042"/>
    <cellStyle name="Вывод 5" xfId="1043"/>
    <cellStyle name="Вывод 6" xfId="1044"/>
    <cellStyle name="Вывод 7" xfId="1045"/>
    <cellStyle name="Вывод 8" xfId="1046"/>
    <cellStyle name="Вывод 9" xfId="1047"/>
    <cellStyle name="Вычисление 10" xfId="1048"/>
    <cellStyle name="Вычисление 11" xfId="1049"/>
    <cellStyle name="Вычисление 12" xfId="1050"/>
    <cellStyle name="Вычисление 13" xfId="1051"/>
    <cellStyle name="Вычисление 14" xfId="1052"/>
    <cellStyle name="Вычисление 15" xfId="1053"/>
    <cellStyle name="Вычисление 16" xfId="1054"/>
    <cellStyle name="Вычисление 17" xfId="1055"/>
    <cellStyle name="Вычисление 18" xfId="1056"/>
    <cellStyle name="Вычисление 19" xfId="1057"/>
    <cellStyle name="Вычисление 2" xfId="1058"/>
    <cellStyle name="Вычисление 2 2" xfId="1059"/>
    <cellStyle name="Вычисление 2 3" xfId="1060"/>
    <cellStyle name="Вычисление 2 4" xfId="1061"/>
    <cellStyle name="Вычисление 2 5" xfId="1062"/>
    <cellStyle name="Вычисление 2 6" xfId="1063"/>
    <cellStyle name="Вычисление 20" xfId="1064"/>
    <cellStyle name="Вычисление 21" xfId="1065"/>
    <cellStyle name="Вычисление 22" xfId="1066"/>
    <cellStyle name="Вычисление 23" xfId="1067"/>
    <cellStyle name="Вычисление 24" xfId="1068"/>
    <cellStyle name="Вычисление 3" xfId="1069"/>
    <cellStyle name="Вычисление 3 2" xfId="1070"/>
    <cellStyle name="Вычисление 3 3" xfId="1071"/>
    <cellStyle name="Вычисление 3 4" xfId="1072"/>
    <cellStyle name="Вычисление 3 5" xfId="1073"/>
    <cellStyle name="Вычисление 3 6" xfId="1074"/>
    <cellStyle name="Вычисление 4" xfId="1075"/>
    <cellStyle name="Вычисление 5" xfId="1076"/>
    <cellStyle name="Вычисление 6" xfId="1077"/>
    <cellStyle name="Вычисление 7" xfId="1078"/>
    <cellStyle name="Вычисление 8" xfId="1079"/>
    <cellStyle name="Вычисление 9" xfId="1080"/>
    <cellStyle name="Гиперссылка" xfId="2222" builtinId="8"/>
    <cellStyle name="Денежный [0] 10" xfId="1081"/>
    <cellStyle name="Денежный [0] 11" xfId="1082"/>
    <cellStyle name="Денежный [0] 12" xfId="1083"/>
    <cellStyle name="Денежный [0] 13" xfId="1084"/>
    <cellStyle name="Денежный [0] 14" xfId="1085"/>
    <cellStyle name="Денежный [0] 15" xfId="1086"/>
    <cellStyle name="Денежный [0] 16" xfId="1087"/>
    <cellStyle name="Денежный [0] 17" xfId="1088"/>
    <cellStyle name="Денежный [0] 18" xfId="1089"/>
    <cellStyle name="Денежный [0] 19" xfId="1090"/>
    <cellStyle name="Денежный [0] 2" xfId="1091"/>
    <cellStyle name="Денежный [0] 20" xfId="1092"/>
    <cellStyle name="Денежный [0] 21" xfId="1093"/>
    <cellStyle name="Денежный [0] 3" xfId="1094"/>
    <cellStyle name="Денежный [0] 4" xfId="1095"/>
    <cellStyle name="Денежный [0] 5" xfId="1096"/>
    <cellStyle name="Денежный [0] 6" xfId="1097"/>
    <cellStyle name="Денежный [0] 7" xfId="1098"/>
    <cellStyle name="Денежный [0] 8" xfId="1099"/>
    <cellStyle name="Денежный [0] 9" xfId="1100"/>
    <cellStyle name="Денежный 2" xfId="1101"/>
    <cellStyle name="Денежный 2 2" xfId="1102"/>
    <cellStyle name="Заголовок 1 10" xfId="1103"/>
    <cellStyle name="Заголовок 1 11" xfId="1104"/>
    <cellStyle name="Заголовок 1 12" xfId="1105"/>
    <cellStyle name="Заголовок 1 13" xfId="1106"/>
    <cellStyle name="Заголовок 1 14" xfId="1107"/>
    <cellStyle name="Заголовок 1 15" xfId="1108"/>
    <cellStyle name="Заголовок 1 16" xfId="1109"/>
    <cellStyle name="Заголовок 1 17" xfId="1110"/>
    <cellStyle name="Заголовок 1 18" xfId="1111"/>
    <cellStyle name="Заголовок 1 19" xfId="1112"/>
    <cellStyle name="Заголовок 1 2" xfId="1113"/>
    <cellStyle name="Заголовок 1 2 2" xfId="1114"/>
    <cellStyle name="Заголовок 1 2 3" xfId="1115"/>
    <cellStyle name="Заголовок 1 2 4" xfId="1116"/>
    <cellStyle name="Заголовок 1 2 5" xfId="1117"/>
    <cellStyle name="Заголовок 1 2 6" xfId="1118"/>
    <cellStyle name="Заголовок 1 20" xfId="1119"/>
    <cellStyle name="Заголовок 1 21" xfId="1120"/>
    <cellStyle name="Заголовок 1 22" xfId="1121"/>
    <cellStyle name="Заголовок 1 23" xfId="1122"/>
    <cellStyle name="Заголовок 1 24" xfId="1123"/>
    <cellStyle name="Заголовок 1 3" xfId="1124"/>
    <cellStyle name="Заголовок 1 3 2" xfId="1125"/>
    <cellStyle name="Заголовок 1 3 3" xfId="1126"/>
    <cellStyle name="Заголовок 1 3 4" xfId="1127"/>
    <cellStyle name="Заголовок 1 3 5" xfId="1128"/>
    <cellStyle name="Заголовок 1 3 6" xfId="1129"/>
    <cellStyle name="Заголовок 1 4" xfId="1130"/>
    <cellStyle name="Заголовок 1 5" xfId="1131"/>
    <cellStyle name="Заголовок 1 6" xfId="1132"/>
    <cellStyle name="Заголовок 1 7" xfId="1133"/>
    <cellStyle name="Заголовок 1 8" xfId="1134"/>
    <cellStyle name="Заголовок 1 9" xfId="1135"/>
    <cellStyle name="Заголовок 2 10" xfId="1136"/>
    <cellStyle name="Заголовок 2 11" xfId="1137"/>
    <cellStyle name="Заголовок 2 12" xfId="1138"/>
    <cellStyle name="Заголовок 2 13" xfId="1139"/>
    <cellStyle name="Заголовок 2 14" xfId="1140"/>
    <cellStyle name="Заголовок 2 15" xfId="1141"/>
    <cellStyle name="Заголовок 2 16" xfId="1142"/>
    <cellStyle name="Заголовок 2 17" xfId="1143"/>
    <cellStyle name="Заголовок 2 18" xfId="1144"/>
    <cellStyle name="Заголовок 2 19" xfId="1145"/>
    <cellStyle name="Заголовок 2 2" xfId="1146"/>
    <cellStyle name="Заголовок 2 2 2" xfId="1147"/>
    <cellStyle name="Заголовок 2 2 3" xfId="1148"/>
    <cellStyle name="Заголовок 2 2 4" xfId="1149"/>
    <cellStyle name="Заголовок 2 2 5" xfId="1150"/>
    <cellStyle name="Заголовок 2 2 6" xfId="1151"/>
    <cellStyle name="Заголовок 2 20" xfId="1152"/>
    <cellStyle name="Заголовок 2 21" xfId="1153"/>
    <cellStyle name="Заголовок 2 22" xfId="1154"/>
    <cellStyle name="Заголовок 2 23" xfId="1155"/>
    <cellStyle name="Заголовок 2 24" xfId="1156"/>
    <cellStyle name="Заголовок 2 3" xfId="1157"/>
    <cellStyle name="Заголовок 2 3 2" xfId="1158"/>
    <cellStyle name="Заголовок 2 3 3" xfId="1159"/>
    <cellStyle name="Заголовок 2 3 4" xfId="1160"/>
    <cellStyle name="Заголовок 2 3 5" xfId="1161"/>
    <cellStyle name="Заголовок 2 3 6" xfId="1162"/>
    <cellStyle name="Заголовок 2 4" xfId="1163"/>
    <cellStyle name="Заголовок 2 5" xfId="1164"/>
    <cellStyle name="Заголовок 2 6" xfId="1165"/>
    <cellStyle name="Заголовок 2 7" xfId="1166"/>
    <cellStyle name="Заголовок 2 8" xfId="1167"/>
    <cellStyle name="Заголовок 2 9" xfId="1168"/>
    <cellStyle name="Заголовок 3 10" xfId="1169"/>
    <cellStyle name="Заголовок 3 11" xfId="1170"/>
    <cellStyle name="Заголовок 3 12" xfId="1171"/>
    <cellStyle name="Заголовок 3 13" xfId="1172"/>
    <cellStyle name="Заголовок 3 14" xfId="1173"/>
    <cellStyle name="Заголовок 3 15" xfId="1174"/>
    <cellStyle name="Заголовок 3 16" xfId="1175"/>
    <cellStyle name="Заголовок 3 17" xfId="1176"/>
    <cellStyle name="Заголовок 3 18" xfId="1177"/>
    <cellStyle name="Заголовок 3 19" xfId="1178"/>
    <cellStyle name="Заголовок 3 2" xfId="1179"/>
    <cellStyle name="Заголовок 3 2 2" xfId="1180"/>
    <cellStyle name="Заголовок 3 2 3" xfId="1181"/>
    <cellStyle name="Заголовок 3 2 4" xfId="1182"/>
    <cellStyle name="Заголовок 3 2 5" xfId="1183"/>
    <cellStyle name="Заголовок 3 2 6" xfId="1184"/>
    <cellStyle name="Заголовок 3 20" xfId="1185"/>
    <cellStyle name="Заголовок 3 21" xfId="1186"/>
    <cellStyle name="Заголовок 3 22" xfId="1187"/>
    <cellStyle name="Заголовок 3 23" xfId="1188"/>
    <cellStyle name="Заголовок 3 24" xfId="1189"/>
    <cellStyle name="Заголовок 3 3" xfId="1190"/>
    <cellStyle name="Заголовок 3 3 2" xfId="1191"/>
    <cellStyle name="Заголовок 3 3 3" xfId="1192"/>
    <cellStyle name="Заголовок 3 3 4" xfId="1193"/>
    <cellStyle name="Заголовок 3 3 5" xfId="1194"/>
    <cellStyle name="Заголовок 3 3 6" xfId="1195"/>
    <cellStyle name="Заголовок 3 4" xfId="1196"/>
    <cellStyle name="Заголовок 3 5" xfId="1197"/>
    <cellStyle name="Заголовок 3 6" xfId="1198"/>
    <cellStyle name="Заголовок 3 7" xfId="1199"/>
    <cellStyle name="Заголовок 3 8" xfId="1200"/>
    <cellStyle name="Заголовок 3 9" xfId="1201"/>
    <cellStyle name="Заголовок 4 10" xfId="1202"/>
    <cellStyle name="Заголовок 4 11" xfId="1203"/>
    <cellStyle name="Заголовок 4 12" xfId="1204"/>
    <cellStyle name="Заголовок 4 13" xfId="1205"/>
    <cellStyle name="Заголовок 4 14" xfId="1206"/>
    <cellStyle name="Заголовок 4 15" xfId="1207"/>
    <cellStyle name="Заголовок 4 16" xfId="1208"/>
    <cellStyle name="Заголовок 4 17" xfId="1209"/>
    <cellStyle name="Заголовок 4 18" xfId="1210"/>
    <cellStyle name="Заголовок 4 19" xfId="1211"/>
    <cellStyle name="Заголовок 4 2" xfId="1212"/>
    <cellStyle name="Заголовок 4 2 2" xfId="1213"/>
    <cellStyle name="Заголовок 4 2 3" xfId="1214"/>
    <cellStyle name="Заголовок 4 2 4" xfId="1215"/>
    <cellStyle name="Заголовок 4 2 5" xfId="1216"/>
    <cellStyle name="Заголовок 4 2 6" xfId="1217"/>
    <cellStyle name="Заголовок 4 20" xfId="1218"/>
    <cellStyle name="Заголовок 4 21" xfId="1219"/>
    <cellStyle name="Заголовок 4 22" xfId="1220"/>
    <cellStyle name="Заголовок 4 23" xfId="1221"/>
    <cellStyle name="Заголовок 4 24" xfId="1222"/>
    <cellStyle name="Заголовок 4 3" xfId="1223"/>
    <cellStyle name="Заголовок 4 3 2" xfId="1224"/>
    <cellStyle name="Заголовок 4 3 3" xfId="1225"/>
    <cellStyle name="Заголовок 4 3 4" xfId="1226"/>
    <cellStyle name="Заголовок 4 3 5" xfId="1227"/>
    <cellStyle name="Заголовок 4 3 6" xfId="1228"/>
    <cellStyle name="Заголовок 4 4" xfId="1229"/>
    <cellStyle name="Заголовок 4 5" xfId="1230"/>
    <cellStyle name="Заголовок 4 6" xfId="1231"/>
    <cellStyle name="Заголовок 4 7" xfId="1232"/>
    <cellStyle name="Заголовок 4 8" xfId="1233"/>
    <cellStyle name="Заголовок 4 9" xfId="1234"/>
    <cellStyle name="Итог 10" xfId="1235"/>
    <cellStyle name="Итог 11" xfId="1236"/>
    <cellStyle name="Итог 12" xfId="1237"/>
    <cellStyle name="Итог 13" xfId="1238"/>
    <cellStyle name="Итог 14" xfId="1239"/>
    <cellStyle name="Итог 15" xfId="1240"/>
    <cellStyle name="Итог 16" xfId="1241"/>
    <cellStyle name="Итог 17" xfId="1242"/>
    <cellStyle name="Итог 18" xfId="1243"/>
    <cellStyle name="Итог 19" xfId="1244"/>
    <cellStyle name="Итог 2" xfId="1245"/>
    <cellStyle name="Итог 2 2" xfId="1246"/>
    <cellStyle name="Итог 2 3" xfId="1247"/>
    <cellStyle name="Итог 2 4" xfId="1248"/>
    <cellStyle name="Итог 2 5" xfId="1249"/>
    <cellStyle name="Итог 2 6" xfId="1250"/>
    <cellStyle name="Итог 20" xfId="1251"/>
    <cellStyle name="Итог 21" xfId="1252"/>
    <cellStyle name="Итог 22" xfId="1253"/>
    <cellStyle name="Итог 23" xfId="1254"/>
    <cellStyle name="Итог 24" xfId="1255"/>
    <cellStyle name="Итог 3" xfId="1256"/>
    <cellStyle name="Итог 3 2" xfId="1257"/>
    <cellStyle name="Итог 3 3" xfId="1258"/>
    <cellStyle name="Итог 3 4" xfId="1259"/>
    <cellStyle name="Итог 3 5" xfId="1260"/>
    <cellStyle name="Итог 3 6" xfId="1261"/>
    <cellStyle name="Итог 4" xfId="1262"/>
    <cellStyle name="Итог 5" xfId="1263"/>
    <cellStyle name="Итог 6" xfId="1264"/>
    <cellStyle name="Итог 7" xfId="1265"/>
    <cellStyle name="Итог 8" xfId="1266"/>
    <cellStyle name="Итог 9" xfId="1267"/>
    <cellStyle name="Итоги" xfId="2193"/>
    <cellStyle name="Контрольная ячейка 10" xfId="1268"/>
    <cellStyle name="Контрольная ячейка 11" xfId="1269"/>
    <cellStyle name="Контрольная ячейка 12" xfId="1270"/>
    <cellStyle name="Контрольная ячейка 13" xfId="1271"/>
    <cellStyle name="Контрольная ячейка 14" xfId="1272"/>
    <cellStyle name="Контрольная ячейка 15" xfId="1273"/>
    <cellStyle name="Контрольная ячейка 16" xfId="1274"/>
    <cellStyle name="Контрольная ячейка 17" xfId="1275"/>
    <cellStyle name="Контрольная ячейка 18" xfId="1276"/>
    <cellStyle name="Контрольная ячейка 19" xfId="1277"/>
    <cellStyle name="Контрольная ячейка 2" xfId="1278"/>
    <cellStyle name="Контрольная ячейка 2 2" xfId="1279"/>
    <cellStyle name="Контрольная ячейка 2 3" xfId="1280"/>
    <cellStyle name="Контрольная ячейка 2 4" xfId="1281"/>
    <cellStyle name="Контрольная ячейка 2 5" xfId="1282"/>
    <cellStyle name="Контрольная ячейка 2 6" xfId="1283"/>
    <cellStyle name="Контрольная ячейка 20" xfId="1284"/>
    <cellStyle name="Контрольная ячейка 21" xfId="1285"/>
    <cellStyle name="Контрольная ячейка 22" xfId="1286"/>
    <cellStyle name="Контрольная ячейка 23" xfId="1287"/>
    <cellStyle name="Контрольная ячейка 24" xfId="1288"/>
    <cellStyle name="Контрольная ячейка 3" xfId="1289"/>
    <cellStyle name="Контрольная ячейка 3 2" xfId="1290"/>
    <cellStyle name="Контрольная ячейка 3 3" xfId="1291"/>
    <cellStyle name="Контрольная ячейка 3 4" xfId="1292"/>
    <cellStyle name="Контрольная ячейка 3 5" xfId="1293"/>
    <cellStyle name="Контрольная ячейка 3 6" xfId="1294"/>
    <cellStyle name="Контрольная ячейка 4" xfId="1295"/>
    <cellStyle name="Контрольная ячейка 5" xfId="1296"/>
    <cellStyle name="Контрольная ячейка 6" xfId="1297"/>
    <cellStyle name="Контрольная ячейка 7" xfId="1298"/>
    <cellStyle name="Контрольная ячейка 8" xfId="1299"/>
    <cellStyle name="Контрольная ячейка 9" xfId="1300"/>
    <cellStyle name="ЛокСмета" xfId="2194"/>
    <cellStyle name="Название 10" xfId="1301"/>
    <cellStyle name="Название 11" xfId="1302"/>
    <cellStyle name="Название 12" xfId="1303"/>
    <cellStyle name="Название 13" xfId="1304"/>
    <cellStyle name="Название 14" xfId="1305"/>
    <cellStyle name="Название 15" xfId="1306"/>
    <cellStyle name="Название 16" xfId="1307"/>
    <cellStyle name="Название 17" xfId="1308"/>
    <cellStyle name="Название 18" xfId="1309"/>
    <cellStyle name="Название 19" xfId="1310"/>
    <cellStyle name="Название 2" xfId="1311"/>
    <cellStyle name="Название 2 2" xfId="1312"/>
    <cellStyle name="Название 2 3" xfId="1313"/>
    <cellStyle name="Название 2 4" xfId="1314"/>
    <cellStyle name="Название 2 5" xfId="1315"/>
    <cellStyle name="Название 2 6" xfId="1316"/>
    <cellStyle name="Название 20" xfId="1317"/>
    <cellStyle name="Название 21" xfId="1318"/>
    <cellStyle name="Название 22" xfId="1319"/>
    <cellStyle name="Название 23" xfId="1320"/>
    <cellStyle name="Название 24" xfId="1321"/>
    <cellStyle name="Название 3" xfId="1322"/>
    <cellStyle name="Название 3 2" xfId="1323"/>
    <cellStyle name="Название 3 3" xfId="1324"/>
    <cellStyle name="Название 3 4" xfId="1325"/>
    <cellStyle name="Название 3 5" xfId="1326"/>
    <cellStyle name="Название 3 6" xfId="1327"/>
    <cellStyle name="Название 4" xfId="1328"/>
    <cellStyle name="Название 5" xfId="1329"/>
    <cellStyle name="Название 6" xfId="1330"/>
    <cellStyle name="Название 7" xfId="1331"/>
    <cellStyle name="Название 8" xfId="1332"/>
    <cellStyle name="Название 9" xfId="1333"/>
    <cellStyle name="Нейтральный 10" xfId="1334"/>
    <cellStyle name="Нейтральный 11" xfId="1335"/>
    <cellStyle name="Нейтральный 12" xfId="1336"/>
    <cellStyle name="Нейтральный 13" xfId="1337"/>
    <cellStyle name="Нейтральный 14" xfId="1338"/>
    <cellStyle name="Нейтральный 15" xfId="1339"/>
    <cellStyle name="Нейтральный 16" xfId="1340"/>
    <cellStyle name="Нейтральный 17" xfId="1341"/>
    <cellStyle name="Нейтральный 18" xfId="1342"/>
    <cellStyle name="Нейтральный 19" xfId="1343"/>
    <cellStyle name="Нейтральный 2" xfId="1344"/>
    <cellStyle name="Нейтральный 2 2" xfId="1345"/>
    <cellStyle name="Нейтральный 2 3" xfId="1346"/>
    <cellStyle name="Нейтральный 2 4" xfId="1347"/>
    <cellStyle name="Нейтральный 2 5" xfId="1348"/>
    <cellStyle name="Нейтральный 2 6" xfId="1349"/>
    <cellStyle name="Нейтральный 20" xfId="1350"/>
    <cellStyle name="Нейтральный 21" xfId="1351"/>
    <cellStyle name="Нейтральный 22" xfId="1352"/>
    <cellStyle name="Нейтральный 23" xfId="1353"/>
    <cellStyle name="Нейтральный 24" xfId="1354"/>
    <cellStyle name="Нейтральный 3" xfId="1355"/>
    <cellStyle name="Нейтральный 3 2" xfId="1356"/>
    <cellStyle name="Нейтральный 3 3" xfId="1357"/>
    <cellStyle name="Нейтральный 3 4" xfId="1358"/>
    <cellStyle name="Нейтральный 3 5" xfId="1359"/>
    <cellStyle name="Нейтральный 3 6" xfId="1360"/>
    <cellStyle name="Нейтральный 4" xfId="1361"/>
    <cellStyle name="Нейтральный 5" xfId="1362"/>
    <cellStyle name="Нейтральный 6" xfId="1363"/>
    <cellStyle name="Нейтральный 7" xfId="1364"/>
    <cellStyle name="Нейтральный 8" xfId="1365"/>
    <cellStyle name="Нейтральный 9" xfId="1366"/>
    <cellStyle name="Обычный" xfId="0" builtinId="0"/>
    <cellStyle name="Обычный 10" xfId="1367"/>
    <cellStyle name="Обычный 10 12 2" xfId="2215"/>
    <cellStyle name="Обычный 10 2" xfId="1368"/>
    <cellStyle name="Обычный 10 2 2" xfId="1369"/>
    <cellStyle name="Обычный 10 3" xfId="1370"/>
    <cellStyle name="Обычный 10 4" xfId="1371"/>
    <cellStyle name="Обычный 11" xfId="1372"/>
    <cellStyle name="Обычный 11 2" xfId="1373"/>
    <cellStyle name="Обычный 11 2 2" xfId="1374"/>
    <cellStyle name="Обычный 11 2 2 2" xfId="1375"/>
    <cellStyle name="Обычный 11 2 2 2 2" xfId="1376"/>
    <cellStyle name="Обычный 11 2 2 3" xfId="1377"/>
    <cellStyle name="Обычный 11 2 3" xfId="1378"/>
    <cellStyle name="Обычный 11 2 3 2" xfId="1379"/>
    <cellStyle name="Обычный 11 2 3 2 2" xfId="1380"/>
    <cellStyle name="Обычный 11 2 3 3" xfId="1381"/>
    <cellStyle name="Обычный 11 2 4" xfId="1382"/>
    <cellStyle name="Обычный 11 2 4 2" xfId="1383"/>
    <cellStyle name="Обычный 11 2 5" xfId="1384"/>
    <cellStyle name="Обычный 11 2 5 2" xfId="1385"/>
    <cellStyle name="Обычный 11 2 6" xfId="1386"/>
    <cellStyle name="Обычный 11 3" xfId="1387"/>
    <cellStyle name="Обычный 11 3 2" xfId="1388"/>
    <cellStyle name="Обычный 11 3 2 2" xfId="1389"/>
    <cellStyle name="Обычный 11 3 3" xfId="1390"/>
    <cellStyle name="Обычный 11 3 3 2" xfId="1391"/>
    <cellStyle name="Обычный 11 3 4" xfId="1392"/>
    <cellStyle name="Обычный 11 4" xfId="1393"/>
    <cellStyle name="Обычный 11 4 2" xfId="1394"/>
    <cellStyle name="Обычный 11 4 2 2" xfId="1395"/>
    <cellStyle name="Обычный 11 4 3" xfId="1396"/>
    <cellStyle name="Обычный 11 5" xfId="1397"/>
    <cellStyle name="Обычный 11 5 2" xfId="1398"/>
    <cellStyle name="Обычный 11 5 2 2" xfId="1399"/>
    <cellStyle name="Обычный 11 5 3" xfId="1400"/>
    <cellStyle name="Обычный 11 6" xfId="1401"/>
    <cellStyle name="Обычный 11 6 2" xfId="1402"/>
    <cellStyle name="Обычный 11 7" xfId="1403"/>
    <cellStyle name="Обычный 11 7 2" xfId="1404"/>
    <cellStyle name="Обычный 11 8" xfId="1405"/>
    <cellStyle name="Обычный 11 9" xfId="1406"/>
    <cellStyle name="Обычный 12" xfId="1407"/>
    <cellStyle name="Обычный 12 2" xfId="1408"/>
    <cellStyle name="Обычный 12 2 2" xfId="1409"/>
    <cellStyle name="Обычный 12 2 2 2" xfId="1410"/>
    <cellStyle name="Обычный 12 2 2 2 2" xfId="1411"/>
    <cellStyle name="Обычный 12 2 2 3" xfId="1412"/>
    <cellStyle name="Обычный 12 2 3" xfId="1413"/>
    <cellStyle name="Обычный 12 2 3 2" xfId="1414"/>
    <cellStyle name="Обычный 12 2 3 2 2" xfId="1415"/>
    <cellStyle name="Обычный 12 2 3 3" xfId="1416"/>
    <cellStyle name="Обычный 12 2 4" xfId="1417"/>
    <cellStyle name="Обычный 12 2 4 2" xfId="1418"/>
    <cellStyle name="Обычный 12 2 5" xfId="1419"/>
    <cellStyle name="Обычный 12 2 5 2" xfId="1420"/>
    <cellStyle name="Обычный 12 2 6" xfId="1421"/>
    <cellStyle name="Обычный 12 3" xfId="1422"/>
    <cellStyle name="Обычный 12 3 2" xfId="1423"/>
    <cellStyle name="Обычный 12 3 2 2" xfId="1424"/>
    <cellStyle name="Обычный 12 3 3" xfId="1425"/>
    <cellStyle name="Обычный 12 3 3 2" xfId="1426"/>
    <cellStyle name="Обычный 12 3 4" xfId="1427"/>
    <cellStyle name="Обычный 12 4" xfId="1428"/>
    <cellStyle name="Обычный 12 4 2" xfId="1429"/>
    <cellStyle name="Обычный 12 4 2 2" xfId="1430"/>
    <cellStyle name="Обычный 12 4 3" xfId="1431"/>
    <cellStyle name="Обычный 12 5" xfId="1432"/>
    <cellStyle name="Обычный 12 5 2" xfId="1433"/>
    <cellStyle name="Обычный 12 5 2 2" xfId="1434"/>
    <cellStyle name="Обычный 12 5 3" xfId="1435"/>
    <cellStyle name="Обычный 12 6" xfId="1436"/>
    <cellStyle name="Обычный 12 6 2" xfId="1437"/>
    <cellStyle name="Обычный 12 7" xfId="1438"/>
    <cellStyle name="Обычный 12 7 2" xfId="1439"/>
    <cellStyle name="Обычный 12 8" xfId="1440"/>
    <cellStyle name="Обычный 12 9" xfId="1441"/>
    <cellStyle name="Обычный 13" xfId="1442"/>
    <cellStyle name="Обычный 13 2" xfId="1443"/>
    <cellStyle name="Обычный 13 2 2" xfId="1444"/>
    <cellStyle name="Обычный 13 2 2 2" xfId="1445"/>
    <cellStyle name="Обычный 13 2 2 2 2" xfId="1446"/>
    <cellStyle name="Обычный 13 2 2 3" xfId="1447"/>
    <cellStyle name="Обычный 13 2 3" xfId="1448"/>
    <cellStyle name="Обычный 13 2 3 2" xfId="1449"/>
    <cellStyle name="Обычный 13 2 3 2 2" xfId="1450"/>
    <cellStyle name="Обычный 13 2 3 3" xfId="1451"/>
    <cellStyle name="Обычный 13 2 4" xfId="1452"/>
    <cellStyle name="Обычный 13 2 4 2" xfId="1453"/>
    <cellStyle name="Обычный 13 2 5" xfId="1454"/>
    <cellStyle name="Обычный 13 2 5 2" xfId="1455"/>
    <cellStyle name="Обычный 13 2 6" xfId="1456"/>
    <cellStyle name="Обычный 13 3" xfId="1457"/>
    <cellStyle name="Обычный 13 3 2" xfId="1458"/>
    <cellStyle name="Обычный 13 3 2 2" xfId="1459"/>
    <cellStyle name="Обычный 13 3 3" xfId="1460"/>
    <cellStyle name="Обычный 13 3 3 2" xfId="1461"/>
    <cellStyle name="Обычный 13 3 4" xfId="1462"/>
    <cellStyle name="Обычный 13 4" xfId="1463"/>
    <cellStyle name="Обычный 13 4 2" xfId="1464"/>
    <cellStyle name="Обычный 13 4 2 2" xfId="1465"/>
    <cellStyle name="Обычный 13 4 3" xfId="1466"/>
    <cellStyle name="Обычный 13 5" xfId="1467"/>
    <cellStyle name="Обычный 13 5 2" xfId="1468"/>
    <cellStyle name="Обычный 13 5 2 2" xfId="1469"/>
    <cellStyle name="Обычный 13 5 3" xfId="1470"/>
    <cellStyle name="Обычный 13 6" xfId="1471"/>
    <cellStyle name="Обычный 13 6 2" xfId="1472"/>
    <cellStyle name="Обычный 13 7" xfId="1473"/>
    <cellStyle name="Обычный 13 7 2" xfId="1474"/>
    <cellStyle name="Обычный 13 8" xfId="1475"/>
    <cellStyle name="Обычный 13 9" xfId="1476"/>
    <cellStyle name="Обычный 14" xfId="1477"/>
    <cellStyle name="Обычный 14 2" xfId="1478"/>
    <cellStyle name="Обычный 14 2 2" xfId="1479"/>
    <cellStyle name="Обычный 14 2 2 2" xfId="1480"/>
    <cellStyle name="Обычный 14 2 2 2 2" xfId="1481"/>
    <cellStyle name="Обычный 14 2 2 3" xfId="1482"/>
    <cellStyle name="Обычный 14 2 3" xfId="1483"/>
    <cellStyle name="Обычный 14 2 3 2" xfId="1484"/>
    <cellStyle name="Обычный 14 2 3 2 2" xfId="1485"/>
    <cellStyle name="Обычный 14 2 3 3" xfId="1486"/>
    <cellStyle name="Обычный 14 2 4" xfId="1487"/>
    <cellStyle name="Обычный 14 2 4 2" xfId="1488"/>
    <cellStyle name="Обычный 14 2 5" xfId="1489"/>
    <cellStyle name="Обычный 14 2 5 2" xfId="1490"/>
    <cellStyle name="Обычный 14 2 6" xfId="1491"/>
    <cellStyle name="Обычный 14 3" xfId="1492"/>
    <cellStyle name="Обычный 14 3 2" xfId="1493"/>
    <cellStyle name="Обычный 14 3 2 2" xfId="1494"/>
    <cellStyle name="Обычный 14 3 3" xfId="1495"/>
    <cellStyle name="Обычный 14 3 3 2" xfId="1496"/>
    <cellStyle name="Обычный 14 3 4" xfId="1497"/>
    <cellStyle name="Обычный 14 4" xfId="1498"/>
    <cellStyle name="Обычный 14 4 2" xfId="1499"/>
    <cellStyle name="Обычный 14 4 2 2" xfId="1500"/>
    <cellStyle name="Обычный 14 4 3" xfId="1501"/>
    <cellStyle name="Обычный 14 5" xfId="1502"/>
    <cellStyle name="Обычный 14 5 2" xfId="1503"/>
    <cellStyle name="Обычный 14 5 2 2" xfId="1504"/>
    <cellStyle name="Обычный 14 5 3" xfId="1505"/>
    <cellStyle name="Обычный 14 6" xfId="1506"/>
    <cellStyle name="Обычный 14 6 2" xfId="1507"/>
    <cellStyle name="Обычный 14 7" xfId="1508"/>
    <cellStyle name="Обычный 14 7 2" xfId="1509"/>
    <cellStyle name="Обычный 14 8" xfId="1510"/>
    <cellStyle name="Обычный 14 9" xfId="1511"/>
    <cellStyle name="Обычный 15" xfId="5"/>
    <cellStyle name="Обычный 15 2" xfId="1512"/>
    <cellStyle name="Обычный 15 2 2" xfId="1513"/>
    <cellStyle name="Обычный 15 2 2 2" xfId="1514"/>
    <cellStyle name="Обычный 15 2 2 2 2" xfId="1515"/>
    <cellStyle name="Обычный 15 2 2 3" xfId="1516"/>
    <cellStyle name="Обычный 15 2 3" xfId="1517"/>
    <cellStyle name="Обычный 15 2 3 2" xfId="1518"/>
    <cellStyle name="Обычный 15 2 3 2 2" xfId="1519"/>
    <cellStyle name="Обычный 15 2 3 3" xfId="1520"/>
    <cellStyle name="Обычный 15 2 4" xfId="1521"/>
    <cellStyle name="Обычный 15 2 4 2" xfId="1522"/>
    <cellStyle name="Обычный 15 2 5" xfId="1523"/>
    <cellStyle name="Обычный 15 2 5 2" xfId="1524"/>
    <cellStyle name="Обычный 15 2 6" xfId="1525"/>
    <cellStyle name="Обычный 15 3" xfId="1526"/>
    <cellStyle name="Обычный 15 3 2" xfId="1527"/>
    <cellStyle name="Обычный 15 3 2 2" xfId="1528"/>
    <cellStyle name="Обычный 15 3 3" xfId="1529"/>
    <cellStyle name="Обычный 15 3 3 2" xfId="1530"/>
    <cellStyle name="Обычный 15 3 4" xfId="1531"/>
    <cellStyle name="Обычный 15 4" xfId="1532"/>
    <cellStyle name="Обычный 15 4 2" xfId="1533"/>
    <cellStyle name="Обычный 15 4 2 2" xfId="1534"/>
    <cellStyle name="Обычный 15 4 3" xfId="1535"/>
    <cellStyle name="Обычный 15 5" xfId="1536"/>
    <cellStyle name="Обычный 15 5 2" xfId="1537"/>
    <cellStyle name="Обычный 15 5 2 2" xfId="1538"/>
    <cellStyle name="Обычный 15 5 3" xfId="1539"/>
    <cellStyle name="Обычный 15 6" xfId="1540"/>
    <cellStyle name="Обычный 15 6 2" xfId="1541"/>
    <cellStyle name="Обычный 15 7" xfId="1542"/>
    <cellStyle name="Обычный 15 7 2" xfId="1543"/>
    <cellStyle name="Обычный 15 8" xfId="1544"/>
    <cellStyle name="Обычный 15 9" xfId="1545"/>
    <cellStyle name="Обычный 16" xfId="1546"/>
    <cellStyle name="Обычный 16 2" xfId="1547"/>
    <cellStyle name="Обычный 16 2 2" xfId="1548"/>
    <cellStyle name="Обычный 16 2 2 2" xfId="1549"/>
    <cellStyle name="Обычный 16 2 2 2 2" xfId="1550"/>
    <cellStyle name="Обычный 16 2 2 3" xfId="1551"/>
    <cellStyle name="Обычный 16 2 3" xfId="1552"/>
    <cellStyle name="Обычный 16 2 3 2" xfId="1553"/>
    <cellStyle name="Обычный 16 2 3 2 2" xfId="1554"/>
    <cellStyle name="Обычный 16 2 3 3" xfId="1555"/>
    <cellStyle name="Обычный 16 2 4" xfId="1556"/>
    <cellStyle name="Обычный 16 2 4 2" xfId="1557"/>
    <cellStyle name="Обычный 16 2 5" xfId="1558"/>
    <cellStyle name="Обычный 16 2 5 2" xfId="1559"/>
    <cellStyle name="Обычный 16 2 6" xfId="1560"/>
    <cellStyle name="Обычный 16 3" xfId="1561"/>
    <cellStyle name="Обычный 16 3 2" xfId="1562"/>
    <cellStyle name="Обычный 16 3 2 2" xfId="1563"/>
    <cellStyle name="Обычный 16 3 3" xfId="1564"/>
    <cellStyle name="Обычный 16 4" xfId="1565"/>
    <cellStyle name="Обычный 16 4 2" xfId="1566"/>
    <cellStyle name="Обычный 16 4 2 2" xfId="1567"/>
    <cellStyle name="Обычный 16 4 3" xfId="1568"/>
    <cellStyle name="Обычный 16 5" xfId="1569"/>
    <cellStyle name="Обычный 16 5 2" xfId="1570"/>
    <cellStyle name="Обычный 16 5 2 2" xfId="1571"/>
    <cellStyle name="Обычный 16 5 3" xfId="1572"/>
    <cellStyle name="Обычный 16 6" xfId="1573"/>
    <cellStyle name="Обычный 16 6 2" xfId="1574"/>
    <cellStyle name="Обычный 16 7" xfId="1575"/>
    <cellStyle name="Обычный 16 7 2" xfId="1576"/>
    <cellStyle name="Обычный 16 8" xfId="1577"/>
    <cellStyle name="Обычный 16 9" xfId="1578"/>
    <cellStyle name="Обычный 17" xfId="1579"/>
    <cellStyle name="Обычный 17 2" xfId="1580"/>
    <cellStyle name="Обычный 17 2 2" xfId="1581"/>
    <cellStyle name="Обычный 17 2 2 2" xfId="1582"/>
    <cellStyle name="Обычный 17 2 2 2 2" xfId="1583"/>
    <cellStyle name="Обычный 17 2 2 3" xfId="1584"/>
    <cellStyle name="Обычный 17 2 3" xfId="1585"/>
    <cellStyle name="Обычный 17 2 3 2" xfId="1586"/>
    <cellStyle name="Обычный 17 2 3 2 2" xfId="1587"/>
    <cellStyle name="Обычный 17 2 3 3" xfId="1588"/>
    <cellStyle name="Обычный 17 2 4" xfId="1589"/>
    <cellStyle name="Обычный 17 2 4 2" xfId="1590"/>
    <cellStyle name="Обычный 17 2 5" xfId="1591"/>
    <cellStyle name="Обычный 17 2 5 2" xfId="1592"/>
    <cellStyle name="Обычный 17 2 6" xfId="1593"/>
    <cellStyle name="Обычный 17 3" xfId="1594"/>
    <cellStyle name="Обычный 17 3 2" xfId="1595"/>
    <cellStyle name="Обычный 17 3 2 2" xfId="1596"/>
    <cellStyle name="Обычный 17 3 3" xfId="1597"/>
    <cellStyle name="Обычный 17 4" xfId="1598"/>
    <cellStyle name="Обычный 17 4 2" xfId="1599"/>
    <cellStyle name="Обычный 17 4 2 2" xfId="1600"/>
    <cellStyle name="Обычный 17 4 3" xfId="1601"/>
    <cellStyle name="Обычный 17 5" xfId="1602"/>
    <cellStyle name="Обычный 17 5 2" xfId="1603"/>
    <cellStyle name="Обычный 17 5 2 2" xfId="1604"/>
    <cellStyle name="Обычный 17 5 3" xfId="1605"/>
    <cellStyle name="Обычный 17 6" xfId="1606"/>
    <cellStyle name="Обычный 17 6 2" xfId="1607"/>
    <cellStyle name="Обычный 17 7" xfId="1608"/>
    <cellStyle name="Обычный 17 7 2" xfId="1609"/>
    <cellStyle name="Обычный 17 8" xfId="1610"/>
    <cellStyle name="Обычный 17 9" xfId="1611"/>
    <cellStyle name="Обычный 18" xfId="20"/>
    <cellStyle name="Обычный 18 2" xfId="1612"/>
    <cellStyle name="Обычный 18 2 2" xfId="1613"/>
    <cellStyle name="Обычный 18 2 2 2" xfId="1614"/>
    <cellStyle name="Обычный 18 2 2 2 2" xfId="1615"/>
    <cellStyle name="Обычный 18 2 2 3" xfId="1616"/>
    <cellStyle name="Обычный 18 2 3" xfId="1617"/>
    <cellStyle name="Обычный 18 2 3 2" xfId="1618"/>
    <cellStyle name="Обычный 18 2 3 2 2" xfId="1619"/>
    <cellStyle name="Обычный 18 2 3 3" xfId="1620"/>
    <cellStyle name="Обычный 18 2 4" xfId="1621"/>
    <cellStyle name="Обычный 18 2 4 2" xfId="1622"/>
    <cellStyle name="Обычный 18 2 5" xfId="1623"/>
    <cellStyle name="Обычный 18 2 5 2" xfId="1624"/>
    <cellStyle name="Обычный 18 2 6" xfId="1625"/>
    <cellStyle name="Обычный 18 3" xfId="1626"/>
    <cellStyle name="Обычный 18 3 2" xfId="1627"/>
    <cellStyle name="Обычный 18 3 2 2" xfId="1628"/>
    <cellStyle name="Обычный 18 3 3" xfId="1629"/>
    <cellStyle name="Обычный 18 3 3 2" xfId="1630"/>
    <cellStyle name="Обычный 18 3 4" xfId="1631"/>
    <cellStyle name="Обычный 18 4" xfId="1632"/>
    <cellStyle name="Обычный 18 4 2" xfId="1633"/>
    <cellStyle name="Обычный 18 4 2 2" xfId="1634"/>
    <cellStyle name="Обычный 18 4 3" xfId="1635"/>
    <cellStyle name="Обычный 18 5" xfId="1636"/>
    <cellStyle name="Обычный 18 5 2" xfId="1637"/>
    <cellStyle name="Обычный 18 5 2 2" xfId="1638"/>
    <cellStyle name="Обычный 18 5 3" xfId="1639"/>
    <cellStyle name="Обычный 18 6" xfId="1640"/>
    <cellStyle name="Обычный 18 6 2" xfId="1641"/>
    <cellStyle name="Обычный 18 7" xfId="1642"/>
    <cellStyle name="Обычный 18 7 2" xfId="1643"/>
    <cellStyle name="Обычный 18 8" xfId="1644"/>
    <cellStyle name="Обычный 18 9" xfId="1645"/>
    <cellStyle name="Обычный 19" xfId="1646"/>
    <cellStyle name="Обычный 19 2" xfId="1647"/>
    <cellStyle name="Обычный 19 2 2" xfId="1648"/>
    <cellStyle name="Обычный 19 2 2 2" xfId="1649"/>
    <cellStyle name="Обычный 19 2 2 2 2" xfId="1650"/>
    <cellStyle name="Обычный 19 2 2 3" xfId="1651"/>
    <cellStyle name="Обычный 19 2 3" xfId="1652"/>
    <cellStyle name="Обычный 19 2 3 2" xfId="1653"/>
    <cellStyle name="Обычный 19 2 3 2 2" xfId="1654"/>
    <cellStyle name="Обычный 19 2 3 3" xfId="1655"/>
    <cellStyle name="Обычный 19 2 4" xfId="1656"/>
    <cellStyle name="Обычный 19 2 4 2" xfId="1657"/>
    <cellStyle name="Обычный 19 2 5" xfId="1658"/>
    <cellStyle name="Обычный 19 2 5 2" xfId="1659"/>
    <cellStyle name="Обычный 19 2 6" xfId="1660"/>
    <cellStyle name="Обычный 19 3" xfId="1661"/>
    <cellStyle name="Обычный 19 3 2" xfId="1662"/>
    <cellStyle name="Обычный 19 3 2 2" xfId="1663"/>
    <cellStyle name="Обычный 19 3 3" xfId="1664"/>
    <cellStyle name="Обычный 19 4" xfId="1665"/>
    <cellStyle name="Обычный 19 4 2" xfId="1666"/>
    <cellStyle name="Обычный 19 4 2 2" xfId="1667"/>
    <cellStyle name="Обычный 19 4 3" xfId="1668"/>
    <cellStyle name="Обычный 19 5" xfId="1669"/>
    <cellStyle name="Обычный 19 5 2" xfId="1670"/>
    <cellStyle name="Обычный 19 5 2 2" xfId="1671"/>
    <cellStyle name="Обычный 19 5 3" xfId="1672"/>
    <cellStyle name="Обычный 19 6" xfId="1673"/>
    <cellStyle name="Обычный 19 6 2" xfId="1674"/>
    <cellStyle name="Обычный 19 7" xfId="1675"/>
    <cellStyle name="Обычный 19 7 2" xfId="1676"/>
    <cellStyle name="Обычный 19 8" xfId="1677"/>
    <cellStyle name="Обычный 19 9" xfId="1678"/>
    <cellStyle name="Обычный 2" xfId="1"/>
    <cellStyle name="Обычный 2 10" xfId="1679"/>
    <cellStyle name="Обычный 2 11" xfId="1680"/>
    <cellStyle name="Обычный 2 12" xfId="1681"/>
    <cellStyle name="Обычный 2 13" xfId="1682"/>
    <cellStyle name="Обычный 2 14" xfId="1683"/>
    <cellStyle name="Обычный 2 15" xfId="1684"/>
    <cellStyle name="Обычный 2 16" xfId="1685"/>
    <cellStyle name="Обычный 2 17" xfId="1686"/>
    <cellStyle name="Обычный 2 18" xfId="1687"/>
    <cellStyle name="Обычный 2 2" xfId="19"/>
    <cellStyle name="Обычный 2 2 2" xfId="1688"/>
    <cellStyle name="Обычный 2 2 2 2" xfId="1689"/>
    <cellStyle name="Обычный 2 2 4" xfId="2218"/>
    <cellStyle name="Обычный 2 3" xfId="1690"/>
    <cellStyle name="Обычный 2 3 2" xfId="1691"/>
    <cellStyle name="Обычный 2 4" xfId="1692"/>
    <cellStyle name="Обычный 2 5" xfId="1693"/>
    <cellStyle name="Обычный 2 6" xfId="1694"/>
    <cellStyle name="Обычный 2 7" xfId="1695"/>
    <cellStyle name="Обычный 2 8" xfId="1696"/>
    <cellStyle name="Обычный 2 9" xfId="1697"/>
    <cellStyle name="Обычный 20" xfId="1698"/>
    <cellStyle name="Обычный 20 2" xfId="1699"/>
    <cellStyle name="Обычный 20 2 2" xfId="1700"/>
    <cellStyle name="Обычный 20 2 2 2" xfId="1701"/>
    <cellStyle name="Обычный 20 2 3" xfId="1702"/>
    <cellStyle name="Обычный 20 3" xfId="1703"/>
    <cellStyle name="Обычный 20 3 2" xfId="1704"/>
    <cellStyle name="Обычный 20 3 2 2" xfId="1705"/>
    <cellStyle name="Обычный 20 3 3" xfId="1706"/>
    <cellStyle name="Обычный 20 4" xfId="1707"/>
    <cellStyle name="Обычный 20 4 2" xfId="1708"/>
    <cellStyle name="Обычный 20 4 2 2" xfId="1709"/>
    <cellStyle name="Обычный 20 4 3" xfId="1710"/>
    <cellStyle name="Обычный 20 5" xfId="1711"/>
    <cellStyle name="Обычный 20 5 2" xfId="1712"/>
    <cellStyle name="Обычный 20 6" xfId="1713"/>
    <cellStyle name="Обычный 20 6 2" xfId="1714"/>
    <cellStyle name="Обычный 20 7" xfId="1715"/>
    <cellStyle name="Обычный 20 8" xfId="1716"/>
    <cellStyle name="Обычный 21" xfId="1717"/>
    <cellStyle name="Обычный 21 2" xfId="1718"/>
    <cellStyle name="Обычный 22" xfId="1719"/>
    <cellStyle name="Обычный 22 2" xfId="1720"/>
    <cellStyle name="Обычный 22 2 2" xfId="1721"/>
    <cellStyle name="Обычный 22 2 2 2" xfId="1722"/>
    <cellStyle name="Обычный 22 2 3" xfId="1723"/>
    <cellStyle name="Обычный 22 3" xfId="1724"/>
    <cellStyle name="Обычный 22 3 2" xfId="1725"/>
    <cellStyle name="Обычный 22 4" xfId="1726"/>
    <cellStyle name="Обычный 22 5" xfId="1727"/>
    <cellStyle name="Обычный 23" xfId="1728"/>
    <cellStyle name="Обычный 23 2" xfId="1729"/>
    <cellStyle name="Обычный 23 2 2" xfId="1730"/>
    <cellStyle name="Обычный 23 3" xfId="1731"/>
    <cellStyle name="Обычный 23 4" xfId="1732"/>
    <cellStyle name="Обычный 24" xfId="1733"/>
    <cellStyle name="Обычный 24 2" xfId="1734"/>
    <cellStyle name="Обычный 24 2 2" xfId="1735"/>
    <cellStyle name="Обычный 24 3" xfId="1736"/>
    <cellStyle name="Обычный 24 4" xfId="1737"/>
    <cellStyle name="Обычный 25" xfId="1738"/>
    <cellStyle name="Обычный 25 2" xfId="1739"/>
    <cellStyle name="Обычный 25 2 2" xfId="1740"/>
    <cellStyle name="Обычный 25 3" xfId="1741"/>
    <cellStyle name="Обычный 26" xfId="1742"/>
    <cellStyle name="Обычный 26 2" xfId="1743"/>
    <cellStyle name="Обычный 27" xfId="1744"/>
    <cellStyle name="Обычный 27 2" xfId="1745"/>
    <cellStyle name="Обычный 28" xfId="1746"/>
    <cellStyle name="Обычный 28 4" xfId="2216"/>
    <cellStyle name="Обычный 29" xfId="2190"/>
    <cellStyle name="Обычный 3" xfId="3"/>
    <cellStyle name="Обычный 3 2" xfId="1747"/>
    <cellStyle name="Обычный 3 2 2" xfId="1748"/>
    <cellStyle name="Обычный 30" xfId="2195"/>
    <cellStyle name="Обычный 30 2" xfId="2198"/>
    <cellStyle name="Обычный 31" xfId="2196"/>
    <cellStyle name="Обычный 31 2 2" xfId="2209"/>
    <cellStyle name="Обычный 31 2 2 2" xfId="2220"/>
    <cellStyle name="Обычный 32" xfId="2197"/>
    <cellStyle name="Обычный 33" xfId="2202"/>
    <cellStyle name="Обычный 34" xfId="2203"/>
    <cellStyle name="Обычный 35" xfId="2204"/>
    <cellStyle name="Обычный 36" xfId="2205"/>
    <cellStyle name="Обычный 37" xfId="2206"/>
    <cellStyle name="Обычный 38" xfId="2207"/>
    <cellStyle name="Обычный 39" xfId="2208"/>
    <cellStyle name="Обычный 4" xfId="1749"/>
    <cellStyle name="Обычный 4 2" xfId="1750"/>
    <cellStyle name="Обычный 4 3" xfId="1751"/>
    <cellStyle name="Обычный 4 3 2" xfId="1752"/>
    <cellStyle name="Обычный 4 3 2 2" xfId="1753"/>
    <cellStyle name="Обычный 4 3 2 2 2" xfId="1754"/>
    <cellStyle name="Обычный 4 3 2 2 2 2" xfId="1755"/>
    <cellStyle name="Обычный 4 3 2 2 3" xfId="1756"/>
    <cellStyle name="Обычный 4 3 2 3" xfId="1757"/>
    <cellStyle name="Обычный 4 3 2 3 2" xfId="1758"/>
    <cellStyle name="Обычный 4 3 2 3 2 2" xfId="1759"/>
    <cellStyle name="Обычный 4 3 2 3 3" xfId="1760"/>
    <cellStyle name="Обычный 4 3 2 4" xfId="1761"/>
    <cellStyle name="Обычный 4 3 2 4 2" xfId="1762"/>
    <cellStyle name="Обычный 4 3 2 5" xfId="1763"/>
    <cellStyle name="Обычный 4 3 2 5 2" xfId="1764"/>
    <cellStyle name="Обычный 4 3 2 6" xfId="1765"/>
    <cellStyle name="Обычный 4 3 3" xfId="1766"/>
    <cellStyle name="Обычный 4 3 3 2" xfId="1767"/>
    <cellStyle name="Обычный 4 3 3 2 2" xfId="1768"/>
    <cellStyle name="Обычный 4 3 3 2 2 2" xfId="1769"/>
    <cellStyle name="Обычный 4 3 3 2 3" xfId="1770"/>
    <cellStyle name="Обычный 4 3 3 3" xfId="1771"/>
    <cellStyle name="Обычный 4 3 3 3 2" xfId="1772"/>
    <cellStyle name="Обычный 4 3 3 4" xfId="1773"/>
    <cellStyle name="Обычный 4 3 3 4 2" xfId="1774"/>
    <cellStyle name="Обычный 4 3 3 5" xfId="1775"/>
    <cellStyle name="Обычный 4 3 4" xfId="1776"/>
    <cellStyle name="Обычный 4 3 4 2" xfId="1777"/>
    <cellStyle name="Обычный 4 3 4 2 2" xfId="1778"/>
    <cellStyle name="Обычный 4 3 4 2 2 2" xfId="1779"/>
    <cellStyle name="Обычный 4 3 4 2 3" xfId="1780"/>
    <cellStyle name="Обычный 4 3 4 3" xfId="1781"/>
    <cellStyle name="Обычный 4 3 4 3 2" xfId="1782"/>
    <cellStyle name="Обычный 4 3 4 4" xfId="1783"/>
    <cellStyle name="Обычный 4 3 5" xfId="1784"/>
    <cellStyle name="Обычный 4 3 5 2" xfId="1785"/>
    <cellStyle name="Обычный 4 3 5 2 2" xfId="1786"/>
    <cellStyle name="Обычный 4 3 5 3" xfId="1787"/>
    <cellStyle name="Обычный 4 3 6" xfId="1788"/>
    <cellStyle name="Обычный 4 3 6 2" xfId="1789"/>
    <cellStyle name="Обычный 4 3 7" xfId="1790"/>
    <cellStyle name="Обычный 4 3 7 2" xfId="1791"/>
    <cellStyle name="Обычный 4 4" xfId="1792"/>
    <cellStyle name="Обычный 4 4 2" xfId="1793"/>
    <cellStyle name="Обычный 4 4 3" xfId="1794"/>
    <cellStyle name="Обычный 40" xfId="2219"/>
    <cellStyle name="Обычный 41" xfId="2214"/>
    <cellStyle name="Обычный 42" xfId="2221"/>
    <cellStyle name="Обычный 43" xfId="2227"/>
    <cellStyle name="Обычный 44" xfId="2228"/>
    <cellStyle name="Обычный 44 2" xfId="2230"/>
    <cellStyle name="Обычный 45" xfId="2231"/>
    <cellStyle name="Обычный 5" xfId="1795"/>
    <cellStyle name="Обычный 6" xfId="1796"/>
    <cellStyle name="Обычный 6 2" xfId="1797"/>
    <cellStyle name="Обычный 6 2 2" xfId="1798"/>
    <cellStyle name="Обычный 6 3" xfId="1799"/>
    <cellStyle name="Обычный 7" xfId="1800"/>
    <cellStyle name="Обычный 7 10" xfId="1801"/>
    <cellStyle name="Обычный 7 2" xfId="1802"/>
    <cellStyle name="Обычный 7 2 2" xfId="1803"/>
    <cellStyle name="Обычный 7 2 2 2" xfId="1804"/>
    <cellStyle name="Обычный 7 2 2 2 2" xfId="1805"/>
    <cellStyle name="Обычный 7 2 2 2 2 2" xfId="1806"/>
    <cellStyle name="Обычный 7 2 2 2 3" xfId="1807"/>
    <cellStyle name="Обычный 7 2 2 3" xfId="1808"/>
    <cellStyle name="Обычный 7 2 2 3 2" xfId="1809"/>
    <cellStyle name="Обычный 7 2 2 3 2 2" xfId="1810"/>
    <cellStyle name="Обычный 7 2 2 3 3" xfId="1811"/>
    <cellStyle name="Обычный 7 2 2 4" xfId="1812"/>
    <cellStyle name="Обычный 7 2 2 4 2" xfId="1813"/>
    <cellStyle name="Обычный 7 2 2 5" xfId="1814"/>
    <cellStyle name="Обычный 7 2 2 5 2" xfId="1815"/>
    <cellStyle name="Обычный 7 2 2 6" xfId="1816"/>
    <cellStyle name="Обычный 7 2 3" xfId="1817"/>
    <cellStyle name="Обычный 7 2 3 2" xfId="1818"/>
    <cellStyle name="Обычный 7 2 3 2 2" xfId="1819"/>
    <cellStyle name="Обычный 7 2 3 3" xfId="1820"/>
    <cellStyle name="Обычный 7 2 3 3 2" xfId="1821"/>
    <cellStyle name="Обычный 7 2 3 4" xfId="1822"/>
    <cellStyle name="Обычный 7 2 4" xfId="1823"/>
    <cellStyle name="Обычный 7 2 4 2" xfId="1824"/>
    <cellStyle name="Обычный 7 2 4 2 2" xfId="1825"/>
    <cellStyle name="Обычный 7 2 4 3" xfId="1826"/>
    <cellStyle name="Обычный 7 2 5" xfId="1827"/>
    <cellStyle name="Обычный 7 2 5 2" xfId="1828"/>
    <cellStyle name="Обычный 7 2 5 2 2" xfId="1829"/>
    <cellStyle name="Обычный 7 2 5 3" xfId="1830"/>
    <cellStyle name="Обычный 7 2 6" xfId="1831"/>
    <cellStyle name="Обычный 7 2 6 2" xfId="1832"/>
    <cellStyle name="Обычный 7 2 7" xfId="1833"/>
    <cellStyle name="Обычный 7 2 7 2" xfId="1834"/>
    <cellStyle name="Обычный 7 3" xfId="1835"/>
    <cellStyle name="Обычный 7 3 2" xfId="1836"/>
    <cellStyle name="Обычный 7 3 2 2" xfId="1837"/>
    <cellStyle name="Обычный 7 3 2 2 2" xfId="1838"/>
    <cellStyle name="Обычный 7 3 2 3" xfId="1839"/>
    <cellStyle name="Обычный 7 3 3" xfId="1840"/>
    <cellStyle name="Обычный 7 3 3 2" xfId="1841"/>
    <cellStyle name="Обычный 7 3 3 2 2" xfId="1842"/>
    <cellStyle name="Обычный 7 3 3 3" xfId="1843"/>
    <cellStyle name="Обычный 7 3 4" xfId="1844"/>
    <cellStyle name="Обычный 7 3 4 2" xfId="1845"/>
    <cellStyle name="Обычный 7 3 5" xfId="1846"/>
    <cellStyle name="Обычный 7 3 5 2" xfId="1847"/>
    <cellStyle name="Обычный 7 3 6" xfId="1848"/>
    <cellStyle name="Обычный 7 4" xfId="1849"/>
    <cellStyle name="Обычный 7 4 2" xfId="1850"/>
    <cellStyle name="Обычный 7 4 2 2" xfId="1851"/>
    <cellStyle name="Обычный 7 4 3" xfId="1852"/>
    <cellStyle name="Обычный 7 4 3 2" xfId="1853"/>
    <cellStyle name="Обычный 7 4 4" xfId="1854"/>
    <cellStyle name="Обычный 7 5" xfId="1855"/>
    <cellStyle name="Обычный 7 5 2" xfId="1856"/>
    <cellStyle name="Обычный 7 5 2 2" xfId="1857"/>
    <cellStyle name="Обычный 7 5 3" xfId="1858"/>
    <cellStyle name="Обычный 7 6" xfId="1859"/>
    <cellStyle name="Обычный 7 6 2" xfId="1860"/>
    <cellStyle name="Обычный 7 6 2 2" xfId="1861"/>
    <cellStyle name="Обычный 7 6 3" xfId="1862"/>
    <cellStyle name="Обычный 7 7" xfId="1863"/>
    <cellStyle name="Обычный 7 7 2" xfId="1864"/>
    <cellStyle name="Обычный 7 8" xfId="1865"/>
    <cellStyle name="Обычный 7 8 2" xfId="1866"/>
    <cellStyle name="Обычный 7 9" xfId="1867"/>
    <cellStyle name="Обычный 8" xfId="1868"/>
    <cellStyle name="Обычный 8 2" xfId="1869"/>
    <cellStyle name="Обычный 8 2 2" xfId="1870"/>
    <cellStyle name="Обычный 8 2 2 2" xfId="1871"/>
    <cellStyle name="Обычный 8 2 2 2 2" xfId="1872"/>
    <cellStyle name="Обычный 8 2 2 3" xfId="1873"/>
    <cellStyle name="Обычный 8 2 3" xfId="1874"/>
    <cellStyle name="Обычный 8 2 3 2" xfId="1875"/>
    <cellStyle name="Обычный 8 2 3 2 2" xfId="1876"/>
    <cellStyle name="Обычный 8 2 3 3" xfId="1877"/>
    <cellStyle name="Обычный 8 2 4" xfId="1878"/>
    <cellStyle name="Обычный 8 2 4 2" xfId="1879"/>
    <cellStyle name="Обычный 8 2 5" xfId="1880"/>
    <cellStyle name="Обычный 8 2 5 2" xfId="1881"/>
    <cellStyle name="Обычный 8 2 6" xfId="1882"/>
    <cellStyle name="Обычный 8 3" xfId="1883"/>
    <cellStyle name="Обычный 8 3 2" xfId="1884"/>
    <cellStyle name="Обычный 8 3 2 2" xfId="1885"/>
    <cellStyle name="Обычный 8 3 3" xfId="1886"/>
    <cellStyle name="Обычный 8 3 3 2" xfId="1887"/>
    <cellStyle name="Обычный 8 3 4" xfId="1888"/>
    <cellStyle name="Обычный 8 4" xfId="1889"/>
    <cellStyle name="Обычный 8 4 2" xfId="1890"/>
    <cellStyle name="Обычный 8 4 2 2" xfId="1891"/>
    <cellStyle name="Обычный 8 4 3" xfId="1892"/>
    <cellStyle name="Обычный 8 5" xfId="1893"/>
    <cellStyle name="Обычный 8 5 2" xfId="1894"/>
    <cellStyle name="Обычный 8 5 2 2" xfId="1895"/>
    <cellStyle name="Обычный 8 5 3" xfId="1896"/>
    <cellStyle name="Обычный 8 6" xfId="1897"/>
    <cellStyle name="Обычный 8 6 2" xfId="1898"/>
    <cellStyle name="Обычный 8 7" xfId="1899"/>
    <cellStyle name="Обычный 8 7 2" xfId="1900"/>
    <cellStyle name="Обычный 8 8" xfId="1901"/>
    <cellStyle name="Обычный 8 9" xfId="1902"/>
    <cellStyle name="Обычный 9" xfId="1903"/>
    <cellStyle name="Обычный 9 2" xfId="1904"/>
    <cellStyle name="Обычный 9 2 2" xfId="1905"/>
    <cellStyle name="Обычный 9 2 2 2" xfId="1906"/>
    <cellStyle name="Обычный 9 2 2 2 2" xfId="1907"/>
    <cellStyle name="Обычный 9 2 2 3" xfId="1908"/>
    <cellStyle name="Обычный 9 2 3" xfId="1909"/>
    <cellStyle name="Обычный 9 2 3 2" xfId="1910"/>
    <cellStyle name="Обычный 9 2 3 2 2" xfId="1911"/>
    <cellStyle name="Обычный 9 2 3 3" xfId="1912"/>
    <cellStyle name="Обычный 9 2 4" xfId="1913"/>
    <cellStyle name="Обычный 9 2 4 2" xfId="1914"/>
    <cellStyle name="Обычный 9 2 5" xfId="1915"/>
    <cellStyle name="Обычный 9 2 5 2" xfId="1916"/>
    <cellStyle name="Обычный 9 2 6" xfId="1917"/>
    <cellStyle name="Обычный 9 3" xfId="1918"/>
    <cellStyle name="Обычный 9 3 2" xfId="1919"/>
    <cellStyle name="Обычный 9 3 2 2" xfId="1920"/>
    <cellStyle name="Обычный 9 3 3" xfId="1921"/>
    <cellStyle name="Обычный 9 3 3 2" xfId="1922"/>
    <cellStyle name="Обычный 9 3 4" xfId="1923"/>
    <cellStyle name="Обычный 9 4" xfId="1924"/>
    <cellStyle name="Обычный 9 4 2" xfId="1925"/>
    <cellStyle name="Обычный 9 4 2 2" xfId="1926"/>
    <cellStyle name="Обычный 9 4 3" xfId="1927"/>
    <cellStyle name="Обычный 9 5" xfId="1928"/>
    <cellStyle name="Обычный 9 5 2" xfId="1929"/>
    <cellStyle name="Обычный 9 5 2 2" xfId="1930"/>
    <cellStyle name="Обычный 9 5 3" xfId="1931"/>
    <cellStyle name="Обычный 9 6" xfId="1932"/>
    <cellStyle name="Обычный 9 6 2" xfId="1933"/>
    <cellStyle name="Обычный 9 7" xfId="1934"/>
    <cellStyle name="Обычный 9 7 2" xfId="1935"/>
    <cellStyle name="Обычный 9 8" xfId="1936"/>
    <cellStyle name="Обычный 9 9" xfId="1937"/>
    <cellStyle name="Обычный_1080  сводный расчет" xfId="2224"/>
    <cellStyle name="Обычный_6200_PRT" xfId="2226"/>
    <cellStyle name="Обычный_6200_PRT 2" xfId="2223"/>
    <cellStyle name="Обычный_6200РД" xfId="2225"/>
    <cellStyle name="ПИР" xfId="2191"/>
    <cellStyle name="Плохой 10" xfId="1938"/>
    <cellStyle name="Плохой 11" xfId="1939"/>
    <cellStyle name="Плохой 12" xfId="1940"/>
    <cellStyle name="Плохой 13" xfId="1941"/>
    <cellStyle name="Плохой 14" xfId="1942"/>
    <cellStyle name="Плохой 15" xfId="1943"/>
    <cellStyle name="Плохой 16" xfId="1944"/>
    <cellStyle name="Плохой 17" xfId="1945"/>
    <cellStyle name="Плохой 18" xfId="1946"/>
    <cellStyle name="Плохой 19" xfId="1947"/>
    <cellStyle name="Плохой 2" xfId="1948"/>
    <cellStyle name="Плохой 2 2" xfId="1949"/>
    <cellStyle name="Плохой 2 3" xfId="1950"/>
    <cellStyle name="Плохой 2 4" xfId="1951"/>
    <cellStyle name="Плохой 2 5" xfId="1952"/>
    <cellStyle name="Плохой 2 6" xfId="1953"/>
    <cellStyle name="Плохой 20" xfId="1954"/>
    <cellStyle name="Плохой 21" xfId="1955"/>
    <cellStyle name="Плохой 22" xfId="1956"/>
    <cellStyle name="Плохой 23" xfId="1957"/>
    <cellStyle name="Плохой 24" xfId="1958"/>
    <cellStyle name="Плохой 3" xfId="1959"/>
    <cellStyle name="Плохой 3 2" xfId="1960"/>
    <cellStyle name="Плохой 3 3" xfId="1961"/>
    <cellStyle name="Плохой 3 4" xfId="1962"/>
    <cellStyle name="Плохой 3 5" xfId="1963"/>
    <cellStyle name="Плохой 3 6" xfId="1964"/>
    <cellStyle name="Плохой 4" xfId="1965"/>
    <cellStyle name="Плохой 5" xfId="1966"/>
    <cellStyle name="Плохой 6" xfId="1967"/>
    <cellStyle name="Плохой 7" xfId="1968"/>
    <cellStyle name="Плохой 8" xfId="1969"/>
    <cellStyle name="Плохой 9" xfId="1970"/>
    <cellStyle name="Пояснение 10" xfId="1971"/>
    <cellStyle name="Пояснение 11" xfId="1972"/>
    <cellStyle name="Пояснение 12" xfId="1973"/>
    <cellStyle name="Пояснение 13" xfId="1974"/>
    <cellStyle name="Пояснение 14" xfId="1975"/>
    <cellStyle name="Пояснение 15" xfId="1976"/>
    <cellStyle name="Пояснение 16" xfId="1977"/>
    <cellStyle name="Пояснение 17" xfId="1978"/>
    <cellStyle name="Пояснение 18" xfId="1979"/>
    <cellStyle name="Пояснение 19" xfId="1980"/>
    <cellStyle name="Пояснение 2" xfId="1981"/>
    <cellStyle name="Пояснение 2 2" xfId="1982"/>
    <cellStyle name="Пояснение 2 3" xfId="1983"/>
    <cellStyle name="Пояснение 2 4" xfId="1984"/>
    <cellStyle name="Пояснение 2 5" xfId="1985"/>
    <cellStyle name="Пояснение 2 6" xfId="1986"/>
    <cellStyle name="Пояснение 20" xfId="1987"/>
    <cellStyle name="Пояснение 21" xfId="1988"/>
    <cellStyle name="Пояснение 22" xfId="1989"/>
    <cellStyle name="Пояснение 23" xfId="1990"/>
    <cellStyle name="Пояснение 24" xfId="1991"/>
    <cellStyle name="Пояснение 3" xfId="1992"/>
    <cellStyle name="Пояснение 3 2" xfId="1993"/>
    <cellStyle name="Пояснение 3 3" xfId="1994"/>
    <cellStyle name="Пояснение 3 4" xfId="1995"/>
    <cellStyle name="Пояснение 3 5" xfId="1996"/>
    <cellStyle name="Пояснение 3 6" xfId="1997"/>
    <cellStyle name="Пояснение 4" xfId="1998"/>
    <cellStyle name="Пояснение 5" xfId="1999"/>
    <cellStyle name="Пояснение 6" xfId="2000"/>
    <cellStyle name="Пояснение 7" xfId="2001"/>
    <cellStyle name="Пояснение 8" xfId="2002"/>
    <cellStyle name="Пояснение 9" xfId="2003"/>
    <cellStyle name="Примечание 10" xfId="2004"/>
    <cellStyle name="Примечание 11" xfId="2005"/>
    <cellStyle name="Примечание 12" xfId="2006"/>
    <cellStyle name="Примечание 13" xfId="2007"/>
    <cellStyle name="Примечание 14" xfId="2008"/>
    <cellStyle name="Примечание 15" xfId="2009"/>
    <cellStyle name="Примечание 16" xfId="2010"/>
    <cellStyle name="Примечание 17" xfId="2011"/>
    <cellStyle name="Примечание 18" xfId="2012"/>
    <cellStyle name="Примечание 19" xfId="2013"/>
    <cellStyle name="Примечание 2" xfId="2014"/>
    <cellStyle name="Примечание 2 2" xfId="2015"/>
    <cellStyle name="Примечание 2 3" xfId="2016"/>
    <cellStyle name="Примечание 2 4" xfId="2017"/>
    <cellStyle name="Примечание 2 5" xfId="2018"/>
    <cellStyle name="Примечание 2 6" xfId="2019"/>
    <cellStyle name="Примечание 20" xfId="2020"/>
    <cellStyle name="Примечание 21" xfId="2021"/>
    <cellStyle name="Примечание 22" xfId="2022"/>
    <cellStyle name="Примечание 23" xfId="2023"/>
    <cellStyle name="Примечание 24" xfId="2024"/>
    <cellStyle name="Примечание 3" xfId="2025"/>
    <cellStyle name="Примечание 3 2" xfId="2026"/>
    <cellStyle name="Примечание 3 3" xfId="2027"/>
    <cellStyle name="Примечание 3 4" xfId="2028"/>
    <cellStyle name="Примечание 3 5" xfId="2029"/>
    <cellStyle name="Примечание 3 6" xfId="2030"/>
    <cellStyle name="Примечание 4" xfId="2031"/>
    <cellStyle name="Примечание 5" xfId="2032"/>
    <cellStyle name="Примечание 6" xfId="2033"/>
    <cellStyle name="Примечание 7" xfId="2034"/>
    <cellStyle name="Примечание 8" xfId="2035"/>
    <cellStyle name="Примечание 9" xfId="2036"/>
    <cellStyle name="Процентный" xfId="18" builtinId="5"/>
    <cellStyle name="Процентный 10" xfId="2037"/>
    <cellStyle name="Процентный 11" xfId="2038"/>
    <cellStyle name="Процентный 12" xfId="2039"/>
    <cellStyle name="Процентный 13" xfId="2040"/>
    <cellStyle name="Процентный 14" xfId="2041"/>
    <cellStyle name="Процентный 15" xfId="2199"/>
    <cellStyle name="Процентный 2" xfId="2042"/>
    <cellStyle name="Процентный 2 2" xfId="2043"/>
    <cellStyle name="Процентный 3" xfId="2044"/>
    <cellStyle name="Процентный 3 2" xfId="2045"/>
    <cellStyle name="Процентный 4" xfId="2046"/>
    <cellStyle name="Процентный 5" xfId="2047"/>
    <cellStyle name="Процентный 6" xfId="2048"/>
    <cellStyle name="Процентный 7" xfId="2049"/>
    <cellStyle name="Процентный 8" xfId="2050"/>
    <cellStyle name="Процентный 9" xfId="2051"/>
    <cellStyle name="СводРасч" xfId="2052"/>
    <cellStyle name="Связанная ячейка 10" xfId="2053"/>
    <cellStyle name="Связанная ячейка 11" xfId="2054"/>
    <cellStyle name="Связанная ячейка 12" xfId="2055"/>
    <cellStyle name="Связанная ячейка 13" xfId="2056"/>
    <cellStyle name="Связанная ячейка 14" xfId="2057"/>
    <cellStyle name="Связанная ячейка 15" xfId="2058"/>
    <cellStyle name="Связанная ячейка 16" xfId="2059"/>
    <cellStyle name="Связанная ячейка 17" xfId="2060"/>
    <cellStyle name="Связанная ячейка 18" xfId="2061"/>
    <cellStyle name="Связанная ячейка 19" xfId="2062"/>
    <cellStyle name="Связанная ячейка 2" xfId="2063"/>
    <cellStyle name="Связанная ячейка 2 2" xfId="2064"/>
    <cellStyle name="Связанная ячейка 2 3" xfId="2065"/>
    <cellStyle name="Связанная ячейка 2 4" xfId="2066"/>
    <cellStyle name="Связанная ячейка 2 5" xfId="2067"/>
    <cellStyle name="Связанная ячейка 2 6" xfId="2068"/>
    <cellStyle name="Связанная ячейка 20" xfId="2069"/>
    <cellStyle name="Связанная ячейка 21" xfId="2070"/>
    <cellStyle name="Связанная ячейка 22" xfId="2071"/>
    <cellStyle name="Связанная ячейка 23" xfId="2072"/>
    <cellStyle name="Связанная ячейка 24" xfId="2073"/>
    <cellStyle name="Связанная ячейка 3" xfId="2074"/>
    <cellStyle name="Связанная ячейка 3 2" xfId="2075"/>
    <cellStyle name="Связанная ячейка 3 3" xfId="2076"/>
    <cellStyle name="Связанная ячейка 3 4" xfId="2077"/>
    <cellStyle name="Связанная ячейка 3 5" xfId="2078"/>
    <cellStyle name="Связанная ячейка 3 6" xfId="2079"/>
    <cellStyle name="Связанная ячейка 4" xfId="2080"/>
    <cellStyle name="Связанная ячейка 5" xfId="2081"/>
    <cellStyle name="Связанная ячейка 6" xfId="2082"/>
    <cellStyle name="Связанная ячейка 7" xfId="2083"/>
    <cellStyle name="Связанная ячейка 8" xfId="2084"/>
    <cellStyle name="Связанная ячейка 9" xfId="2085"/>
    <cellStyle name="Стиль 1" xfId="2086"/>
    <cellStyle name="ТЕКСТ" xfId="2087"/>
    <cellStyle name="ТЕКСТ 2" xfId="2088"/>
    <cellStyle name="Текст предупреждения 10" xfId="2089"/>
    <cellStyle name="Текст предупреждения 11" xfId="2090"/>
    <cellStyle name="Текст предупреждения 12" xfId="2091"/>
    <cellStyle name="Текст предупреждения 13" xfId="2092"/>
    <cellStyle name="Текст предупреждения 14" xfId="2093"/>
    <cellStyle name="Текст предупреждения 15" xfId="2094"/>
    <cellStyle name="Текст предупреждения 16" xfId="2095"/>
    <cellStyle name="Текст предупреждения 17" xfId="2096"/>
    <cellStyle name="Текст предупреждения 18" xfId="2097"/>
    <cellStyle name="Текст предупреждения 19" xfId="2098"/>
    <cellStyle name="Текст предупреждения 2" xfId="2099"/>
    <cellStyle name="Текст предупреждения 2 2" xfId="2100"/>
    <cellStyle name="Текст предупреждения 2 3" xfId="2101"/>
    <cellStyle name="Текст предупреждения 2 4" xfId="2102"/>
    <cellStyle name="Текст предупреждения 2 5" xfId="2103"/>
    <cellStyle name="Текст предупреждения 2 6" xfId="2104"/>
    <cellStyle name="Текст предупреждения 20" xfId="2105"/>
    <cellStyle name="Текст предупреждения 21" xfId="2106"/>
    <cellStyle name="Текст предупреждения 22" xfId="2107"/>
    <cellStyle name="Текст предупреждения 23" xfId="2108"/>
    <cellStyle name="Текст предупреждения 24" xfId="2109"/>
    <cellStyle name="Текст предупреждения 3" xfId="2110"/>
    <cellStyle name="Текст предупреждения 3 2" xfId="2111"/>
    <cellStyle name="Текст предупреждения 3 3" xfId="2112"/>
    <cellStyle name="Текст предупреждения 3 4" xfId="2113"/>
    <cellStyle name="Текст предупреждения 3 5" xfId="2114"/>
    <cellStyle name="Текст предупреждения 3 6" xfId="2115"/>
    <cellStyle name="Текст предупреждения 4" xfId="2116"/>
    <cellStyle name="Текст предупреждения 5" xfId="2117"/>
    <cellStyle name="Текст предупреждения 6" xfId="2118"/>
    <cellStyle name="Текст предупреждения 7" xfId="2119"/>
    <cellStyle name="Текст предупреждения 8" xfId="2120"/>
    <cellStyle name="Текст предупреждения 9" xfId="2121"/>
    <cellStyle name="Титул" xfId="2189"/>
    <cellStyle name="Тысячи [0]_Акт" xfId="2122"/>
    <cellStyle name="Тысячи_Акт" xfId="2123"/>
    <cellStyle name="Финансовый" xfId="2" builtinId="3"/>
    <cellStyle name="Финансовый [0] 2" xfId="2124"/>
    <cellStyle name="Финансовый [0] 2 2" xfId="2125"/>
    <cellStyle name="Финансовый [0] 2 2 2" xfId="2126"/>
    <cellStyle name="Финансовый [0] 2 2 2 2" xfId="2127"/>
    <cellStyle name="Финансовый [0] 2 2 3" xfId="2128"/>
    <cellStyle name="Финансовый [0] 2 2 3 2" xfId="2129"/>
    <cellStyle name="Финансовый [0] 2 3" xfId="2130"/>
    <cellStyle name="Финансовый [0] 2 4" xfId="2131"/>
    <cellStyle name="Финансовый [0] 3" xfId="2132"/>
    <cellStyle name="Финансовый [0] 3 2" xfId="2133"/>
    <cellStyle name="Финансовый [0] 3 3" xfId="2134"/>
    <cellStyle name="Финансовый 2" xfId="2135"/>
    <cellStyle name="Финансовый 2 2" xfId="2136"/>
    <cellStyle name="Финансовый 2 2 2" xfId="2137"/>
    <cellStyle name="Финансовый 2 3" xfId="2138"/>
    <cellStyle name="Финансовый 2 3 2" xfId="2139"/>
    <cellStyle name="Финансовый 2 3 3" xfId="2140"/>
    <cellStyle name="Финансовый 2 4" xfId="2141"/>
    <cellStyle name="Финансовый 2 5" xfId="2142"/>
    <cellStyle name="Финансовый 3" xfId="2143"/>
    <cellStyle name="Финансовый 3 2" xfId="2144"/>
    <cellStyle name="Финансовый 3 2 2" xfId="2145"/>
    <cellStyle name="Финансовый 3 3" xfId="2146"/>
    <cellStyle name="Финансовый 4" xfId="2147"/>
    <cellStyle name="Финансовый 4 2" xfId="2148"/>
    <cellStyle name="Финансовый 4 2 2" xfId="2149"/>
    <cellStyle name="Финансовый 4 2 3" xfId="2150"/>
    <cellStyle name="Финансовый 5" xfId="2151"/>
    <cellStyle name="Финансовый 5 2" xfId="2152"/>
    <cellStyle name="Финансовый 5 2 2" xfId="2153"/>
    <cellStyle name="Финансовый 6" xfId="2154"/>
    <cellStyle name="Финансовый 6 2" xfId="2155"/>
    <cellStyle name="Финансовый 7" xfId="2200"/>
    <cellStyle name="Финансовый 7 2" xfId="2217"/>
    <cellStyle name="Финансовый 8" xfId="2201"/>
    <cellStyle name="Финансовый 9" xfId="2229"/>
    <cellStyle name="Хвост" xfId="2192"/>
    <cellStyle name="Хороший 10" xfId="2156"/>
    <cellStyle name="Хороший 11" xfId="2157"/>
    <cellStyle name="Хороший 12" xfId="2158"/>
    <cellStyle name="Хороший 13" xfId="2159"/>
    <cellStyle name="Хороший 14" xfId="2160"/>
    <cellStyle name="Хороший 15" xfId="2161"/>
    <cellStyle name="Хороший 16" xfId="2162"/>
    <cellStyle name="Хороший 17" xfId="2163"/>
    <cellStyle name="Хороший 18" xfId="2164"/>
    <cellStyle name="Хороший 19" xfId="2165"/>
    <cellStyle name="Хороший 2" xfId="2166"/>
    <cellStyle name="Хороший 2 2" xfId="2167"/>
    <cellStyle name="Хороший 2 3" xfId="2168"/>
    <cellStyle name="Хороший 2 4" xfId="2169"/>
    <cellStyle name="Хороший 2 5" xfId="2170"/>
    <cellStyle name="Хороший 2 6" xfId="2171"/>
    <cellStyle name="Хороший 20" xfId="2172"/>
    <cellStyle name="Хороший 21" xfId="2173"/>
    <cellStyle name="Хороший 22" xfId="2174"/>
    <cellStyle name="Хороший 23" xfId="2175"/>
    <cellStyle name="Хороший 24" xfId="2176"/>
    <cellStyle name="Хороший 3" xfId="2177"/>
    <cellStyle name="Хороший 3 2" xfId="2178"/>
    <cellStyle name="Хороший 3 3" xfId="2179"/>
    <cellStyle name="Хороший 3 4" xfId="2180"/>
    <cellStyle name="Хороший 3 5" xfId="2181"/>
    <cellStyle name="Хороший 3 6" xfId="2182"/>
    <cellStyle name="Хороший 4" xfId="2183"/>
    <cellStyle name="Хороший 5" xfId="2184"/>
    <cellStyle name="Хороший 6" xfId="2185"/>
    <cellStyle name="Хороший 7" xfId="2186"/>
    <cellStyle name="Хороший 8" xfId="2187"/>
    <cellStyle name="Хороший 9" xfId="218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8.xml"/><Relationship Id="rId21" Type="http://schemas.openxmlformats.org/officeDocument/2006/relationships/externalLink" Target="externalLinks/externalLink3.xml"/><Relationship Id="rId42" Type="http://schemas.openxmlformats.org/officeDocument/2006/relationships/externalLink" Target="externalLinks/externalLink24.xml"/><Relationship Id="rId47" Type="http://schemas.openxmlformats.org/officeDocument/2006/relationships/externalLink" Target="externalLinks/externalLink29.xml"/><Relationship Id="rId63" Type="http://schemas.openxmlformats.org/officeDocument/2006/relationships/externalLink" Target="externalLinks/externalLink45.xml"/><Relationship Id="rId68" Type="http://schemas.openxmlformats.org/officeDocument/2006/relationships/externalLink" Target="externalLinks/externalLink50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11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6.xml"/><Relationship Id="rId32" Type="http://schemas.openxmlformats.org/officeDocument/2006/relationships/externalLink" Target="externalLinks/externalLink14.xml"/><Relationship Id="rId37" Type="http://schemas.openxmlformats.org/officeDocument/2006/relationships/externalLink" Target="externalLinks/externalLink19.xml"/><Relationship Id="rId40" Type="http://schemas.openxmlformats.org/officeDocument/2006/relationships/externalLink" Target="externalLinks/externalLink22.xml"/><Relationship Id="rId45" Type="http://schemas.openxmlformats.org/officeDocument/2006/relationships/externalLink" Target="externalLinks/externalLink27.xml"/><Relationship Id="rId53" Type="http://schemas.openxmlformats.org/officeDocument/2006/relationships/externalLink" Target="externalLinks/externalLink35.xml"/><Relationship Id="rId58" Type="http://schemas.openxmlformats.org/officeDocument/2006/relationships/externalLink" Target="externalLinks/externalLink40.xml"/><Relationship Id="rId66" Type="http://schemas.openxmlformats.org/officeDocument/2006/relationships/externalLink" Target="externalLinks/externalLink48.xml"/><Relationship Id="rId74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43.xml"/><Relationship Id="rId19" Type="http://schemas.openxmlformats.org/officeDocument/2006/relationships/externalLink" Target="externalLinks/externalLink1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externalLink" Target="externalLinks/externalLink9.xml"/><Relationship Id="rId30" Type="http://schemas.openxmlformats.org/officeDocument/2006/relationships/externalLink" Target="externalLinks/externalLink12.xml"/><Relationship Id="rId35" Type="http://schemas.openxmlformats.org/officeDocument/2006/relationships/externalLink" Target="externalLinks/externalLink17.xml"/><Relationship Id="rId43" Type="http://schemas.openxmlformats.org/officeDocument/2006/relationships/externalLink" Target="externalLinks/externalLink25.xml"/><Relationship Id="rId48" Type="http://schemas.openxmlformats.org/officeDocument/2006/relationships/externalLink" Target="externalLinks/externalLink30.xml"/><Relationship Id="rId56" Type="http://schemas.openxmlformats.org/officeDocument/2006/relationships/externalLink" Target="externalLinks/externalLink38.xml"/><Relationship Id="rId64" Type="http://schemas.openxmlformats.org/officeDocument/2006/relationships/externalLink" Target="externalLinks/externalLink46.xml"/><Relationship Id="rId69" Type="http://schemas.openxmlformats.org/officeDocument/2006/relationships/externalLink" Target="externalLinks/externalLink5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3.xml"/><Relationship Id="rId72" Type="http://schemas.openxmlformats.org/officeDocument/2006/relationships/externalLink" Target="externalLinks/externalLink54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7.xml"/><Relationship Id="rId33" Type="http://schemas.openxmlformats.org/officeDocument/2006/relationships/externalLink" Target="externalLinks/externalLink15.xml"/><Relationship Id="rId38" Type="http://schemas.openxmlformats.org/officeDocument/2006/relationships/externalLink" Target="externalLinks/externalLink20.xml"/><Relationship Id="rId46" Type="http://schemas.openxmlformats.org/officeDocument/2006/relationships/externalLink" Target="externalLinks/externalLink28.xml"/><Relationship Id="rId59" Type="http://schemas.openxmlformats.org/officeDocument/2006/relationships/externalLink" Target="externalLinks/externalLink41.xml"/><Relationship Id="rId67" Type="http://schemas.openxmlformats.org/officeDocument/2006/relationships/externalLink" Target="externalLinks/externalLink49.xml"/><Relationship Id="rId20" Type="http://schemas.openxmlformats.org/officeDocument/2006/relationships/externalLink" Target="externalLinks/externalLink2.xml"/><Relationship Id="rId41" Type="http://schemas.openxmlformats.org/officeDocument/2006/relationships/externalLink" Target="externalLinks/externalLink23.xml"/><Relationship Id="rId54" Type="http://schemas.openxmlformats.org/officeDocument/2006/relationships/externalLink" Target="externalLinks/externalLink36.xml"/><Relationship Id="rId62" Type="http://schemas.openxmlformats.org/officeDocument/2006/relationships/externalLink" Target="externalLinks/externalLink44.xml"/><Relationship Id="rId70" Type="http://schemas.openxmlformats.org/officeDocument/2006/relationships/externalLink" Target="externalLinks/externalLink52.xml"/><Relationship Id="rId7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externalLink" Target="externalLinks/externalLink10.xml"/><Relationship Id="rId36" Type="http://schemas.openxmlformats.org/officeDocument/2006/relationships/externalLink" Target="externalLinks/externalLink18.xml"/><Relationship Id="rId49" Type="http://schemas.openxmlformats.org/officeDocument/2006/relationships/externalLink" Target="externalLinks/externalLink31.xml"/><Relationship Id="rId57" Type="http://schemas.openxmlformats.org/officeDocument/2006/relationships/externalLink" Target="externalLinks/externalLink39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13.xml"/><Relationship Id="rId44" Type="http://schemas.openxmlformats.org/officeDocument/2006/relationships/externalLink" Target="externalLinks/externalLink26.xml"/><Relationship Id="rId52" Type="http://schemas.openxmlformats.org/officeDocument/2006/relationships/externalLink" Target="externalLinks/externalLink34.xml"/><Relationship Id="rId60" Type="http://schemas.openxmlformats.org/officeDocument/2006/relationships/externalLink" Target="externalLinks/externalLink42.xml"/><Relationship Id="rId65" Type="http://schemas.openxmlformats.org/officeDocument/2006/relationships/externalLink" Target="externalLinks/externalLink47.xml"/><Relationship Id="rId73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externalLink" Target="externalLinks/externalLink21.xml"/><Relationship Id="rId34" Type="http://schemas.openxmlformats.org/officeDocument/2006/relationships/externalLink" Target="externalLinks/externalLink16.xml"/><Relationship Id="rId50" Type="http://schemas.openxmlformats.org/officeDocument/2006/relationships/externalLink" Target="externalLinks/externalLink32.xml"/><Relationship Id="rId55" Type="http://schemas.openxmlformats.org/officeDocument/2006/relationships/externalLink" Target="externalLinks/externalLink37.xml"/><Relationship Id="rId76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5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40841</xdr:colOff>
      <xdr:row>7</xdr:row>
      <xdr:rowOff>254732</xdr:rowOff>
    </xdr:from>
    <xdr:to>
      <xdr:col>8</xdr:col>
      <xdr:colOff>6390</xdr:colOff>
      <xdr:row>7</xdr:row>
      <xdr:rowOff>256761</xdr:rowOff>
    </xdr:to>
    <xdr:cxnSp macro="">
      <xdr:nvCxnSpPr>
        <xdr:cNvPr id="2" name="Прямая со стрелкой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>
          <a:cxnSpLocks noChangeShapeType="1"/>
        </xdr:cNvCxnSpPr>
      </xdr:nvCxnSpPr>
      <xdr:spPr bwMode="auto">
        <a:xfrm>
          <a:off x="5012891" y="3493232"/>
          <a:ext cx="1299049" cy="2029"/>
        </a:xfrm>
        <a:prstGeom prst="straightConnector1">
          <a:avLst/>
        </a:prstGeom>
        <a:noFill/>
        <a:ln w="63500">
          <a:solidFill>
            <a:schemeClr val="accent5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5</xdr:row>
      <xdr:rowOff>249307</xdr:rowOff>
    </xdr:from>
    <xdr:to>
      <xdr:col>11</xdr:col>
      <xdr:colOff>653084</xdr:colOff>
      <xdr:row>5</xdr:row>
      <xdr:rowOff>257175</xdr:rowOff>
    </xdr:to>
    <xdr:cxnSp macro="">
      <xdr:nvCxnSpPr>
        <xdr:cNvPr id="3" name="Прямая со стрелкой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>
          <a:cxnSpLocks noChangeShapeType="1"/>
        </xdr:cNvCxnSpPr>
      </xdr:nvCxnSpPr>
      <xdr:spPr bwMode="auto">
        <a:xfrm flipV="1">
          <a:off x="6305550" y="2363857"/>
          <a:ext cx="2653334" cy="7868"/>
        </a:xfrm>
        <a:prstGeom prst="straightConnector1">
          <a:avLst/>
        </a:prstGeom>
        <a:noFill/>
        <a:ln w="63500">
          <a:solidFill>
            <a:srgbClr val="007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3797</xdr:colOff>
      <xdr:row>8</xdr:row>
      <xdr:rowOff>276174</xdr:rowOff>
    </xdr:from>
    <xdr:to>
      <xdr:col>15</xdr:col>
      <xdr:colOff>647700</xdr:colOff>
      <xdr:row>8</xdr:row>
      <xdr:rowOff>285750</xdr:rowOff>
    </xdr:to>
    <xdr:cxnSp macro="">
      <xdr:nvCxnSpPr>
        <xdr:cNvPr id="4" name="Прямая со стрелкой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>
          <a:cxnSpLocks noChangeShapeType="1"/>
        </xdr:cNvCxnSpPr>
      </xdr:nvCxnSpPr>
      <xdr:spPr bwMode="auto">
        <a:xfrm>
          <a:off x="7642847" y="4076649"/>
          <a:ext cx="3977653" cy="9576"/>
        </a:xfrm>
        <a:prstGeom prst="straightConnector1">
          <a:avLst/>
        </a:prstGeom>
        <a:noFill/>
        <a:ln w="63500">
          <a:solidFill>
            <a:schemeClr val="accent5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16</xdr:col>
      <xdr:colOff>242866</xdr:colOff>
      <xdr:row>11</xdr:row>
      <xdr:rowOff>263769</xdr:rowOff>
    </xdr:from>
    <xdr:to>
      <xdr:col>19</xdr:col>
      <xdr:colOff>322384</xdr:colOff>
      <xdr:row>11</xdr:row>
      <xdr:rowOff>267215</xdr:rowOff>
    </xdr:to>
    <xdr:cxnSp macro="">
      <xdr:nvCxnSpPr>
        <xdr:cNvPr id="5" name="Прямая со стрелкой 4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>
          <a:cxnSpLocks noChangeShapeType="1"/>
        </xdr:cNvCxnSpPr>
      </xdr:nvCxnSpPr>
      <xdr:spPr bwMode="auto">
        <a:xfrm flipV="1">
          <a:off x="11882416" y="5750169"/>
          <a:ext cx="2079768" cy="3446"/>
        </a:xfrm>
        <a:prstGeom prst="straightConnector1">
          <a:avLst/>
        </a:prstGeom>
        <a:noFill/>
        <a:ln w="63500">
          <a:solidFill>
            <a:srgbClr val="007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278423</xdr:colOff>
      <xdr:row>10</xdr:row>
      <xdr:rowOff>271096</xdr:rowOff>
    </xdr:from>
    <xdr:to>
      <xdr:col>15</xdr:col>
      <xdr:colOff>658354</xdr:colOff>
      <xdr:row>10</xdr:row>
      <xdr:rowOff>282382</xdr:rowOff>
    </xdr:to>
    <xdr:cxnSp macro="">
      <xdr:nvCxnSpPr>
        <xdr:cNvPr id="6" name="Прямая со стрелкой 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>
          <a:cxnSpLocks noChangeShapeType="1"/>
        </xdr:cNvCxnSpPr>
      </xdr:nvCxnSpPr>
      <xdr:spPr bwMode="auto">
        <a:xfrm>
          <a:off x="9917723" y="5195521"/>
          <a:ext cx="1713431" cy="11286"/>
        </a:xfrm>
        <a:prstGeom prst="straightConnector1">
          <a:avLst/>
        </a:prstGeom>
        <a:noFill/>
        <a:ln w="63500">
          <a:solidFill>
            <a:srgbClr val="007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7788</xdr:colOff>
      <xdr:row>9</xdr:row>
      <xdr:rowOff>249115</xdr:rowOff>
    </xdr:from>
    <xdr:to>
      <xdr:col>13</xdr:col>
      <xdr:colOff>241788</xdr:colOff>
      <xdr:row>9</xdr:row>
      <xdr:rowOff>250216</xdr:rowOff>
    </xdr:to>
    <xdr:cxnSp macro="">
      <xdr:nvCxnSpPr>
        <xdr:cNvPr id="7" name="Прямая со стрелко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>
          <a:cxnSpLocks noChangeShapeType="1"/>
        </xdr:cNvCxnSpPr>
      </xdr:nvCxnSpPr>
      <xdr:spPr bwMode="auto">
        <a:xfrm flipV="1">
          <a:off x="8313588" y="4611565"/>
          <a:ext cx="1567500" cy="1101"/>
        </a:xfrm>
        <a:prstGeom prst="straightConnector1">
          <a:avLst/>
        </a:prstGeom>
        <a:noFill/>
        <a:ln w="63500">
          <a:solidFill>
            <a:srgbClr val="007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20</xdr:col>
      <xdr:colOff>0</xdr:colOff>
      <xdr:row>9</xdr:row>
      <xdr:rowOff>190327</xdr:rowOff>
    </xdr:from>
    <xdr:to>
      <xdr:col>20</xdr:col>
      <xdr:colOff>19708</xdr:colOff>
      <xdr:row>9</xdr:row>
      <xdr:rowOff>197069</xdr:rowOff>
    </xdr:to>
    <xdr:cxnSp macro="">
      <xdr:nvCxnSpPr>
        <xdr:cNvPr id="8" name="Прямая со стрелкой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>
          <a:cxnSpLocks noChangeShapeType="1"/>
        </xdr:cNvCxnSpPr>
      </xdr:nvCxnSpPr>
      <xdr:spPr bwMode="auto">
        <a:xfrm>
          <a:off x="14306550" y="4552777"/>
          <a:ext cx="19708" cy="6742"/>
        </a:xfrm>
        <a:prstGeom prst="straightConnector1">
          <a:avLst/>
        </a:prstGeom>
        <a:noFill/>
        <a:ln w="63500">
          <a:solidFill>
            <a:srgbClr val="007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657225</xdr:colOff>
      <xdr:row>6</xdr:row>
      <xdr:rowOff>266700</xdr:rowOff>
    </xdr:from>
    <xdr:to>
      <xdr:col>15</xdr:col>
      <xdr:colOff>647700</xdr:colOff>
      <xdr:row>6</xdr:row>
      <xdr:rowOff>276225</xdr:rowOff>
    </xdr:to>
    <xdr:cxnSp macro="">
      <xdr:nvCxnSpPr>
        <xdr:cNvPr id="9" name="Прямая со стрелкой 8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>
          <a:cxnSpLocks noChangeShapeType="1"/>
        </xdr:cNvCxnSpPr>
      </xdr:nvCxnSpPr>
      <xdr:spPr bwMode="auto">
        <a:xfrm flipV="1">
          <a:off x="4962525" y="2943225"/>
          <a:ext cx="6657975" cy="9525"/>
        </a:xfrm>
        <a:prstGeom prst="straightConnector1">
          <a:avLst/>
        </a:prstGeom>
        <a:noFill/>
        <a:ln w="63500">
          <a:solidFill>
            <a:srgbClr val="007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25</xdr:row>
      <xdr:rowOff>190500</xdr:rowOff>
    </xdr:to>
    <xdr:sp macro="" textlink="">
      <xdr:nvSpPr>
        <xdr:cNvPr id="2" name="AutoShape 9" descr="https://www.garant.ru/files/0/6/1373660/pict0-73760104.png"/>
        <xdr:cNvSpPr>
          <a:spLocks noChangeAspect="1" noChangeArrowheads="1"/>
        </xdr:cNvSpPr>
      </xdr:nvSpPr>
      <xdr:spPr bwMode="auto">
        <a:xfrm>
          <a:off x="2752725" y="10496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25</xdr:row>
      <xdr:rowOff>190500</xdr:rowOff>
    </xdr:to>
    <xdr:sp macro="" textlink="">
      <xdr:nvSpPr>
        <xdr:cNvPr id="3" name="AutoShape 10" descr="https://www.garant.ru/files/0/6/1373660/pict1-73760104.png"/>
        <xdr:cNvSpPr>
          <a:spLocks noChangeAspect="1" noChangeArrowheads="1"/>
        </xdr:cNvSpPr>
      </xdr:nvSpPr>
      <xdr:spPr bwMode="auto">
        <a:xfrm>
          <a:off x="2752725" y="10839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25</xdr:row>
      <xdr:rowOff>190500</xdr:rowOff>
    </xdr:to>
    <xdr:sp macro="" textlink="">
      <xdr:nvSpPr>
        <xdr:cNvPr id="4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2752725" y="12249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0</xdr:colOff>
      <xdr:row>25</xdr:row>
      <xdr:rowOff>0</xdr:rowOff>
    </xdr:from>
    <xdr:ext cx="304800" cy="190500"/>
    <xdr:sp macro="" textlink="">
      <xdr:nvSpPr>
        <xdr:cNvPr id="8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2752725" y="11229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25</xdr:row>
      <xdr:rowOff>0</xdr:rowOff>
    </xdr:from>
    <xdr:ext cx="304800" cy="190500"/>
    <xdr:sp macro="" textlink="">
      <xdr:nvSpPr>
        <xdr:cNvPr id="9" name="AutoShape 9" descr="https://www.garant.ru/files/0/6/1373660/pict0-73760104.png"/>
        <xdr:cNvSpPr>
          <a:spLocks noChangeAspect="1" noChangeArrowheads="1"/>
        </xdr:cNvSpPr>
      </xdr:nvSpPr>
      <xdr:spPr bwMode="auto">
        <a:xfrm>
          <a:off x="2577353" y="9872382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25</xdr:row>
      <xdr:rowOff>0</xdr:rowOff>
    </xdr:from>
    <xdr:ext cx="304800" cy="190500"/>
    <xdr:sp macro="" textlink="">
      <xdr:nvSpPr>
        <xdr:cNvPr id="10" name="AutoShape 10" descr="https://www.garant.ru/files/0/6/1373660/pict1-73760104.png"/>
        <xdr:cNvSpPr>
          <a:spLocks noChangeAspect="1" noChangeArrowheads="1"/>
        </xdr:cNvSpPr>
      </xdr:nvSpPr>
      <xdr:spPr bwMode="auto">
        <a:xfrm>
          <a:off x="2577353" y="9872382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25</xdr:row>
      <xdr:rowOff>0</xdr:rowOff>
    </xdr:from>
    <xdr:ext cx="304800" cy="190500"/>
    <xdr:sp macro="" textlink="">
      <xdr:nvSpPr>
        <xdr:cNvPr id="13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2577353" y="11082618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25</xdr:row>
      <xdr:rowOff>0</xdr:rowOff>
    </xdr:from>
    <xdr:ext cx="304800" cy="190500"/>
    <xdr:sp macro="" textlink="">
      <xdr:nvSpPr>
        <xdr:cNvPr id="15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2577353" y="11082618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247650</xdr:colOff>
      <xdr:row>3</xdr:row>
      <xdr:rowOff>161925</xdr:rowOff>
    </xdr:from>
    <xdr:to>
      <xdr:col>6</xdr:col>
      <xdr:colOff>485775</xdr:colOff>
      <xdr:row>5</xdr:row>
      <xdr:rowOff>28575</xdr:rowOff>
    </xdr:to>
    <xdr:pic>
      <xdr:nvPicPr>
        <xdr:cNvPr id="2" name="Рисунок 1" descr="http://base.garant.ru/files/base/70670884/1372729167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1228725"/>
          <a:ext cx="145732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171450</xdr:colOff>
      <xdr:row>10</xdr:row>
      <xdr:rowOff>0</xdr:rowOff>
    </xdr:to>
    <xdr:pic>
      <xdr:nvPicPr>
        <xdr:cNvPr id="3" name="Рисунок 2" descr="http://base.garant.ru/files/base/70670884/2847866259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714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609600</xdr:colOff>
      <xdr:row>11</xdr:row>
      <xdr:rowOff>0</xdr:rowOff>
    </xdr:to>
    <xdr:pic>
      <xdr:nvPicPr>
        <xdr:cNvPr id="4" name="Рисунок 3" descr="http://base.garant.ru/files/base/70670884/442682214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0"/>
          <a:ext cx="6096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2;&#1086;&#1084;&#1087;&#1100;&#1102;&#1090;&#1077;&#1088;/&#1051;&#1077;&#1085;&#1072;/&#1044;&#1086;&#1083;&#1075;&#1080;/123/&#1044;&#1086;&#1075;&#1086;&#1074;&#1086;&#1088;&#1072;/&#1048;&#1085;&#1078;&#1043;&#1077;&#1086;&#1055;&#1088;&#1086;&#1077;&#1082;&#1090;/2010/&#1057;&#1086;&#1095;&#1080;/&#1044;&#1054;&#1053;&#1048;&#1053;&#1042;&#1045;&#1057;&#1058;/&#1057;&#1052;&#1045;&#1058;&#1067;/&#1057;&#1084;&#1077;&#1090;&#1099;%20&#1088;&#1072;&#1073;&#1086;&#1095;&#1080;&#1077;/2008/&#1089;&#1084;&#1077;&#1090;&#1072;%20&#1075;&#1077;&#1086;&#1083;%20&#1042;&#1086;&#1083;&#1075;&#1072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904\Local%20Settings\Temporary%20Internet%20Files\OLK2\&#1057;&#1074;&#1086;&#1076;&#1085;&#1072;&#1103;%20&#1075;&#1072;&#1079;&#1086;&#1087;&#1088;&#1086;&#1074;&#1086;&#1076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2007_&#1076;&#1086;&#1075;\!&#1044;&#1086;&#1075;&#1086;&#1074;&#1086;&#1088;&#1099;%20&#1085;&#1072;%202007%20&#1075;&#1086;&#1076;\&#1050;&#1091;&#1081;&#1073;_&#1046;&#1044;_&#1055;&#1048;&#1056;_&#1055;&#1054;\&#1040;&#1043;&#1043;_%20new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KUMENT\DOG5\5176-1\Smeta-5-176-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SHKINA\Transfer\&#1052;&#1086;&#1080;%20&#1076;&#1086;&#1082;&#1091;&#1084;&#1077;&#1085;&#1090;&#1099;\&#1055;&#1053;&#1056;%20&#1057;&#1084;&#1086;&#1083;&#1077;&#1085;&#1089;&#1082;&#1072;&#1103;\&#1055;&#1053;&#1056;%20&#1076;&#1086;&#1087;%20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Zarplata_1\&#1044;&#1077;&#1085;&#1080;&#1089;\&#1089;&#1086;&#1093;&#1088;&#1072;&#1085;&#1080;&#1090;&#110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INET01\doc.&amp;\&#1052;&#1086;&#1080;%20&#1076;&#1086;&#1082;&#1091;&#1084;&#1077;&#1085;&#1090;&#1099;\&#1041;&#1088;&#1103;&#1085;&#1089;&#1082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4\tmpfolder\!exchange\23%20&#1086;&#1090;&#1076;&#1077;&#1083;\&#1045;&#1088;&#1105;&#1084;&#1080;&#1085;\&#1089;&#1084;&#1043;&#1040;&#1055;&#1086;&#1076;&#1085;&#1052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sdc2\&#1089;&#1084;&#1077;&#1090;&#1085;&#1099;&#1081;%20&#1086;&#1090;&#1076;&#1077;&#1083;\!Bakcell\&#1041;&#1102;&#1076;\&#1041;&#1102;&#1076;&#1078;&#1077;&#1090;_Bakcell_081_07_2007-09-27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BDC\smo\Users\&#1094;\AppData\Roaming\Microsoft\Excel\&#1086;&#1090;%20&#1054;&#1048;&#1047;\&#1054;&#1041;&#1065;&#1040;&#1071;\&#1042;&#1086;&#1088;&#1086;&#1085;&#1077;&#1078;\&#1089;&#1084;&#1077;&#1090;&#1099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WP\NGK\5_2005\&#1057;&#1084;&#1077;&#1090;&#1072;_5_2005_&#1050;&#1072;&#1088;&#1100;&#1077;&#1088;&#1099;-&#104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Docs\Zarplata_1\&#1044;&#1077;&#1085;&#1080;&#1089;\&#1089;&#1086;&#1093;&#1088;&#1072;&#1085;&#1080;&#1090;&#1100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2;&#1086;&#1084;&#1087;&#1100;&#1102;&#1090;&#1077;&#1088;/&#1051;&#1077;&#1085;&#1072;/&#1044;&#1086;&#1083;&#1075;&#1080;/123/&#1044;&#1086;&#1075;&#1086;&#1074;&#1086;&#1088;&#1072;/&#1048;&#1085;&#1078;&#1043;&#1077;&#1086;&#1055;&#1088;&#1086;&#1077;&#1082;&#1090;/2010/&#1057;&#1086;&#1095;&#1080;/&#1044;&#1054;&#1053;&#1048;&#1053;&#1042;&#1045;&#1057;&#1058;/&#1057;&#1052;&#1045;&#1058;&#1067;/Temp/Rar$DI00.781/&#1048;&#1079;&#1099;&#1089;&#1082;&#1072;&#1085;&#1080;&#1103;/&#1075;&#1077;&#1086;&#1083;-&#1048;&#1082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\&#1059;&#1087;&#1088;&#1072;&#1074;&#1083;&#1077;&#1085;&#1080;&#1077;%20&#1080;&#1079;&#1099;&#1089;&#1082;&#1072;&#1090;&#1077;&#1083;&#1100;&#1089;&#1082;&#1080;&#1093;%20&#1088;&#1072;&#1073;&#1086;&#1090;\Temp\Rar$DI00.781\&#1048;&#1079;&#1099;&#1089;&#1082;&#1072;&#1085;&#1080;&#1103;\&#1075;&#1077;&#1086;&#1083;-&#1048;&#1082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&#1056;&#1072;&#1073;&#1086;&#1095;&#1080;&#1081;%20&#1089;&#1090;&#1086;&#1083;\&#1056;&#1072;&#1073;&#1086;&#1095;&#1072;&#1103;\&#1056;&#1040;&#1057;&#1063;&#1045;&#1058;%20%20&#1055;&#1048;&#1056;%20&#1087;&#1086;%20&#1062;&#1055;&#1054;\&#1040;&#1069;&#1056;&#1054;&#1044;&#1056;&#1054;&#1052;&#1067;\&#1061;&#1091;&#1088;&#1073;&#1072;,%20&#1061;&#1072;&#1073;&#1072;&#1088;&#1086;&#1074;&#1089;&#1082;&#1080;&#1081;%20&#1082;&#1088;&#1072;&#1081;\&#1056;&#1053;&#1062;\&#1054;&#1090;&#1074;&#1077;&#1090;%20&#1085;&#1072;%20&#1079;&#1072;&#1084;&#1077;&#1095;&#1072;&#1085;&#1080;&#1103;\Temp\Rar$DI00.781\&#1048;&#1079;&#1099;&#1089;&#1082;&#1072;&#1085;&#1080;&#1103;\&#1075;&#1077;&#1086;&#1083;-&#1048;&#1082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2;&#1086;&#1084;&#1087;&#1100;&#1102;&#1090;&#1077;&#1088;/&#1051;&#1077;&#1085;&#1072;/&#1044;&#1086;&#1083;&#1075;&#1080;/123/&#1044;&#1086;&#1075;&#1086;&#1074;&#1086;&#1088;&#1072;/&#1048;&#1085;&#1078;&#1043;&#1077;&#1086;&#1055;&#1088;&#1086;&#1077;&#1082;&#1090;/2010/&#1057;&#1086;&#1095;&#1080;/&#1044;&#1054;&#1053;&#1048;&#1053;&#1042;&#1045;&#1057;&#1058;/&#1057;&#1052;&#1045;&#1058;&#1067;/&#1043;&#1045;&#1054;&#1057;&#1052;&#1045;&#1058;&#1040;/&#1056;&#1040;&#1057;&#1063;&#1045;&#1058;%20&#1057;&#1052;&#1045;&#1058;&#1067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\&#1059;&#1087;&#1088;&#1072;&#1074;&#1083;&#1077;&#1085;&#1080;&#1077;%20&#1080;&#1079;&#1099;&#1089;&#1082;&#1072;&#1090;&#1077;&#1083;&#1100;&#1089;&#1082;&#1080;&#1093;%20&#1088;&#1072;&#1073;&#1086;&#1090;\&#1043;&#1045;&#1054;&#1057;&#1052;&#1045;&#1058;&#1040;\&#1056;&#1040;&#1057;&#1063;&#1045;&#1058;%20&#1057;&#1052;&#1045;&#1058;&#1067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&#1056;&#1072;&#1073;&#1086;&#1095;&#1080;&#1081;%20&#1089;&#1090;&#1086;&#1083;\&#1056;&#1072;&#1073;&#1086;&#1095;&#1072;&#1103;\&#1056;&#1040;&#1057;&#1063;&#1045;&#1058;%20%20&#1055;&#1048;&#1056;%20&#1087;&#1086;%20&#1062;&#1055;&#1054;\&#1040;&#1069;&#1056;&#1054;&#1044;&#1056;&#1054;&#1052;&#1067;\&#1061;&#1091;&#1088;&#1073;&#1072;,%20&#1061;&#1072;&#1073;&#1072;&#1088;&#1086;&#1074;&#1089;&#1082;&#1080;&#1081;%20&#1082;&#1088;&#1072;&#1081;\&#1056;&#1053;&#1062;\&#1054;&#1090;&#1074;&#1077;&#1090;%20&#1085;&#1072;%20&#1079;&#1072;&#1084;&#1077;&#1095;&#1072;&#1085;&#1080;&#1103;\&#1043;&#1045;&#1054;&#1057;&#1052;&#1045;&#1058;&#1040;\&#1056;&#1040;&#1057;&#1063;&#1045;&#1058;%20&#1057;&#1052;&#1045;&#1058;&#1067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server\&#1087;&#1083;&#1072;&#1085;&#1086;&#1074;&#1099;&#1081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428\My%20Documents\&#1090;&#1088;&#1072;&#1085;&#1089;&#1085;&#1077;&#1092;&#1090;&#1077;&#1084;&#1072;&#1096;\mail\&#1043;&#1077;&#1086;&#1057;&#1084;&#1077;&#1090;&#1072;\&#1040;&#1088;&#1093;&#1080;&#1074;2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INET01\doc.&amp;\&#1055;&#1088;&#1086;&#1077;&#1082;&#1090;\&#1055;&#1088;&#1086;&#1077;&#1082;&#1090;&#1099;\&#1062;&#1077;&#1085;&#1090;&#1088;&#1086;&#1073;&#1072;&#1085;&#1082;\&#1041;&#1088;&#1103;&#1085;&#1089;&#1082;&#1072;&#1103;%20&#1086;&#1073;&#1083;&#1072;&#1089;&#1090;&#1100;\&#1059;&#1075;&#1083;&#1099;%20(&#1041;&#1088;&#1103;&#1085;&#1089;&#1082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fice1\Netwrkng\WORK\Project_Price_1-99.2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4\tmpfolder\!exchange\23%20&#1086;&#1090;&#1076;&#1077;&#1083;\&#1045;&#1088;&#1105;&#1084;&#1080;&#1085;\&#1089;&#1084;&#1047;&#1045;&#1052;&#1086;&#1076;&#1085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&#1089;&#1084;&#1077;&#1090;&#1085;&#1099;&#1081;\&#1040;&#1083;&#1077;&#1082;&#1089;&#1072;&#1085;&#1076;&#1088;%20&#1040;&#1083;&#1077;&#1082;&#1089;&#1077;&#1077;&#1074;&#1080;&#1095;\&#1057;&#1057;&#1056;%20&#1089;&#1085;&#1077;&#1075;&#1086;&#1074;&#1072;&#1103;%20&#1087;&#1072;&#1076;&#1100;\&#1059;&#1050;&#1057;&#1048;%20&#1057;&#1090;&#1088;&#1102;&#1082;&#1086;&#1074;\&#1056;&#1072;&#1079;&#1085;&#1086;&#1077;%20Excel\&#1057;&#1057;&#1056;\&#1059;&#1050;&#1057;&#1048;\&#1056;&#1045;&#1057;&#1058;&#1056;&#1059;&#1050;&#1058;&#1059;&#1056;&#1048;&#1047;&#1040;&#1062;&#1048;&#1071;\&#1057;&#1086;&#1089;&#1085;&#1086;&#1074;&#1086;&#1077;\&#1052;&#1086;&#1080;%20&#1076;&#1086;&#1082;&#1091;&#1084;&#1077;&#1085;&#1090;&#1099;\&#1041;&#1102;&#1076;&#1078;&#1077;&#1090;\&#1060;&#1062;&#1055;\&#1056;&#1077;&#1089;&#1090;&#1088;&#1091;&#1082;&#1090;&#1091;&#1088;&#1080;&#1079;&#1072;&#1094;&#1080;&#1103;\&#1057;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vo-d\d\&#1042;&#1080;&#1083;&#1099;\GEODESIA\Natasha\&#1042;&#1053;&#1048;&#1048;&#1056;\&#1057;&#1084;&#1077;&#1090;&#1072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rozhnyj/Downloads/&#1042;&#1040;&#1057;&#1048;&#1051;&#1048;&#1049;/&#1055;&#1048;&#1056;%20&#1057;&#1090;&#1072;&#1076;&#1080;&#1086;&#1085;/DOCUME~1/TEMP/LOCALS~1/Temp/Xl0000260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cenko\&#1084;&#1086;&#1080;%20&#1076;&#1086;&#1082;&#1091;&#1084;&#1077;&#1085;&#1090;\TEMP\ps198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4;&#1086;&#1082;&#1091;&#1084;&#1077;&#1085;&#1090;&#1099;-&#1087;&#1086;%20&#1086;&#1073;&#1098;&#1077;&#1082;&#1090;&#1072;&#1084;\&#1050;&#1041;&#1044;&#1061;\&#1044;&#1080;&#1088;&#1077;&#1082;&#1094;&#1080;&#1103;%20&#1090;&#1088;&#1072;&#1085;&#1089;&#1087;%20&#1089;&#1090;&#1088;-&#1074;&#1072;\&#1056;&#1072;&#1079;&#1074;&#1103;&#1079;&#1082;&#1072;%20&#1085;&#1072;%20&#1046;&#1091;&#1082;&#1086;&#1074;&#1072;\&#1055;&#1088;&#1086;&#1077;&#1082;&#1090;\1%20&#1086;&#1095;&#1077;&#1088;&#1077;&#1076;&#1100;%20-%20&#1091;&#1083;.&#1052;&#1086;&#1088;.%20&#1087;&#1077;&#1093;&#1086;&#1090;&#1099;%20&#1089;%20&#1084;&#1086;&#1089;&#1090;&#1086;&#1084;\&#1057;&#1084;&#1077;&#1090;&#1099;%20&#1052;&#1046;%201-&#1103;%20&#1086;&#1095;&#1077;&#1088;&#1077;&#1076;&#1100;%20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server\CommonData\&#1082;&#1086;&#1084;&#1087;&#1100;&#1102;&#1090;&#1077;&#1088;\&#1051;&#1077;&#1085;&#1072;\&#1044;&#1086;&#1083;&#1075;&#1080;\123\&#1044;&#1086;&#1075;&#1086;&#1074;&#1086;&#1088;&#1072;\&#1048;&#1085;&#1078;&#1043;&#1077;&#1086;&#1055;&#1088;&#1086;&#1077;&#1082;&#1090;\2010\&#1057;&#1086;&#1095;&#1080;\&#1044;&#1054;&#1053;&#1048;&#1053;&#1042;&#1045;&#1057;&#1058;\&#1057;&#1052;&#1045;&#1058;&#1067;\DOCUME~1\STREKA~2\LOCALS~1\Temp\Rar$DI86.8079\624_4_13-14_&#1056;&#1077;&#1082;_&#1055;&#1058;&#1047;%20&#1050;&#1072;&#1083;&#1077;&#1081;&#1082;&#1080;&#1085;&#1086;-&#1050;&#1086;&#1074;&#1072;&#1083;&#1080;%20109-119%20&#1082;&#1084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\&#1059;&#1087;&#1088;&#1072;&#1074;&#1083;&#1077;&#1085;&#1080;&#1077;%20&#1080;&#1079;&#1099;&#1089;&#1082;&#1072;&#1090;&#1077;&#1083;&#1100;&#1089;&#1082;&#1080;&#1093;%20&#1088;&#1072;&#1073;&#1086;&#1090;\DOCUME~1\STREKA~2\LOCALS~1\Temp\Rar$DI86.8079\624_4_13-14_&#1056;&#1077;&#1082;_&#1055;&#1058;&#1047;%20&#1050;&#1072;&#1083;&#1077;&#1081;&#1082;&#1080;&#1085;&#1086;-&#1050;&#1086;&#1074;&#1072;&#1083;&#1080;%20109-119%20&#1082;&#1084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&#1056;&#1072;&#1073;&#1086;&#1095;&#1080;&#1081;%20&#1089;&#1090;&#1086;&#1083;\&#1056;&#1072;&#1073;&#1086;&#1095;&#1072;&#1103;\&#1056;&#1040;&#1057;&#1063;&#1045;&#1058;%20%20&#1055;&#1048;&#1056;%20&#1087;&#1086;%20&#1062;&#1055;&#1054;\&#1040;&#1069;&#1056;&#1054;&#1044;&#1056;&#1054;&#1052;&#1067;\&#1061;&#1091;&#1088;&#1073;&#1072;,%20&#1061;&#1072;&#1073;&#1072;&#1088;&#1086;&#1074;&#1089;&#1082;&#1080;&#1081;%20&#1082;&#1088;&#1072;&#1081;\&#1056;&#1053;&#1062;\&#1054;&#1090;&#1074;&#1077;&#1090;%20&#1085;&#1072;%20&#1079;&#1072;&#1084;&#1077;&#1095;&#1072;&#1085;&#1080;&#1103;\DOCUME~1\STREKA~2\LOCALS~1\Temp\Rar$DI86.8079\624_4_13-14_&#1056;&#1077;&#1082;_&#1055;&#1058;&#1047;%20&#1050;&#1072;&#1083;&#1077;&#1081;&#1082;&#1080;&#1085;&#1086;-&#1050;&#1086;&#1074;&#1072;&#1083;&#1080;%20109-119%20&#1082;&#1084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COPU\&#1052;&#1086;&#1080;%20&#1076;&#1086;&#1082;&#1091;&#1084;&#1077;&#1085;&#1090;&#1099;%20898\&#1051;&#1086;&#1087;&#1072;&#1090;&#1082;&#1080;&#1085;\&#1057;&#1077;&#1088;&#1074;&#1077;&#1088;\&#1053;&#1072;&#1083;&#1080;&#1095;&#1080;&#1077;%20&#1072;&#1074;&#1090;&#1086;&#1090;&#1088;&#1072;&#1085;&#1089;&#1087;&#1086;&#1088;&#1090;&#1072;%20&#1087;&#1086;%20&#1060;&#1062;&#1055;\&#1057;&#1074;&#1086;&#1076;&#1085;&#1072;&#1103;%20&#1086;&#1090;&#1095;&#1077;&#1090;&#1099;%2020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01\&#1086;&#1073;&#1097;&#1072;&#1103;%20&#1087;&#1072;&#1087;&#1082;&#1072;\&#1070;&#1089;&#1091;&#1087;&#1086;&#1074;\&#1057;&#1052;&#1045;&#1058;&#1040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58;&#1088;&#1091;&#1076;&#1086;&#1079;&#1072;&#1090;&#1088;&#1072;&#1090;&#1099;%20&#1054;&#1054;&#1054;%20&#1043;&#1072;&#1079;&#1087;&#1088;&#1086;&#1084;%20&#1090;&#1088;&#1072;&#1085;&#1089;&#1075;&#1072;&#1079;%20&#1057;&#1072;&#1085;&#1082;&#1090;-&#1055;&#1077;&#1090;&#1077;&#1088;&#1073;&#1091;&#1088;&#1075;.%20&#1042;&#1085;&#1077;&#1076;&#1088;&#1077;&#1085;&#1080;&#1077;\&#1057;&#1080;&#1089;&#1090;&#1077;&#1084;&#1072;%20&#1076;&#1080;&#1089;&#1087;&#1077;&#1090;&#1095;&#1077;&#1088;&#1089;&#1082;&#1086;&#1075;&#1086;%20&#1091;&#1087;&#1088;&#1072;&#1074;&#1083;&#1077;&#1085;&#1080;&#1103;%20&#1074;%20&#1088;&#1072;&#1084;&#1082;&#1072;&#1093;%20&#1089;&#1090;&#1088;&#1086;&#1081;&#1082;&#1080;%20&#1059;&#1093;&#1090;&#1072;-&#1058;&#1086;&#1088;&#1078;&#1086;&#1082;.%20II%20&#1085;&#1080;&#1090;&#1082;&#1072;%20(&#1071;&#1084;&#1072;&#1083;)\&#1056;&#1044;%20-%20&#1057;&#1044;&#1059;%20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KUMENT\DOG5\5-348\Smety\&#1057;&#1077;&#1089;&#1090;&#1088;&#1086;&#1088;&#1077;&#1094;&#1082;\Smeta2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tvinenko\SERVER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opr\Smety\Smety\&#1057;&#1077;&#1089;&#1090;&#1088;&#1086;&#1088;&#1077;&#1094;&#1082;\Smeta-tonnel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4;&#1086;&#1082;&#1091;&#1084;&#1077;&#1085;&#1090;&#1099;-&#1087;&#1086;%20&#1086;&#1073;&#1098;&#1077;&#1082;&#1090;&#1072;&#1084;\&#1050;&#1041;&#1044;&#1061;\&#1044;&#1080;&#1088;&#1077;&#1082;&#1094;&#1080;&#1103;%20&#1090;&#1088;&#1072;&#1085;&#1089;&#1087;%20&#1089;&#1090;&#1088;-&#1074;&#1072;\&#1057;&#1085;&#1077;&#1075;\&#1057;&#1084;&#1077;&#1090;&#1072;%20&#1089;&#1085;&#1077;&#1075;&#1086;&#1087;&#1083;&#1072;&#1074;&#1080;&#1083;&#1100;&#1085;&#1099;&#1081;%20&#1087;&#1091;&#1085;&#1082;&#1090;,%20&#1056;&#1080;&#1078;&#1089;&#1082;&#1080;&#1081;,%20190105%201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2\&#1057;&#1084;&#1077;&#1090;&#1099;%20&#1048;&#1048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2\&#1057;&#1084;&#1077;&#1090;&#1099;%20&#1048;&#1048;\Docs\Zarplata_1\&#1044;&#1077;&#1085;&#1080;&#1089;\&#1089;&#1086;&#1093;&#1088;&#1072;&#1085;&#1080;&#1090;&#1100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opr\Smety\Smety\&#1057;&#1077;&#1089;&#1090;&#1088;&#1086;&#1088;&#1077;&#1094;&#1082;\Smeta2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opr\Smety\&#1050;&#1086;&#1085;&#1102;&#1096;&#1077;&#1085;&#1085;&#1072;&#1103;%20&#1091;&#1083;&#1080;&#1094;&#1072;\Smeta-tonnel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opr\Smety\Smety\&#1050;&#1086;&#1085;&#1102;&#1096;&#1077;&#1085;&#1085;&#1072;&#1103;%20&#1091;&#1083;&#1080;&#1094;&#1072;\Smeta-tonne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rgodze\exchange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server\CommonData\&#1082;&#1086;&#1084;&#1087;&#1100;&#1102;&#1090;&#1077;&#1088;\&#1051;&#1077;&#1085;&#1072;\&#1044;&#1086;&#1083;&#1075;&#1080;\123\&#1044;&#1086;&#1075;&#1086;&#1074;&#1086;&#1088;&#1072;\&#1048;&#1085;&#1078;&#1043;&#1077;&#1086;&#1055;&#1088;&#1086;&#1077;&#1082;&#1090;\2010\&#1057;&#1086;&#1095;&#1080;\&#1044;&#1054;&#1053;&#1048;&#1053;&#1042;&#1045;&#1057;&#1058;\&#1057;&#1052;&#1045;&#1058;&#1067;\My%20documents\&#1058;&#1077;&#1082;&#1091;&#1097;&#1080;&#1077;%20&#1073;&#1072;&#1079;&#1099;\&#1041;&#1053;&#1055;_&#1090;&#1077;&#1082;&#1091;&#1097;&#1072;&#1103;%20&#1073;&#1072;&#1079;&#1072;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\&#1059;&#1087;&#1088;&#1072;&#1074;&#1083;&#1077;&#1085;&#1080;&#1077;%20&#1080;&#1079;&#1099;&#1089;&#1082;&#1072;&#1090;&#1077;&#1083;&#1100;&#1089;&#1082;&#1080;&#1093;%20&#1088;&#1072;&#1073;&#1086;&#1090;\My%20documents\&#1058;&#1077;&#1082;&#1091;&#1097;&#1080;&#1077;%20&#1073;&#1072;&#1079;&#1099;\&#1041;&#1053;&#1055;_&#1090;&#1077;&#1082;&#1091;&#1097;&#1072;&#1103;%20&#1073;&#1072;&#1079;&#1072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&#1056;&#1072;&#1073;&#1086;&#1095;&#1080;&#1081;%20&#1089;&#1090;&#1086;&#1083;\&#1056;&#1072;&#1073;&#1086;&#1095;&#1072;&#1103;\&#1056;&#1040;&#1057;&#1063;&#1045;&#1058;%20%20&#1055;&#1048;&#1056;%20&#1087;&#1086;%20&#1062;&#1055;&#1054;\&#1040;&#1069;&#1056;&#1054;&#1044;&#1056;&#1054;&#1052;&#1067;\&#1061;&#1091;&#1088;&#1073;&#1072;,%20&#1061;&#1072;&#1073;&#1072;&#1088;&#1086;&#1074;&#1089;&#1082;&#1080;&#1081;%20&#1082;&#1088;&#1072;&#1081;\&#1056;&#1053;&#1062;\&#1054;&#1090;&#1074;&#1077;&#1090;%20&#1085;&#1072;%20&#1079;&#1072;&#1084;&#1077;&#1095;&#1072;&#1085;&#1080;&#1103;\My%20documents\&#1058;&#1077;&#1082;&#1091;&#1097;&#1080;&#1077;%20&#1073;&#1072;&#1079;&#1099;\&#1041;&#1053;&#1055;_&#1090;&#1077;&#1082;&#1091;&#1097;&#1072;&#1103;%20&#1073;&#1072;&#1079;&#1072;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2\exchange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3;&#1052;&#1062;%20&#1055;&#1048;&#1056;%20&#1057;&#1048;&#1057;%20&#1069;&#1083;&#1100;&#1073;&#1088;&#1091;&#1089;%20(&#1074;%20&#1088;&#1072;&#1073;&#1086;&#1090;&#1077;!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polikw2k\BLANK\&#1054;&#1073;&#1097;&#1080;&#1077;%20&#1076;&#1072;&#1085;&#1085;&#1099;&#1077;%20_format%20(electr)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fice\CurProjects\Working_objects\BalticZavod\&#1048;&#1042;&#1062;%20(62-01-001)\62-01-&#1057;&#1057;.001\Spec%20&#1048;&#1042;&#1062;(16.08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sdc2\&#1076;&#1077;&#1087;&#1072;&#1088;&#1090;&#1072;&#1084;&#1077;&#1085;&#1090;%20&#1089;&#1080;&#1073;\&#1054;&#1090;&#1076;&#1077;&#1083;%20&#1087;&#1088;&#1086;&#1077;&#1082;&#1090;&#1080;&#1088;&#1086;&#1074;&#1072;&#1085;&#1080;&#1103;\01.%20&#1055;&#1088;&#1086;&#1077;&#1082;&#1090;&#1099;%20&#1074;%20&#1088;&#1072;&#1079;&#1088;&#1072;&#1073;&#1086;&#1090;&#1082;&#1077;\&#1057;&#1072;&#1084;&#1072;&#1088;&#1072;&#1090;&#1088;&#1072;&#1085;&#1089;&#1075;&#1072;&#1079;\07.%20&#1055;&#1088;&#1086;&#1077;&#1082;&#1090;&#1080;&#1088;&#1086;&#1074;&#1072;&#1085;&#1080;&#1077;\01.&#1058;&#1077;&#1093;&#1085;&#1080;&#1095;&#1077;&#1089;&#1082;&#1080;&#1081;%20&#1087;&#1088;&#1086;&#1077;&#1082;&#1090;\&#1057;&#1087;&#1077;&#1094;&#1080;&#1092;&#1080;&#1082;&#1072;&#1094;&#1080;&#1103;\1807200716462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sdc2\&#1089;&#1084;&#1077;&#1090;&#1085;&#1099;&#1081;%20&#1086;&#1090;&#1076;&#1077;&#1083;\DTkachev\Ttt_\Objects\&#1055;&#1057;&#1041;\PSBkrasnogvard_v4_0909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 П"/>
      <sheetName val="Свод"/>
      <sheetName val="СМЕТА проект"/>
      <sheetName val="СВОД ПИР"/>
      <sheetName val="топография"/>
      <sheetName val="13.1"/>
      <sheetName val="ПДР"/>
      <sheetName val="Пример расчета"/>
      <sheetName val="93-110"/>
      <sheetName val="sapactivexlhiddensheet"/>
      <sheetName val="Calc"/>
      <sheetName val="Шкаф"/>
      <sheetName val="Коэфф1."/>
      <sheetName val="Прайс лист"/>
      <sheetName val="Сводная смета"/>
      <sheetName val="list"/>
      <sheetName val="топо"/>
      <sheetName val="Смета"/>
      <sheetName val="1ПС"/>
      <sheetName val="Сводная газопровод"/>
      <sheetName val="5ОборРабМест(HP)"/>
      <sheetName val="к.84-к.83"/>
      <sheetName val="Упр"/>
      <sheetName val="РП"/>
      <sheetName val="См 1 наруж.водопровод"/>
      <sheetName val="Обновление"/>
      <sheetName val="Цена"/>
      <sheetName val="Product"/>
      <sheetName val="Лист1"/>
      <sheetName val="Данные для расчёта сметы"/>
      <sheetName val="График"/>
      <sheetName val="Коэф"/>
      <sheetName val="OCK1"/>
      <sheetName val="КП (2)"/>
      <sheetName val="в работу"/>
      <sheetName val="Сводная"/>
      <sheetName val="Параметры"/>
      <sheetName val="Геология"/>
      <sheetName val="Геофизика"/>
      <sheetName val="ЭХЗ"/>
      <sheetName val="Табл38-7"/>
      <sheetName val="Journals"/>
      <sheetName val="СтрЗапасов (2)"/>
      <sheetName val="З_П"/>
      <sheetName val="СМЕТА_проект"/>
      <sheetName val="СВОД_ПИР"/>
      <sheetName val="13_1"/>
      <sheetName val="Пример_расчета"/>
      <sheetName val="Коэфф1_"/>
      <sheetName val="Прайс_лист"/>
      <sheetName val="Сводная_смета"/>
      <sheetName val="Сводная_газопровод"/>
      <sheetName val="к_84-к_83"/>
      <sheetName val="Прибыль опл"/>
      <sheetName val="все"/>
      <sheetName val="8"/>
      <sheetName val="Хар_"/>
      <sheetName val="С1_"/>
      <sheetName val="Восстановл_Лист7"/>
      <sheetName val="Восстановл_Лист13"/>
      <sheetName val="Восстановл_Лист15"/>
      <sheetName val="Восстановл_Лист19"/>
      <sheetName val="УКП"/>
      <sheetName val="Lim"/>
      <sheetName val="ИД СМР"/>
      <sheetName val="ИД ПНР"/>
      <sheetName val="СПЕЦИФИКАЦИЯ"/>
      <sheetName val="Norm"/>
      <sheetName val=""/>
      <sheetName val="ПД"/>
      <sheetName val="№5 СУБ Инж защ"/>
      <sheetName val="data"/>
      <sheetName val="Panduit"/>
      <sheetName val="БД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г_деньги"/>
      <sheetName val="Задание В"/>
      <sheetName val="Лист опроса"/>
      <sheetName val="Исх Тракт"/>
      <sheetName val="См_Тракт"/>
      <sheetName val="См_об Тракт"/>
      <sheetName val="Ст_ком Тракт"/>
      <sheetName val="Шаблон"/>
      <sheetName val="Шаблон_ДЦ_АПК"/>
      <sheetName val="Дог_рас"/>
      <sheetName val="Исх АПК"/>
      <sheetName val="См_АПК"/>
      <sheetName val="Об_АПК"/>
      <sheetName val="Спец_об"/>
      <sheetName val="Шаблон_Спец1"/>
      <sheetName val="Шаблон_Спец2"/>
      <sheetName val="Об_Сет"/>
      <sheetName val="См_Сет"/>
    </sheetNames>
    <sheetDataSet>
      <sheetData sheetId="0" refreshError="1"/>
      <sheetData sheetId="1" refreshError="1"/>
      <sheetData sheetId="2">
        <row r="6">
          <cell r="B6">
            <v>19.2</v>
          </cell>
        </row>
        <row r="10">
          <cell r="B10">
            <v>97</v>
          </cell>
        </row>
        <row r="11">
          <cell r="B11">
            <v>45</v>
          </cell>
        </row>
        <row r="12">
          <cell r="B12">
            <v>52</v>
          </cell>
        </row>
        <row r="17">
          <cell r="B17">
            <v>1.3</v>
          </cell>
        </row>
        <row r="19">
          <cell r="B19">
            <v>1.1000000000000001</v>
          </cell>
        </row>
        <row r="20">
          <cell r="B20">
            <v>1.08</v>
          </cell>
        </row>
        <row r="22">
          <cell r="B22">
            <v>35</v>
          </cell>
        </row>
        <row r="23">
          <cell r="B23">
            <v>3</v>
          </cell>
        </row>
        <row r="24">
          <cell r="B24">
            <v>81</v>
          </cell>
        </row>
        <row r="32">
          <cell r="B32">
            <v>0</v>
          </cell>
        </row>
        <row r="34">
          <cell r="B34">
            <v>0</v>
          </cell>
        </row>
        <row r="41">
          <cell r="B41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План1"/>
      <sheetName val="Выполнение"/>
      <sheetName val="Расчет"/>
      <sheetName val="Сводная смета"/>
      <sheetName val="Смета 1"/>
      <sheetName val="Смета 2"/>
      <sheetName val="Смета 3"/>
      <sheetName val="Вспомогательный"/>
      <sheetName val="Выполнение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6">
          <cell r="D36">
            <v>1.1000000000000001</v>
          </cell>
        </row>
        <row r="38">
          <cell r="D38">
            <v>1.1000000000000001</v>
          </cell>
        </row>
        <row r="77">
          <cell r="D77">
            <v>0.02</v>
          </cell>
        </row>
        <row r="78">
          <cell r="D78">
            <v>0.01</v>
          </cell>
        </row>
        <row r="80">
          <cell r="D80">
            <v>0.05</v>
          </cell>
        </row>
      </sheetData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ктр (доп)"/>
      <sheetName val="ПС 110 кВ (доп)"/>
      <sheetName val=" КИП и А(доп)"/>
      <sheetName val="содержание том 8"/>
      <sheetName val="ПС 110 кВ _доп_"/>
      <sheetName val="W28"/>
    </sheetNames>
    <sheetDataSet>
      <sheetData sheetId="0"/>
      <sheetData sheetId="1" refreshError="1">
        <row r="8">
          <cell r="D8" t="str">
            <v>Сметная стоимость</v>
          </cell>
        </row>
        <row r="9">
          <cell r="D9" t="str">
            <v>Нормативная трудоемкость</v>
          </cell>
        </row>
        <row r="12">
          <cell r="B12" t="str">
            <v>Номер или шифр</v>
          </cell>
          <cell r="C12" t="str">
            <v>Наименование и техническая характеристика</v>
          </cell>
          <cell r="F12" t="str">
            <v>Затраты труда</v>
          </cell>
        </row>
        <row r="13">
          <cell r="B13" t="str">
            <v xml:space="preserve">норматива, </v>
          </cell>
          <cell r="C13" t="str">
            <v xml:space="preserve">оборудования или видов работ,ресурсов </v>
          </cell>
          <cell r="D13" t="str">
            <v>Единица</v>
          </cell>
          <cell r="E13" t="str">
            <v>Кол-во</v>
          </cell>
          <cell r="F13" t="str">
            <v>на един.</v>
          </cell>
        </row>
        <row r="14">
          <cell r="B14" t="str">
            <v>ценника</v>
          </cell>
          <cell r="C14" t="str">
            <v>и затрат</v>
          </cell>
          <cell r="D14" t="str">
            <v>измер.</v>
          </cell>
          <cell r="F14" t="str">
            <v>измерения</v>
          </cell>
        </row>
        <row r="15">
          <cell r="B15" t="str">
            <v>2</v>
          </cell>
          <cell r="C15" t="str">
            <v>3</v>
          </cell>
          <cell r="D15" t="str">
            <v>4</v>
          </cell>
          <cell r="E15" t="str">
            <v>5</v>
          </cell>
          <cell r="F15" t="str">
            <v>6</v>
          </cell>
        </row>
        <row r="16">
          <cell r="B16" t="str">
            <v>МДС 81-27.2001</v>
          </cell>
          <cell r="C16" t="str">
            <v>К стеснен.=1,2 (85% работ См.№10и)</v>
          </cell>
        </row>
        <row r="17">
          <cell r="B17" t="str">
            <v>табл.1.п.1</v>
          </cell>
          <cell r="C17" t="str">
            <v>27112,8*0,85*0,2=4609</v>
          </cell>
        </row>
        <row r="18">
          <cell r="B18" t="str">
            <v>ГЭСНп -2001</v>
          </cell>
        </row>
      </sheetData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ТИТУЛ"/>
      <sheetName val="6.14"/>
      <sheetName val="ОБЩЕСТВА"/>
      <sheetName val="6.3.1"/>
      <sheetName val="6.20"/>
      <sheetName val="6.4.1"/>
      <sheetName val="ПРОГНОЗ_1"/>
      <sheetName val="Смета"/>
      <sheetName val="Лист1"/>
      <sheetName val="6_11_1  сторонние"/>
      <sheetName val="установки"/>
      <sheetName val="8.14 КР (списание)ОПСТИКР"/>
      <sheetName val="Стр1"/>
      <sheetName val="Список"/>
      <sheetName val="топо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Списки"/>
      <sheetName val="6.14_КР"/>
      <sheetName val="Данные для расчёта сметы"/>
      <sheetName val="Прилож"/>
      <sheetName val="ПДР"/>
      <sheetName val="DATA"/>
      <sheetName val="вариант"/>
      <sheetName val="Обновление"/>
      <sheetName val="Цена"/>
      <sheetName val="Product"/>
      <sheetName val="см8"/>
      <sheetName val="Summary"/>
      <sheetName val="Пример расчета"/>
      <sheetName val="свод 2"/>
      <sheetName val="Табл38-7"/>
      <sheetName val="Зап-3- СЦБ"/>
      <sheetName val="все"/>
      <sheetName val="информация"/>
      <sheetName val="Кредиты"/>
      <sheetName val="СметаСводная Рыб"/>
      <sheetName val="Нормы"/>
      <sheetName val="13.1"/>
      <sheetName val="Текущие цены"/>
      <sheetName val="рабочий"/>
      <sheetName val="окраска"/>
      <sheetName val="отчет эл_эн  2000"/>
      <sheetName val="Счет-Фактура"/>
      <sheetName val="к.84-к.83"/>
      <sheetName val="Коэфф1."/>
      <sheetName val="График"/>
      <sheetName val="эл_химз_1"/>
      <sheetName val="геология_1"/>
      <sheetName val="6_141"/>
      <sheetName val="6_3_11"/>
      <sheetName val="6_201"/>
      <sheetName val="6_4_11"/>
      <sheetName val="6_11_1__сторонние1"/>
      <sheetName val="8_14_КР_(списание)ОПСТИКР1"/>
      <sheetName val="Данные_для_расчёта_сметы"/>
      <sheetName val="6_14_КР"/>
      <sheetName val="свод_2"/>
      <sheetName val="Зап-3-_СЦБ"/>
      <sheetName val="13_1"/>
      <sheetName val="Пример_расчета"/>
      <sheetName val="СметаСводная_Рыб"/>
      <sheetName val="ПОДПИСИ"/>
      <sheetName val="РАСЧЕТ"/>
      <sheetName val="Текущие_цены"/>
      <sheetName val="отчет_эл_эн__2000"/>
      <sheetName val="к_84-к_83"/>
      <sheetName val="6.3"/>
      <sheetName val="6.7"/>
      <sheetName val="6.3.1.3"/>
      <sheetName val="Лист2"/>
      <sheetName val="КП (2)"/>
      <sheetName val="Бюджет"/>
      <sheetName val="Norm"/>
      <sheetName val="sapactivexlhiddensheet"/>
      <sheetName val="свод 3"/>
      <sheetName val="ID"/>
      <sheetName val="СС"/>
      <sheetName val="Opex personnel (Term facs)"/>
      <sheetName val="ЭХЗ"/>
      <sheetName val="РасчетКомандир1"/>
      <sheetName val="РасчетКомандир2"/>
      <sheetName val="Коэфф"/>
      <sheetName val="Смета2 проект. раб."/>
      <sheetName val="Суточная"/>
      <sheetName val="Смета 1"/>
      <sheetName val="РП"/>
      <sheetName val="данные"/>
      <sheetName val="Баланс"/>
      <sheetName val="Смета2_проект__раб_"/>
      <sheetName val="Смета_1"/>
      <sheetName val="СМЕТА проект"/>
      <sheetName val="Production and Spend"/>
      <sheetName val="OCK1"/>
      <sheetName val="Шкаф"/>
      <sheetName val="Прайс лист"/>
      <sheetName val="1.3"/>
      <sheetName val="ИГ1"/>
      <sheetName val="К.рын"/>
      <sheetName val="Сводная смета"/>
      <sheetName val="Землеотвод"/>
      <sheetName val="шаблон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"/>
      <sheetName val="сводная"/>
      <sheetName val="Разработка проекта"/>
      <sheetName val="КП НовоКов"/>
      <sheetName val="СметаСводная 1 оч"/>
      <sheetName val="Коэфф1_"/>
      <sheetName val="Прайс_лист"/>
      <sheetName val="См_1_наруж_водопровод"/>
      <sheetName val="Разработка_проекта"/>
      <sheetName val="КП_НовоКов"/>
      <sheetName val="СметаСводная_1_оч"/>
      <sheetName val="Переменные и константы"/>
      <sheetName val="пятилетка"/>
      <sheetName val="мониторинг"/>
      <sheetName val="свод (2)"/>
      <sheetName val="Калплан ОИ2 Макм крестики"/>
      <sheetName val="СметаСводная павильон"/>
      <sheetName val="93-110"/>
      <sheetName val="Св. смета"/>
      <sheetName val="РБС ИЗМ1"/>
      <sheetName val="СметаСводная снег"/>
      <sheetName val="Лист опроса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Смета 1свод"/>
      <sheetName val="таблица руководству"/>
      <sheetName val="Суточная добыча за неделю"/>
      <sheetName val="list"/>
      <sheetName val="Прибыль опл"/>
      <sheetName val="Вспомогательный"/>
      <sheetName val="сохранить"/>
      <sheetName val="5ОборРабМест(HP)"/>
      <sheetName val="№5 СУБ Инж защ"/>
      <sheetName val="HP и оргтехника"/>
      <sheetName val="Calc"/>
      <sheetName val="История"/>
      <sheetName val="Р1"/>
      <sheetName val="Параметры_i"/>
      <sheetName val="Таблица 2"/>
      <sheetName val="свод1"/>
      <sheetName val="Таблица 4 АСУТП"/>
      <sheetName val="Input"/>
      <sheetName val="Calculation"/>
      <sheetName val="ст ГТМ"/>
      <sheetName val="ПДР ООО &quot;Юкос ФБЦ&quot;"/>
      <sheetName val="исходные данные"/>
      <sheetName val="расчетные таблицы"/>
      <sheetName val="Амур ДОН"/>
      <sheetName val="кп ГК"/>
      <sheetName val="Справочные данные"/>
      <sheetName val="Б.Сатка"/>
      <sheetName val="total"/>
      <sheetName val="Комплектация"/>
      <sheetName val="трубы"/>
      <sheetName val="СМР"/>
      <sheetName val="дороги"/>
      <sheetName val="2002(v2)"/>
      <sheetName val="справ."/>
      <sheetName val="справ_"/>
      <sheetName val="2002_v2_"/>
      <sheetName val="СметаСводная"/>
      <sheetName val="оборудован"/>
      <sheetName val="Упр"/>
      <sheetName val="Перечень ИУ"/>
      <sheetName val="РН-ПНГ"/>
      <sheetName val="влад-таблица"/>
      <sheetName val="2002(v1)"/>
      <sheetName val="3.1 ТХ"/>
      <sheetName val="ЗП_ЮНГ"/>
      <sheetName val="НМА"/>
      <sheetName val="оператор"/>
      <sheetName val="исх_данные"/>
      <sheetName val="СметаСводная Колпино"/>
      <sheetName val="Подрядчики"/>
      <sheetName val="Январь"/>
      <sheetName val="Итог"/>
      <sheetName val="мсн"/>
      <sheetName val="мат"/>
      <sheetName val="3.5"/>
      <sheetName val="справка"/>
      <sheetName val="суб.подряд"/>
      <sheetName val="ПСБ - ОЭ"/>
      <sheetName val="суб_подряд"/>
      <sheetName val="ПСБ_-_ОЭ"/>
      <sheetName val="Смета 2"/>
      <sheetName val="D"/>
      <sheetName val="Ачинский НПЗ"/>
      <sheetName val="4"/>
      <sheetName val="ИД"/>
      <sheetName val="См3 СЦБ-зап"/>
      <sheetName val="Хаттон 90.90 Femco"/>
      <sheetName val="ИД1"/>
      <sheetName val="свод общ"/>
      <sheetName val="Смета 5.2. Кусты25,29,31,65"/>
      <sheetName val="смета СИД"/>
      <sheetName val="часы"/>
      <sheetName val="ресурсная вед."/>
      <sheetName val="ИДвалка"/>
      <sheetName val="р.Волхов"/>
      <sheetName val="КП к ГК"/>
      <sheetName val="изыскания 2"/>
      <sheetName val="Калплан Кра"/>
      <sheetName val="Материалы"/>
      <sheetName val="6.11 новый"/>
      <sheetName val="Капитальные затраты"/>
      <sheetName val="накладная"/>
      <sheetName val="Акт"/>
      <sheetName val="1"/>
      <sheetName val="Пояснение "/>
      <sheetName val="3.1"/>
      <sheetName val="Коммерческие расходы"/>
      <sheetName val="RSOILBAL"/>
      <sheetName val="смета 2 проект. работы"/>
      <sheetName val="4сд"/>
      <sheetName val="2сд"/>
      <sheetName val="7сд"/>
      <sheetName val="MAIN_PARAMETERS"/>
      <sheetName val="СС замеч с ответами"/>
      <sheetName val="начало"/>
      <sheetName val="Main"/>
      <sheetName val="УП _2004"/>
      <sheetName val="в работу"/>
      <sheetName val="1ПС"/>
      <sheetName val="Курсы"/>
      <sheetName val="3.2"/>
      <sheetName val="3.3"/>
      <sheetName val="Р2.1"/>
      <sheetName val="Р2.2"/>
      <sheetName val="Р3"/>
      <sheetName val="Р4"/>
      <sheetName val="Р5"/>
      <sheetName val="Р7"/>
      <sheetName val="Удельные(проф.)"/>
      <sheetName val="Спецификация"/>
      <sheetName val="Константы и результаты"/>
      <sheetName val="Лизинг"/>
      <sheetName val="расчет №3"/>
      <sheetName val="20_Кредиты краткосрочные"/>
      <sheetName val="Перечень Заказчиков"/>
      <sheetName val="2.2 "/>
      <sheetName val="Хар_"/>
      <sheetName val="С1_"/>
      <sheetName val="СтрЗапасов (2)"/>
      <sheetName val="Lim"/>
      <sheetName val="Справочник"/>
      <sheetName val="PwC Copies from old models --&gt;&gt;"/>
      <sheetName val="Справочники"/>
      <sheetName val="Journals"/>
      <sheetName val="ц_1991"/>
      <sheetName val="rvldmrv"/>
      <sheetName val="Сравнение ДПН факт 06-07"/>
      <sheetName val="Параметры"/>
      <sheetName val="трансформация1"/>
      <sheetName val="НМ расчеты"/>
      <sheetName val="Names"/>
      <sheetName val="breakdown"/>
      <sheetName val="Destination"/>
      <sheetName val="ДКС"/>
      <sheetName val="Етыпур"/>
      <sheetName val="НВГПЗ"/>
      <sheetName val="НГКХ"/>
      <sheetName val="ПСП"/>
      <sheetName val="Тобольск"/>
      <sheetName val="УПН"/>
      <sheetName val="ПСПавтодор"/>
      <sheetName val="НГХК"/>
      <sheetName val="КП к снег Рыбинская"/>
      <sheetName val="EKDEB90"/>
      <sheetName val="Коэф КВ"/>
      <sheetName val="К"/>
      <sheetName val="Смета терзем"/>
      <sheetName val="Кал.план Жукова даты - не надо"/>
      <sheetName val="кп"/>
      <sheetName val="матер."/>
      <sheetName val="КП Прим (3)"/>
      <sheetName val="Лист3"/>
      <sheetName val="АЧ"/>
      <sheetName val="кп (3)"/>
      <sheetName val="СП"/>
      <sheetName val="фонтан разбитый2"/>
      <sheetName val="Баланс (Ф1)"/>
      <sheetName val="Смета-Т"/>
      <sheetName val=""/>
      <sheetName val="Смета 3 Гидролог"/>
      <sheetName val="Записка СЦБ"/>
      <sheetName val="ИПЦ2002-2004"/>
      <sheetName val="РС "/>
      <sheetName val="Восстановл_Лист75"/>
      <sheetName val="Восстановл_Лист76"/>
      <sheetName val="Восстановл_Лист77"/>
      <sheetName val="Восстановл_Лист78"/>
      <sheetName val="Восстановл_Лист79"/>
      <sheetName val="Восстановл_Лист80"/>
      <sheetName val="Восстановл_Лист81"/>
      <sheetName val="Восстановл_Лист82"/>
      <sheetName val="Восстановл_Лист83"/>
      <sheetName val="Восстановл_Лист84"/>
      <sheetName val="Восстановл_Лист85"/>
      <sheetName val="Восстановл_Лист88"/>
      <sheetName val="Восстановл_Лист91"/>
      <sheetName val="Восстановл_Лист92"/>
      <sheetName val="Восстановл_Лист86"/>
      <sheetName val="Восстановл_Лист89"/>
      <sheetName val="Восстановл_Лист87"/>
      <sheetName val="Восстановл_Лист90"/>
      <sheetName val="Восстановл_Лист93"/>
      <sheetName val="Восстановл_Лист94"/>
      <sheetName val="Восстановл_Лист95"/>
      <sheetName val="Восстановл_Лист38"/>
      <sheetName val="Восстановл_Лист40"/>
      <sheetName val="Восстановл_Лист39"/>
      <sheetName val="Восстановл_Лист41"/>
      <sheetName val="Восстановл_Лист8"/>
      <sheetName val="Восстановл_Лист17"/>
      <sheetName val="Общая часть"/>
      <sheetName val="Табл.5"/>
      <sheetName val="Табл.2"/>
      <sheetName val="Исх.данные"/>
      <sheetName val="ВКЕ"/>
      <sheetName val="Additives"/>
      <sheetName val="Ryazan"/>
      <sheetName val="Assumpt"/>
      <sheetName val="Control"/>
      <sheetName val="См №3 ОПР"/>
      <sheetName val="см.№6 АВЗУ и ГПЗУ"/>
      <sheetName val="Геофизика"/>
      <sheetName val="Геодезия"/>
      <sheetName val="Экология1"/>
      <sheetName val="АУП"/>
      <sheetName val="CENTR"/>
      <sheetName val="Input Assumptions"/>
      <sheetName val="DMTR_BP_03"/>
      <sheetName val="см №1.1 Геодезические работы "/>
      <sheetName val="см №1.4 Экология "/>
      <sheetName val="АСУ ТП 1 этап ПД"/>
      <sheetName val="Расчет курса"/>
      <sheetName val="XLR_NoRangeSheet"/>
      <sheetName val="НЕДЕЛИ"/>
      <sheetName val="GD"/>
      <sheetName val="Source lists"/>
      <sheetName val="геолог"/>
      <sheetName val="Курс доллара"/>
      <sheetName val="Календарь новый"/>
      <sheetName val="Смета № 1 ИИ линия"/>
      <sheetName val="Дополнительные параметры"/>
      <sheetName val="ЛЧ"/>
      <sheetName val="Leistungsakt"/>
      <sheetName val="Свод объем"/>
      <sheetName val="Дог цена"/>
      <sheetName val="SakhNIPI5"/>
      <sheetName val="ПИР"/>
      <sheetName val="1155"/>
      <sheetName val="выборка на22 июня"/>
      <sheetName val="HP_и_оргтехника"/>
      <sheetName val="СМЕТА_проект"/>
      <sheetName val="Лист_опроса"/>
      <sheetName val="ОПС"/>
      <sheetName val="СметаСводная_снег"/>
      <sheetName val="Хаттон_90_90_Femco"/>
      <sheetName val="свод_общ"/>
      <sheetName val="таблица_руководству"/>
      <sheetName val="Суточная_добыча_за_неделю"/>
      <sheetName val="СметаСводная_павильон"/>
      <sheetName val="3труба (П)"/>
      <sheetName val="15"/>
      <sheetName val="Восстановл_Лист37"/>
      <sheetName val="Объемы работ по ПВ"/>
      <sheetName val="16"/>
      <sheetName val="Таблица 5"/>
      <sheetName val="Таблица 3"/>
      <sheetName val="Коэф"/>
      <sheetName val="1.401.2"/>
      <sheetName val="PO Data"/>
      <sheetName val="Rub"/>
      <sheetName val="ПД"/>
      <sheetName val="свод_3"/>
      <sheetName val="3_1"/>
      <sheetName val="Коммерческие_расходы"/>
      <sheetName val="СС_замеч_с_ответами"/>
      <sheetName val="ПДР_ООО_&quot;Юкос_ФБЦ&quot;"/>
      <sheetName val="УП__2004"/>
      <sheetName val="Ачинский_НПЗ"/>
      <sheetName val="3_2"/>
      <sheetName val="3_3"/>
      <sheetName val="Р2_1"/>
      <sheetName val="Р2_2"/>
      <sheetName val="Удельные(проф_)"/>
      <sheetName val="Константы_и_результаты"/>
      <sheetName val="расчет_№3"/>
      <sheetName val="в_работу"/>
      <sheetName val="№5_СУБ_Инж_защ"/>
      <sheetName val="Сводная_смета"/>
      <sheetName val="исходные_данные"/>
      <sheetName val="расчетные_таблицы"/>
      <sheetName val="Исполнение__освоение_по_закупк_"/>
      <sheetName val="Исполнение_для_Ускова"/>
      <sheetName val="Выборка_по_отсыпкам"/>
      <sheetName val="ИП__отсыпки_"/>
      <sheetName val="ИП__отсыпки_ФОТ_диз_т_"/>
      <sheetName val="ИП__отсыпки___выборка_"/>
      <sheetName val="Исполнение_по_оборуд_"/>
      <sheetName val="Исполнение_по_оборуд___2_"/>
      <sheetName val="Исполнение_сжато"/>
      <sheetName val="Форма_для_бурения"/>
      <sheetName val="Форма_для_КС"/>
      <sheetName val="Форма_для_ГР"/>
      <sheetName val="Смета_1свод"/>
      <sheetName val="Прибыль_опл"/>
      <sheetName val="Амур_ДОН"/>
      <sheetName val="справ_1"/>
      <sheetName val="Перечень_ИУ"/>
      <sheetName val="3_1_ТХ"/>
      <sheetName val="1_3"/>
      <sheetName val="К_рын"/>
      <sheetName val="3_5"/>
      <sheetName val="См3_СЦБ-зап"/>
      <sheetName val="СметаСводная_Колпино"/>
      <sheetName val="Смета_2"/>
      <sheetName val="Таблица_4_АСУТП"/>
      <sheetName val="20_Кредиты_краткосрочные"/>
      <sheetName val="Перечень_Заказчиков"/>
      <sheetName val="Переменные_и_константы"/>
      <sheetName val="КП_к_снег_Рыбинская"/>
      <sheetName val="Смета_5_2__Кусты25,29,31,65"/>
      <sheetName val="Табл_5"/>
      <sheetName val="Табл_2"/>
      <sheetName val="Капитальные_затраты"/>
      <sheetName val="Opex_personnel_(Term_facs)"/>
      <sheetName val="КП_(2)"/>
      <sheetName val="2_2_"/>
      <sheetName val="Исходные"/>
      <sheetName val="Капвложения"/>
      <sheetName val="259-290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Восстановл_Лист5"/>
      <sheetName val="Восстановл_Лист29"/>
      <sheetName val="Восстановл_Лист2"/>
      <sheetName val="Восстановл_Лист27"/>
      <sheetName val="Восстановл_Лист28"/>
      <sheetName val="Восстановл_Лист12"/>
      <sheetName val="Восстановл_Лист14"/>
      <sheetName val="Восстановл_Лист1"/>
      <sheetName val="Восстановл_Лист18"/>
      <sheetName val="Восстановл_Лист25"/>
      <sheetName val="ГПК"/>
      <sheetName val="Западн"/>
      <sheetName val="ПСП "/>
      <sheetName val="Спр_общий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ПСП_"/>
      <sheetName val="Стр1По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âëàä-òàáëèöà"/>
      <sheetName val="Íîâàÿ ñâîäêà (äî áþäæåòà) (2)"/>
      <sheetName val="×òî ïðèøëî"/>
      <sheetName val="âëàä-òàáëèöà (2)"/>
      <sheetName val="Íîâàÿ ñâîäêà (äî áþäæåòà)"/>
      <sheetName val="Ñâîäêà"/>
      <sheetName val="Íîâàÿ ñâîäêà"/>
      <sheetName val="Áþ-ò"/>
      <sheetName val="ÏåðåõÎñòàòêè"/>
      <sheetName val="Îáùèå ðàñõîäû"/>
      <sheetName val="Íîâàÿ ñâîäêà (ïî áþäæåòó)"/>
      <sheetName val="влад_таблица"/>
      <sheetName val="6.10.1"/>
      <sheetName val="Восстановл_Лист16"/>
      <sheetName val="6.7.3_ТН"/>
      <sheetName val="6.1"/>
      <sheetName val="НДС"/>
      <sheetName val="Гр5(о)"/>
      <sheetName val="пр_5_1"/>
      <sheetName val="Россия"/>
      <sheetName val="Украина"/>
      <sheetName val="Белорусия"/>
      <sheetName val="6.52-свод"/>
      <sheetName val="Новая_сводка_(до_бюджета)_(2)"/>
      <sheetName val="Что_пришло"/>
      <sheetName val="влад-таблица_(2)"/>
      <sheetName val="Новая_сводка_(до_бюджета)"/>
      <sheetName val="Новая_сводка"/>
      <sheetName val="Общие_расходы"/>
      <sheetName val="Новая_сводка_(по_бюджету)"/>
      <sheetName val="Íîâàÿ_ñâîäêà_(äî_áþäæåòà)_(2)"/>
      <sheetName val="×òî_ïðèøëî"/>
      <sheetName val="âëàä-òàáëèöà_(2)"/>
      <sheetName val="Íîâàÿ_ñâîäêà_(äî_áþäæåòà)"/>
      <sheetName val="Íîâàÿ_ñâîäêà"/>
      <sheetName val="Îáùèå_ðàñõîäû"/>
      <sheetName val="Íîâàÿ_ñâîäêà_(ïî_áþäæåòó)"/>
      <sheetName val="6_10_1"/>
      <sheetName val="6_7_3_ТН"/>
      <sheetName val="6_1"/>
      <sheetName val="ЦО"/>
      <sheetName val="Статьи"/>
      <sheetName val="2"/>
      <sheetName val="Новая_сводка_(до_бюджета)_(2)1"/>
      <sheetName val="Что_пришло1"/>
      <sheetName val="влад-таблица_(2)1"/>
      <sheetName val="Новая_сводка_(до_бюджета)1"/>
      <sheetName val="Новая_сводка1"/>
      <sheetName val="Общие_расходы1"/>
      <sheetName val="Новая_сводка_(по_бюджету)1"/>
      <sheetName val="Íîâàÿ_ñâîäêà_(äî_áþäæåòà)_(2)1"/>
      <sheetName val="×òî_ïðèøëî1"/>
      <sheetName val="âëàä-òàáëèöà_(2)1"/>
      <sheetName val="Íîâàÿ_ñâîäêà_(äî_áþäæåòà)1"/>
      <sheetName val="Íîâàÿ_ñâîäêà1"/>
      <sheetName val="Îáùèå_ðàñõîäû1"/>
      <sheetName val="Íîâàÿ_ñâîäêà_(ïî_áþäæåòó)1"/>
      <sheetName val="6_10_11"/>
      <sheetName val="6_7_3_ТН1"/>
      <sheetName val="6_11"/>
      <sheetName val="6_52-свод"/>
      <sheetName val="ДДС (Форма №3)"/>
      <sheetName val="09-07"/>
      <sheetName val="Титул1"/>
      <sheetName val="Титул2"/>
      <sheetName val="Титул3"/>
      <sheetName val="Info"/>
      <sheetName val="свод_ИИР"/>
      <sheetName val="М_1"/>
      <sheetName val="Сводная "/>
      <sheetName val="7.ТХ Сети (кор)"/>
      <sheetName val="Tier 311208"/>
      <sheetName val="Акт выбора"/>
      <sheetName val="См.№7 Эл."/>
      <sheetName val="См.№8 Пож."/>
      <sheetName val="См.№3 ВиК"/>
      <sheetName val="РСС_АУ"/>
      <sheetName val="Раб.АУ"/>
      <sheetName val="Восстановл_Лист42"/>
      <sheetName val="Восстановл_Лист22"/>
      <sheetName val="Восстановл_Лист43"/>
      <sheetName val="Восстановл_Лист24"/>
      <sheetName val="Восстановл_Лист48"/>
      <sheetName val="Восстановл_Лист50"/>
      <sheetName val="Восстановл_Лист30"/>
      <sheetName val="Восстановл_Лист51"/>
      <sheetName val="Восстановл_Лист23"/>
      <sheetName val="Восстановл_Лист32"/>
      <sheetName val="Восстановл_Лист52"/>
      <sheetName val="Восстановл_Лист53"/>
      <sheetName val="Восстановл_Лист55"/>
      <sheetName val="Восстановл_Лист56"/>
      <sheetName val="Восстановл_Лист26"/>
      <sheetName val="Восстановл_Лист57"/>
      <sheetName val="Восстановл_Лист58"/>
      <sheetName val="Восстановл_Лист59"/>
      <sheetName val="Восстановл_Лист60"/>
      <sheetName val="Восстановл_Лист61"/>
      <sheetName val="Восстановл_Лист3"/>
      <sheetName val="Восстановл_Лист62"/>
      <sheetName val="Восстановл_Лист63"/>
      <sheetName val="Восстановл_Лист64"/>
      <sheetName val="Восстановл_Лист35"/>
      <sheetName val="Восстановл_Лист67"/>
      <sheetName val="Восстановл_Лист68"/>
      <sheetName val="Восстановл_Лист65"/>
      <sheetName val="Восстановл_Лист69"/>
      <sheetName val="Восстановл_Лист66"/>
      <sheetName val="Восстановл_Лист97"/>
      <sheetName val="Восстановл_Лист54"/>
      <sheetName val="Восстановл_Лист70"/>
      <sheetName val="Восстановл_Лист96"/>
      <sheetName val="Восстановл_Лист33"/>
      <sheetName val="Восстановл_Лист71"/>
      <sheetName val="Восстановл_Лист36"/>
      <sheetName val="Восстановл_Лист98"/>
      <sheetName val="Восстановл_Лист34"/>
      <sheetName val="Восстановл_Лист72"/>
      <sheetName val="Восстановл_Лист73"/>
      <sheetName val="Восстановл_Лист74"/>
      <sheetName val="Восстановл_Лист31"/>
      <sheetName val="№1"/>
      <sheetName val="Сметы за сопровождение"/>
      <sheetName val="СМ_x000b__x0011__x0012__x000c__x0011__x0011__x0011__x0011__x0011__x0011_"/>
      <sheetName val="ᄀᄀᄀᄀᄀᄀᄀᄀᄀᄀᄀᄀᄀᄀᄀᄀᄀ"/>
      <sheetName val="См.3_АСУ"/>
      <sheetName val="Полигон - ИЭИ "/>
      <sheetName val="Ком"/>
      <sheetName val="Смета ТЗ АСУ-16"/>
      <sheetName val="База Геодезия"/>
      <sheetName val="База Геология"/>
      <sheetName val="База Геофизика"/>
      <sheetName val="4.1.1"/>
      <sheetName val="исп.1.1.1"/>
      <sheetName val="База Гидро"/>
      <sheetName val="4.2.1"/>
      <sheetName val="исп.1.1.2"/>
      <sheetName val="Исп. смета этап 1.1, 1.2"/>
      <sheetName val="Экология-3"/>
      <sheetName val="АСУ-линия-1"/>
      <sheetName val="ТЗ АСУ-1"/>
      <sheetName val="лч и кам"/>
      <sheetName val="2-stage"/>
      <sheetName val="ИД СМР"/>
      <sheetName val="Вспом."/>
      <sheetName val="УКП"/>
      <sheetName val="БД"/>
      <sheetName val="Норм"/>
      <sheetName val="Лист4"/>
      <sheetName val="Общий"/>
      <sheetName val="ТабР"/>
      <sheetName val="Lucent"/>
      <sheetName val="BACT"/>
      <sheetName val="Общ"/>
      <sheetName val="эл_химз_2"/>
      <sheetName val="геология_2"/>
      <sheetName val="6_142"/>
      <sheetName val="6_3_12"/>
      <sheetName val="6_202"/>
      <sheetName val="6_4_12"/>
      <sheetName val="6_11_1__сторонние2"/>
      <sheetName val="8_14_КР_(списание)ОПСТИКР2"/>
      <sheetName val="6_14_КР1"/>
      <sheetName val="Данные_для_расчёта_сметы1"/>
      <sheetName val="Пример_расчета1"/>
      <sheetName val="свод_21"/>
      <sheetName val="Зап-3-_СЦБ1"/>
      <sheetName val="СметаСводная_Рыб1"/>
      <sheetName val="Текущие_цены1"/>
      <sheetName val="отчет_эл_эн__20001"/>
      <sheetName val="к_84-к_831"/>
      <sheetName val="Коэфф1_1"/>
      <sheetName val="6_3"/>
      <sheetName val="6_7"/>
      <sheetName val="6_3_1_3"/>
      <sheetName val="Смета2_проект__раб_1"/>
      <sheetName val="Смета_11"/>
      <sheetName val="Production_and_Spend"/>
      <sheetName val="Прайс_лист1"/>
      <sheetName val="См_1_наруж_водопровод1"/>
      <sheetName val="Разработка_проекта1"/>
      <sheetName val="КП_НовоКов1"/>
      <sheetName val="СметаСводная_1_оч1"/>
      <sheetName val="свод_(2)"/>
      <sheetName val="Калплан_ОИ2_Макм_крестики"/>
      <sheetName val="Св__смета"/>
      <sheetName val="РБС_ИЗМ1"/>
      <sheetName val="Таблица_2"/>
      <sheetName val="ст_ГТМ"/>
      <sheetName val="кп_ГК"/>
      <sheetName val="Справочные_данные"/>
      <sheetName val="суб_подряд1"/>
      <sheetName val="ПСБ_-_ОЭ1"/>
      <sheetName val="смета_СИД"/>
      <sheetName val="ресурсная_вед_"/>
      <sheetName val="КП_к_ГК"/>
      <sheetName val="изыскания_2"/>
      <sheetName val="Калплан_Кра"/>
      <sheetName val="6_11_новый"/>
      <sheetName val="СМ"/>
      <sheetName val="8"/>
      <sheetName val="исх-данные"/>
      <sheetName val="MararashAA"/>
      <sheetName val="ПРОЦЕНТЫ"/>
      <sheetName val="Пра_x0000_с_лист"/>
      <sheetName val="ПС_x0000__x0000__x0000__x0000__x0000__x0000_"/>
      <sheetName val="Бл.электр."/>
      <sheetName val="2 Геология"/>
      <sheetName val="Объем работ"/>
      <sheetName val="Виды работ АСО"/>
      <sheetName val="таблица_руко_x0019__x0015__x0009__x0003__x000c__x0011__x0011_"/>
      <sheetName val="ФОТ для смет"/>
      <sheetName val="ЛС_РЕС"/>
      <sheetName val="_x0000__x0000_"/>
      <sheetName val="таблица_руко_x0019__x0015_ _x0003__x000c__x0011__x0011_"/>
      <sheetName val="КБК ДПК"/>
      <sheetName val="Сводный"/>
      <sheetName val="3_гидромет"/>
      <sheetName val="6"/>
      <sheetName val="СМИС"/>
      <sheetName val="basa"/>
      <sheetName val="ПД-2.2"/>
      <sheetName val="1.14"/>
      <sheetName val="1.7"/>
      <sheetName val="Имя"/>
      <sheetName val="кап.ремонт"/>
      <sheetName val="База"/>
      <sheetName val="СВ 2"/>
      <sheetName val="1.2_"/>
      <sheetName val="Base"/>
      <sheetName val="Настр"/>
      <sheetName val="Распределение_затрат"/>
      <sheetName val="ЗАТ_ПОДР"/>
      <sheetName val="ПРОЧИЕ_ЗАТР"/>
      <sheetName val="ПОКУП_ВОДА"/>
      <sheetName val="РАСПРЕД ПО ПРОЦЕСС"/>
      <sheetName val="РЕАГ_КАТАЛ"/>
      <sheetName val="СЫРЬЕ"/>
      <sheetName val="СМЕТА_ТЕКРЕМ"/>
      <sheetName val="УСЛУГИ_ПРОМХАР"/>
      <sheetName val="Обор"/>
      <sheetName val="Приложение 2"/>
      <sheetName val="Должности"/>
      <sheetName val="Лист"/>
      <sheetName val="Исх"/>
      <sheetName val="Исх."/>
      <sheetName val="#ССЫЛКА"/>
      <sheetName val="пофакторный"/>
      <sheetName val="РАСШИФ_ЦЕХ_РАСХ"/>
      <sheetName val="топ"/>
      <sheetName val="Дог_рас"/>
      <sheetName val="Ограничения шаблон"/>
      <sheetName val="Причины отклонений"/>
      <sheetName val="Статус работы"/>
      <sheetName val="Уровень графика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/>
      <sheetData sheetId="221"/>
      <sheetData sheetId="222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/>
      <sheetData sheetId="395"/>
      <sheetData sheetId="396"/>
      <sheetData sheetId="397" refreshError="1"/>
      <sheetData sheetId="398"/>
      <sheetData sheetId="399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 см мон (2)"/>
      <sheetName val="Коэфф"/>
      <sheetName val="св см Бр нов (2)"/>
      <sheetName val="См Б"/>
      <sheetName val="Cпец Б"/>
      <sheetName val="св см Суз нов"/>
      <sheetName val="См Суз"/>
      <sheetName val="CпецС"/>
      <sheetName val="св см Поч н   "/>
      <sheetName val="См Поч"/>
      <sheetName val="CпецПоч"/>
      <sheetName val="св см Лок н  "/>
      <sheetName val="См Локоть"/>
      <sheetName val="CпецЛок"/>
      <sheetName val="св см Тр"/>
      <sheetName val="См Труб"/>
      <sheetName val="CпецТруб"/>
      <sheetName val="св см Уне"/>
      <sheetName val="См Ун"/>
      <sheetName val="CпецУн"/>
      <sheetName val="св см Дуб н  (2)"/>
      <sheetName val="св Дуб"/>
      <sheetName val="См Дуб"/>
      <sheetName val="CпецДуб"/>
      <sheetName val="св см Кл н"/>
      <sheetName val="См Клет"/>
      <sheetName val="CпецКлет "/>
      <sheetName val="св см Кл им н "/>
      <sheetName val="См Клим"/>
      <sheetName val="CпецКлим"/>
      <sheetName val="св см жук"/>
      <sheetName val="См жук"/>
      <sheetName val="Cпецжук"/>
      <sheetName val="св см Дят  (2)"/>
      <sheetName val="См Дят"/>
      <sheetName val="CпецДят"/>
      <sheetName val="св см Клинц н "/>
      <sheetName val="См Клинц"/>
      <sheetName val="Cпец Клинц"/>
      <sheetName val="св см Сур нов"/>
      <sheetName val="См Сураж"/>
      <sheetName val="Cпец Сураж"/>
      <sheetName val="СводнСР"/>
      <sheetName val="Командировочн"/>
      <sheetName val="матНеучтЦенЭМ"/>
      <sheetName val="СпецЭМ"/>
      <sheetName val="коэф"/>
      <sheetName val="матНеучтЦенПолы"/>
      <sheetName val="СпецПолы"/>
      <sheetName val="ССМ (2)"/>
      <sheetName val="ССМ"/>
      <sheetName val="ОС2000"/>
      <sheetName val="ОбщестрАС"/>
      <sheetName val="МонтСилЭлОб"/>
      <sheetName val="МатерЭМ"/>
      <sheetName val="МонтОбАнтиобл"/>
      <sheetName val="Пуско-нал"/>
      <sheetName val="Пуско-нал (2)"/>
      <sheetName val="ЛЧ Р"/>
      <sheetName val="План Газпрома"/>
      <sheetName val="Лист5"/>
      <sheetName val="ПЛАН 07-10"/>
      <sheetName val="Акт-Смета_30"/>
      <sheetName val="Смета 1 инж_изыск"/>
      <sheetName val="свод 2"/>
    </sheetNames>
    <sheetDataSet>
      <sheetData sheetId="0" refreshError="1"/>
      <sheetData sheetId="1" refreshError="1">
        <row r="1">
          <cell r="B1">
            <v>2.1600000000000001E-2</v>
          </cell>
        </row>
        <row r="2">
          <cell r="B2">
            <v>1.4E-2</v>
          </cell>
        </row>
        <row r="3">
          <cell r="B3">
            <v>26.82</v>
          </cell>
        </row>
        <row r="4">
          <cell r="B4">
            <v>18.113</v>
          </cell>
        </row>
        <row r="6">
          <cell r="B6">
            <v>5.0000000000000001E-3</v>
          </cell>
        </row>
        <row r="7">
          <cell r="B7">
            <v>0.02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Глав"/>
      <sheetName val="ГлавнСмГАП"/>
      <sheetName val="КалендПлан"/>
      <sheetName val="СводнСм"/>
      <sheetName val="СмШурф"/>
      <sheetName val="СмРучБур"/>
      <sheetName val="СмМашБур"/>
    </sheetNames>
    <sheetDataSet>
      <sheetData sheetId="0"/>
      <sheetData sheetId="1"/>
      <sheetData sheetId="2"/>
      <sheetData sheetId="3"/>
      <sheetData sheetId="4"/>
      <sheetData sheetId="5" refreshError="1">
        <row r="40">
          <cell r="J40">
            <v>67798</v>
          </cell>
        </row>
      </sheetData>
      <sheetData sheetId="6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трЛИСТ"/>
      <sheetName val="Фонды"/>
      <sheetName val="ПланПроекта"/>
      <sheetName val="ПланПроекта_ВнешнРейт"/>
      <sheetName val="ПланПредконтр"/>
      <sheetName val="РасчетКомандир1"/>
      <sheetName val="РасчетКомандир2"/>
      <sheetName val="Субподряд"/>
      <sheetName val="Рейты"/>
      <sheetName val="Матрица рекомендуемых Recovery"/>
      <sheetName val="Нормативы"/>
      <sheetName val="КодыВидовДеят"/>
      <sheetName val="Лист1"/>
      <sheetName val="Лист2"/>
      <sheetName val="Лист3"/>
      <sheetName val="ТехЛистФОТрасчет"/>
      <sheetName val="ТехЛистФОТ"/>
    </sheetNames>
    <sheetDataSet>
      <sheetData sheetId="0"/>
      <sheetData sheetId="1"/>
      <sheetData sheetId="2"/>
      <sheetData sheetId="3"/>
      <sheetData sheetId="4"/>
      <sheetData sheetId="5">
        <row r="1">
          <cell r="M1" t="str">
            <v>Приложение к приказу № ___ от _____________2005г.</v>
          </cell>
        </row>
        <row r="2">
          <cell r="M2" t="str">
            <v>Действует с _____________ 2005 г.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  <cell r="M17" t="str">
            <v>Сумма (Евро)</v>
          </cell>
        </row>
        <row r="18">
          <cell r="E18">
            <v>0</v>
          </cell>
          <cell r="M18" t="str">
            <v>без НДС</v>
          </cell>
        </row>
        <row r="19">
          <cell r="E19">
            <v>0</v>
          </cell>
          <cell r="M19">
            <v>0</v>
          </cell>
        </row>
        <row r="20">
          <cell r="E20">
            <v>0</v>
          </cell>
          <cell r="M20">
            <v>126722.72340425532</v>
          </cell>
        </row>
        <row r="21">
          <cell r="E21">
            <v>0</v>
          </cell>
          <cell r="M21">
            <v>107758.29787234042</v>
          </cell>
        </row>
        <row r="22">
          <cell r="E22">
            <v>0</v>
          </cell>
          <cell r="M22">
            <v>4765.9787234042597</v>
          </cell>
        </row>
        <row r="23">
          <cell r="E23">
            <v>0</v>
          </cell>
          <cell r="M23">
            <v>239247</v>
          </cell>
        </row>
        <row r="24">
          <cell r="E24">
            <v>0</v>
          </cell>
          <cell r="M24" t="str">
            <v>руб.</v>
          </cell>
        </row>
        <row r="25">
          <cell r="E25">
            <v>0</v>
          </cell>
          <cell r="M25" t="str">
            <v xml:space="preserve">Евро </v>
          </cell>
        </row>
        <row r="26">
          <cell r="E26">
            <v>0</v>
          </cell>
        </row>
        <row r="27">
          <cell r="E27">
            <v>0</v>
          </cell>
        </row>
        <row r="32">
          <cell r="E32" t="str">
            <v>руб.</v>
          </cell>
        </row>
        <row r="33">
          <cell r="E33" t="str">
            <v>руб.</v>
          </cell>
        </row>
        <row r="35">
          <cell r="E35">
            <v>300</v>
          </cell>
        </row>
        <row r="37">
          <cell r="E37" t="str">
            <v>Период командировки (месяц)</v>
          </cell>
          <cell r="M37" t="str">
            <v>ВСЕГО командировочные (Евро)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M41">
            <v>0</v>
          </cell>
        </row>
        <row r="42">
          <cell r="M42">
            <v>0</v>
          </cell>
        </row>
        <row r="43">
          <cell r="M43">
            <v>0</v>
          </cell>
        </row>
        <row r="44">
          <cell r="M44">
            <v>0</v>
          </cell>
        </row>
        <row r="45">
          <cell r="M45">
            <v>0</v>
          </cell>
        </row>
        <row r="46">
          <cell r="M46">
            <v>0</v>
          </cell>
        </row>
        <row r="47">
          <cell r="M47">
            <v>0</v>
          </cell>
        </row>
        <row r="48">
          <cell r="M48">
            <v>0</v>
          </cell>
        </row>
        <row r="49">
          <cell r="M49">
            <v>0</v>
          </cell>
        </row>
        <row r="50">
          <cell r="M50">
            <v>0</v>
          </cell>
        </row>
        <row r="51">
          <cell r="M51">
            <v>0</v>
          </cell>
        </row>
        <row r="52">
          <cell r="M52">
            <v>0</v>
          </cell>
        </row>
        <row r="53">
          <cell r="M53">
            <v>0</v>
          </cell>
        </row>
        <row r="54">
          <cell r="M54">
            <v>0</v>
          </cell>
        </row>
        <row r="55">
          <cell r="E55" t="str">
            <v xml:space="preserve"> </v>
          </cell>
          <cell r="M55">
            <v>0</v>
          </cell>
        </row>
        <row r="56">
          <cell r="M56">
            <v>0</v>
          </cell>
        </row>
        <row r="57">
          <cell r="M57">
            <v>0</v>
          </cell>
        </row>
        <row r="58">
          <cell r="M58">
            <v>0</v>
          </cell>
        </row>
        <row r="59">
          <cell r="M59">
            <v>0</v>
          </cell>
        </row>
        <row r="60">
          <cell r="E60" t="str">
            <v>Превышение суточных сверх норм, установленных законодательством</v>
          </cell>
        </row>
        <row r="64">
          <cell r="E64">
            <v>500</v>
          </cell>
        </row>
        <row r="66">
          <cell r="E66" t="str">
            <v>Период командировки (месяц)</v>
          </cell>
          <cell r="M66" t="str">
            <v>ВСЕГО командировочные (Евро)</v>
          </cell>
        </row>
        <row r="67">
          <cell r="M67">
            <v>0</v>
          </cell>
        </row>
        <row r="68">
          <cell r="M68">
            <v>0</v>
          </cell>
        </row>
        <row r="69">
          <cell r="M69">
            <v>0</v>
          </cell>
        </row>
        <row r="70">
          <cell r="E70" t="str">
            <v xml:space="preserve"> </v>
          </cell>
          <cell r="M70">
            <v>0</v>
          </cell>
        </row>
        <row r="71">
          <cell r="M71">
            <v>0</v>
          </cell>
        </row>
        <row r="72">
          <cell r="M72">
            <v>0</v>
          </cell>
        </row>
        <row r="73">
          <cell r="E73" t="str">
            <v xml:space="preserve"> </v>
          </cell>
          <cell r="M73">
            <v>0</v>
          </cell>
        </row>
        <row r="74">
          <cell r="M74">
            <v>0</v>
          </cell>
        </row>
        <row r="75">
          <cell r="M75">
            <v>0</v>
          </cell>
        </row>
        <row r="76">
          <cell r="M76">
            <v>0</v>
          </cell>
        </row>
        <row r="77">
          <cell r="E77" t="str">
            <v xml:space="preserve"> </v>
          </cell>
          <cell r="M77">
            <v>0</v>
          </cell>
        </row>
        <row r="78">
          <cell r="M78">
            <v>0</v>
          </cell>
        </row>
        <row r="79">
          <cell r="M79">
            <v>0</v>
          </cell>
        </row>
        <row r="80">
          <cell r="E80" t="str">
            <v xml:space="preserve"> </v>
          </cell>
          <cell r="M80">
            <v>0</v>
          </cell>
        </row>
        <row r="81">
          <cell r="M81">
            <v>0</v>
          </cell>
        </row>
        <row r="82">
          <cell r="M82">
            <v>0</v>
          </cell>
        </row>
        <row r="83">
          <cell r="M83">
            <v>0</v>
          </cell>
        </row>
        <row r="84">
          <cell r="M84">
            <v>0</v>
          </cell>
        </row>
        <row r="85">
          <cell r="M85">
            <v>0</v>
          </cell>
        </row>
        <row r="86">
          <cell r="M86">
            <v>0</v>
          </cell>
        </row>
        <row r="87">
          <cell r="M87">
            <v>0</v>
          </cell>
        </row>
        <row r="88">
          <cell r="M88">
            <v>0</v>
          </cell>
        </row>
        <row r="89">
          <cell r="E89" t="str">
            <v>Превышение суточных сверх норм, установленных законодательством</v>
          </cell>
        </row>
        <row r="93">
          <cell r="E93">
            <v>1428</v>
          </cell>
        </row>
        <row r="95">
          <cell r="E95">
            <v>39356</v>
          </cell>
        </row>
        <row r="97">
          <cell r="E97" t="str">
            <v>Период командировки (месяц)</v>
          </cell>
          <cell r="M97" t="str">
            <v>ВСЕГО командировочные (Евро)</v>
          </cell>
        </row>
        <row r="98">
          <cell r="E98">
            <v>39356</v>
          </cell>
          <cell r="M98">
            <v>1086.4113475177305</v>
          </cell>
        </row>
        <row r="99">
          <cell r="E99">
            <v>39387</v>
          </cell>
          <cell r="M99">
            <v>1086.4113475177305</v>
          </cell>
        </row>
        <row r="100">
          <cell r="E100">
            <v>39417</v>
          </cell>
          <cell r="M100">
            <v>1086.4113475177305</v>
          </cell>
        </row>
        <row r="101">
          <cell r="E101">
            <v>39448</v>
          </cell>
          <cell r="M101">
            <v>1086.4113475177305</v>
          </cell>
        </row>
        <row r="102">
          <cell r="E102">
            <v>39479</v>
          </cell>
          <cell r="M102">
            <v>1086.4113475177305</v>
          </cell>
        </row>
        <row r="103">
          <cell r="E103">
            <v>39508</v>
          </cell>
          <cell r="M103">
            <v>1086.4113475177305</v>
          </cell>
        </row>
        <row r="104">
          <cell r="E104">
            <v>39539</v>
          </cell>
          <cell r="M104">
            <v>1086.4113475177305</v>
          </cell>
        </row>
        <row r="105">
          <cell r="E105">
            <v>39569</v>
          </cell>
          <cell r="M105">
            <v>1086.4113475177305</v>
          </cell>
        </row>
        <row r="106">
          <cell r="E106">
            <v>39600</v>
          </cell>
          <cell r="M106">
            <v>1086.4113475177305</v>
          </cell>
        </row>
        <row r="107">
          <cell r="E107">
            <v>39630</v>
          </cell>
          <cell r="M107">
            <v>1086.4113475177305</v>
          </cell>
        </row>
        <row r="108">
          <cell r="E108">
            <v>39661</v>
          </cell>
          <cell r="M108">
            <v>1086.4113475177305</v>
          </cell>
        </row>
        <row r="109">
          <cell r="E109">
            <v>39692</v>
          </cell>
          <cell r="M109">
            <v>681.30496453900707</v>
          </cell>
        </row>
        <row r="110">
          <cell r="E110">
            <v>39722</v>
          </cell>
          <cell r="M110">
            <v>1086.4113475177305</v>
          </cell>
        </row>
        <row r="111">
          <cell r="E111">
            <v>39753</v>
          </cell>
          <cell r="M111">
            <v>1086.4113475177305</v>
          </cell>
        </row>
        <row r="112">
          <cell r="E112">
            <v>39783</v>
          </cell>
          <cell r="M112">
            <v>1086.4113475177305</v>
          </cell>
        </row>
        <row r="113">
          <cell r="M113">
            <v>0</v>
          </cell>
        </row>
        <row r="114">
          <cell r="M114">
            <v>0</v>
          </cell>
        </row>
        <row r="115">
          <cell r="M115">
            <v>0</v>
          </cell>
        </row>
        <row r="116">
          <cell r="M116">
            <v>0</v>
          </cell>
        </row>
        <row r="117">
          <cell r="M117">
            <v>0</v>
          </cell>
        </row>
        <row r="118">
          <cell r="E118">
            <v>39356</v>
          </cell>
          <cell r="M118">
            <v>1288.9645390070923</v>
          </cell>
        </row>
        <row r="119">
          <cell r="E119">
            <v>39387</v>
          </cell>
          <cell r="M119">
            <v>1288.9645390070923</v>
          </cell>
        </row>
        <row r="120">
          <cell r="E120">
            <v>39417</v>
          </cell>
          <cell r="M120">
            <v>1288.9645390070923</v>
          </cell>
        </row>
        <row r="121">
          <cell r="E121">
            <v>39448</v>
          </cell>
          <cell r="M121">
            <v>1288.9645390070923</v>
          </cell>
        </row>
        <row r="122">
          <cell r="E122">
            <v>39479</v>
          </cell>
          <cell r="M122">
            <v>1288.9645390070923</v>
          </cell>
        </row>
        <row r="123">
          <cell r="E123">
            <v>39508</v>
          </cell>
          <cell r="M123">
            <v>1288.9645390070923</v>
          </cell>
        </row>
        <row r="124">
          <cell r="E124">
            <v>39539</v>
          </cell>
          <cell r="M124">
            <v>1288.9645390070923</v>
          </cell>
        </row>
        <row r="125">
          <cell r="E125">
            <v>39569</v>
          </cell>
          <cell r="M125">
            <v>1288.9645390070923</v>
          </cell>
        </row>
        <row r="126">
          <cell r="E126">
            <v>39600</v>
          </cell>
          <cell r="M126">
            <v>1288.9645390070923</v>
          </cell>
        </row>
        <row r="127">
          <cell r="E127">
            <v>39630</v>
          </cell>
          <cell r="M127">
            <v>1288.9645390070923</v>
          </cell>
        </row>
        <row r="128">
          <cell r="E128">
            <v>39661</v>
          </cell>
          <cell r="M128">
            <v>1288.9645390070923</v>
          </cell>
        </row>
        <row r="129">
          <cell r="E129">
            <v>39692</v>
          </cell>
          <cell r="M129">
            <v>681.30496453900707</v>
          </cell>
        </row>
        <row r="130">
          <cell r="E130">
            <v>39722</v>
          </cell>
          <cell r="M130">
            <v>1288.9645390070923</v>
          </cell>
        </row>
        <row r="131">
          <cell r="E131">
            <v>39753</v>
          </cell>
          <cell r="M131">
            <v>1288.9645390070923</v>
          </cell>
        </row>
        <row r="132">
          <cell r="E132">
            <v>39783</v>
          </cell>
          <cell r="M132">
            <v>1288.9645390070923</v>
          </cell>
        </row>
        <row r="133">
          <cell r="M133">
            <v>0</v>
          </cell>
        </row>
        <row r="134">
          <cell r="M134">
            <v>0</v>
          </cell>
        </row>
        <row r="135">
          <cell r="M135">
            <v>0</v>
          </cell>
        </row>
        <row r="136">
          <cell r="M136">
            <v>0</v>
          </cell>
        </row>
        <row r="137">
          <cell r="M137">
            <v>0</v>
          </cell>
        </row>
        <row r="138">
          <cell r="E138">
            <v>39356</v>
          </cell>
          <cell r="M138">
            <v>1288.9645390070923</v>
          </cell>
        </row>
        <row r="139">
          <cell r="E139">
            <v>39387</v>
          </cell>
          <cell r="M139">
            <v>1288.9645390070923</v>
          </cell>
        </row>
        <row r="140">
          <cell r="E140">
            <v>39417</v>
          </cell>
          <cell r="M140">
            <v>1288.9645390070923</v>
          </cell>
        </row>
        <row r="141">
          <cell r="E141">
            <v>39448</v>
          </cell>
          <cell r="M141">
            <v>1288.9645390070923</v>
          </cell>
        </row>
        <row r="142">
          <cell r="E142">
            <v>39479</v>
          </cell>
          <cell r="M142">
            <v>1288.9645390070923</v>
          </cell>
        </row>
        <row r="143">
          <cell r="E143">
            <v>39508</v>
          </cell>
          <cell r="M143">
            <v>1288.9645390070923</v>
          </cell>
        </row>
        <row r="144">
          <cell r="E144">
            <v>39539</v>
          </cell>
          <cell r="M144">
            <v>1288.9645390070923</v>
          </cell>
        </row>
        <row r="145">
          <cell r="E145">
            <v>39569</v>
          </cell>
          <cell r="M145">
            <v>1288.9645390070923</v>
          </cell>
        </row>
        <row r="146">
          <cell r="E146">
            <v>39600</v>
          </cell>
          <cell r="M146">
            <v>1288.9645390070923</v>
          </cell>
        </row>
        <row r="147">
          <cell r="E147">
            <v>39630</v>
          </cell>
          <cell r="M147">
            <v>1288.9645390070923</v>
          </cell>
        </row>
        <row r="148">
          <cell r="E148">
            <v>39661</v>
          </cell>
          <cell r="M148">
            <v>1288.9645390070923</v>
          </cell>
        </row>
        <row r="149">
          <cell r="E149">
            <v>39692</v>
          </cell>
          <cell r="M149">
            <v>1288.9645390070923</v>
          </cell>
        </row>
        <row r="150">
          <cell r="E150">
            <v>39722</v>
          </cell>
          <cell r="M150">
            <v>1288.9645390070923</v>
          </cell>
        </row>
        <row r="151">
          <cell r="E151">
            <v>39753</v>
          </cell>
          <cell r="M151">
            <v>1288.9645390070923</v>
          </cell>
        </row>
        <row r="152">
          <cell r="E152">
            <v>39783</v>
          </cell>
          <cell r="M152">
            <v>1288.9645390070923</v>
          </cell>
        </row>
        <row r="153">
          <cell r="M153">
            <v>0</v>
          </cell>
        </row>
        <row r="154">
          <cell r="M154">
            <v>0</v>
          </cell>
        </row>
        <row r="155">
          <cell r="M155">
            <v>0</v>
          </cell>
        </row>
        <row r="156">
          <cell r="M156">
            <v>0</v>
          </cell>
        </row>
        <row r="157">
          <cell r="M157">
            <v>0</v>
          </cell>
        </row>
        <row r="158">
          <cell r="E158">
            <v>39356</v>
          </cell>
          <cell r="M158">
            <v>1288.9645390070923</v>
          </cell>
        </row>
        <row r="159">
          <cell r="E159">
            <v>39387</v>
          </cell>
          <cell r="M159">
            <v>1288.9645390070923</v>
          </cell>
        </row>
        <row r="160">
          <cell r="E160">
            <v>39417</v>
          </cell>
          <cell r="M160">
            <v>1288.9645390070923</v>
          </cell>
        </row>
        <row r="161">
          <cell r="E161">
            <v>39448</v>
          </cell>
          <cell r="M161">
            <v>1288.9645390070923</v>
          </cell>
        </row>
        <row r="162">
          <cell r="E162">
            <v>39479</v>
          </cell>
          <cell r="M162">
            <v>1288.9645390070923</v>
          </cell>
        </row>
        <row r="163">
          <cell r="E163">
            <v>39508</v>
          </cell>
          <cell r="M163">
            <v>1288.9645390070923</v>
          </cell>
        </row>
        <row r="164">
          <cell r="E164">
            <v>39539</v>
          </cell>
          <cell r="M164">
            <v>1288.9645390070923</v>
          </cell>
        </row>
        <row r="165">
          <cell r="E165">
            <v>39569</v>
          </cell>
          <cell r="M165">
            <v>1288.9645390070923</v>
          </cell>
        </row>
        <row r="166">
          <cell r="E166">
            <v>39600</v>
          </cell>
          <cell r="M166">
            <v>1288.9645390070923</v>
          </cell>
        </row>
        <row r="167">
          <cell r="E167">
            <v>39630</v>
          </cell>
          <cell r="M167">
            <v>0</v>
          </cell>
        </row>
        <row r="168">
          <cell r="E168">
            <v>39661</v>
          </cell>
          <cell r="M168">
            <v>0</v>
          </cell>
        </row>
        <row r="169">
          <cell r="E169">
            <v>39692</v>
          </cell>
          <cell r="M169">
            <v>0</v>
          </cell>
        </row>
        <row r="170">
          <cell r="E170">
            <v>39722</v>
          </cell>
          <cell r="M170">
            <v>0</v>
          </cell>
        </row>
        <row r="171">
          <cell r="E171">
            <v>39753</v>
          </cell>
          <cell r="M171">
            <v>0</v>
          </cell>
        </row>
        <row r="172">
          <cell r="E172">
            <v>39783</v>
          </cell>
          <cell r="M172">
            <v>0</v>
          </cell>
        </row>
        <row r="173">
          <cell r="M173">
            <v>0</v>
          </cell>
        </row>
        <row r="174">
          <cell r="M174">
            <v>0</v>
          </cell>
        </row>
        <row r="175">
          <cell r="M175">
            <v>0</v>
          </cell>
        </row>
        <row r="176">
          <cell r="M176">
            <v>0</v>
          </cell>
        </row>
        <row r="177">
          <cell r="M177">
            <v>0</v>
          </cell>
        </row>
        <row r="178">
          <cell r="E178">
            <v>39356</v>
          </cell>
          <cell r="M178">
            <v>1288.9645390070923</v>
          </cell>
        </row>
        <row r="179">
          <cell r="E179">
            <v>39387</v>
          </cell>
          <cell r="M179">
            <v>1288.9645390070923</v>
          </cell>
        </row>
        <row r="180">
          <cell r="E180">
            <v>39417</v>
          </cell>
          <cell r="M180">
            <v>1288.9645390070923</v>
          </cell>
        </row>
        <row r="181">
          <cell r="E181">
            <v>39448</v>
          </cell>
          <cell r="M181">
            <v>1288.9645390070923</v>
          </cell>
        </row>
        <row r="182">
          <cell r="E182">
            <v>39479</v>
          </cell>
          <cell r="M182">
            <v>1288.9645390070923</v>
          </cell>
        </row>
        <row r="183">
          <cell r="E183">
            <v>39508</v>
          </cell>
          <cell r="M183">
            <v>1288.9645390070923</v>
          </cell>
        </row>
        <row r="184">
          <cell r="E184">
            <v>39539</v>
          </cell>
          <cell r="M184">
            <v>1288.9645390070923</v>
          </cell>
        </row>
        <row r="185">
          <cell r="E185">
            <v>39569</v>
          </cell>
          <cell r="M185">
            <v>1288.9645390070923</v>
          </cell>
        </row>
        <row r="186">
          <cell r="E186">
            <v>39600</v>
          </cell>
          <cell r="M186">
            <v>1288.9645390070923</v>
          </cell>
        </row>
        <row r="187">
          <cell r="E187">
            <v>39630</v>
          </cell>
          <cell r="M187">
            <v>0</v>
          </cell>
        </row>
        <row r="188">
          <cell r="E188">
            <v>39661</v>
          </cell>
          <cell r="M188">
            <v>0</v>
          </cell>
        </row>
        <row r="189">
          <cell r="E189">
            <v>39692</v>
          </cell>
          <cell r="M189">
            <v>0</v>
          </cell>
        </row>
        <row r="190">
          <cell r="E190">
            <v>39722</v>
          </cell>
          <cell r="M190">
            <v>0</v>
          </cell>
        </row>
        <row r="191">
          <cell r="E191">
            <v>39753</v>
          </cell>
          <cell r="M191">
            <v>0</v>
          </cell>
        </row>
        <row r="192">
          <cell r="E192">
            <v>39783</v>
          </cell>
          <cell r="M192">
            <v>0</v>
          </cell>
        </row>
        <row r="193">
          <cell r="M193">
            <v>0</v>
          </cell>
        </row>
        <row r="194">
          <cell r="M194">
            <v>0</v>
          </cell>
        </row>
        <row r="195">
          <cell r="M195">
            <v>0</v>
          </cell>
        </row>
        <row r="196">
          <cell r="M196">
            <v>0</v>
          </cell>
        </row>
        <row r="197">
          <cell r="M197">
            <v>0</v>
          </cell>
        </row>
        <row r="198">
          <cell r="E198">
            <v>39356</v>
          </cell>
          <cell r="M198">
            <v>1288.9645390070923</v>
          </cell>
        </row>
        <row r="199">
          <cell r="E199">
            <v>39387</v>
          </cell>
          <cell r="M199">
            <v>1288.9645390070923</v>
          </cell>
        </row>
        <row r="200">
          <cell r="E200">
            <v>39417</v>
          </cell>
          <cell r="M200">
            <v>1288.9645390070923</v>
          </cell>
        </row>
        <row r="201">
          <cell r="E201">
            <v>39448</v>
          </cell>
          <cell r="M201">
            <v>1288.9645390070923</v>
          </cell>
        </row>
        <row r="202">
          <cell r="E202">
            <v>39479</v>
          </cell>
          <cell r="M202">
            <v>1288.9645390070923</v>
          </cell>
        </row>
        <row r="203">
          <cell r="E203">
            <v>39508</v>
          </cell>
          <cell r="M203">
            <v>1288.9645390070923</v>
          </cell>
        </row>
        <row r="204">
          <cell r="E204">
            <v>39539</v>
          </cell>
          <cell r="M204">
            <v>1288.9645390070923</v>
          </cell>
        </row>
        <row r="205">
          <cell r="E205">
            <v>39569</v>
          </cell>
          <cell r="M205">
            <v>1288.9645390070923</v>
          </cell>
        </row>
        <row r="206">
          <cell r="E206">
            <v>39600</v>
          </cell>
          <cell r="M206">
            <v>1288.9645390070923</v>
          </cell>
        </row>
        <row r="207">
          <cell r="E207">
            <v>39630</v>
          </cell>
          <cell r="M207">
            <v>0</v>
          </cell>
        </row>
        <row r="208">
          <cell r="E208">
            <v>39661</v>
          </cell>
          <cell r="M208">
            <v>0</v>
          </cell>
        </row>
        <row r="209">
          <cell r="E209">
            <v>39692</v>
          </cell>
          <cell r="M209">
            <v>0</v>
          </cell>
        </row>
        <row r="210">
          <cell r="E210">
            <v>39722</v>
          </cell>
          <cell r="M210">
            <v>0</v>
          </cell>
        </row>
        <row r="211">
          <cell r="E211">
            <v>39753</v>
          </cell>
          <cell r="M211">
            <v>0</v>
          </cell>
        </row>
        <row r="212">
          <cell r="E212">
            <v>39783</v>
          </cell>
          <cell r="M212">
            <v>0</v>
          </cell>
        </row>
        <row r="213">
          <cell r="M213">
            <v>0</v>
          </cell>
        </row>
        <row r="214">
          <cell r="M214">
            <v>0</v>
          </cell>
        </row>
        <row r="215">
          <cell r="M215">
            <v>0</v>
          </cell>
        </row>
        <row r="216">
          <cell r="M216">
            <v>0</v>
          </cell>
        </row>
        <row r="217">
          <cell r="M217">
            <v>0</v>
          </cell>
        </row>
        <row r="218">
          <cell r="E218">
            <v>39356</v>
          </cell>
          <cell r="M218">
            <v>1288.9645390070923</v>
          </cell>
        </row>
        <row r="219">
          <cell r="E219">
            <v>39387</v>
          </cell>
          <cell r="M219">
            <v>1288.9645390070923</v>
          </cell>
        </row>
        <row r="220">
          <cell r="E220">
            <v>39417</v>
          </cell>
          <cell r="M220">
            <v>1288.9645390070923</v>
          </cell>
        </row>
        <row r="221">
          <cell r="E221">
            <v>39448</v>
          </cell>
          <cell r="M221">
            <v>1288.9645390070923</v>
          </cell>
        </row>
        <row r="222">
          <cell r="E222">
            <v>39479</v>
          </cell>
          <cell r="M222">
            <v>1288.9645390070923</v>
          </cell>
        </row>
        <row r="223">
          <cell r="E223">
            <v>39508</v>
          </cell>
          <cell r="M223">
            <v>1288.9645390070923</v>
          </cell>
        </row>
        <row r="224">
          <cell r="E224">
            <v>39539</v>
          </cell>
          <cell r="M224">
            <v>1288.9645390070923</v>
          </cell>
        </row>
        <row r="225">
          <cell r="E225">
            <v>39569</v>
          </cell>
          <cell r="M225">
            <v>1288.9645390070923</v>
          </cell>
        </row>
        <row r="226">
          <cell r="E226">
            <v>39600</v>
          </cell>
          <cell r="M226">
            <v>1288.9645390070923</v>
          </cell>
        </row>
        <row r="227">
          <cell r="E227">
            <v>39630</v>
          </cell>
          <cell r="M227">
            <v>0</v>
          </cell>
        </row>
        <row r="228">
          <cell r="E228">
            <v>39661</v>
          </cell>
          <cell r="M228">
            <v>0</v>
          </cell>
        </row>
        <row r="229">
          <cell r="E229">
            <v>39692</v>
          </cell>
          <cell r="M229">
            <v>0</v>
          </cell>
        </row>
        <row r="230">
          <cell r="E230">
            <v>39722</v>
          </cell>
          <cell r="M230">
            <v>0</v>
          </cell>
        </row>
        <row r="231">
          <cell r="E231">
            <v>39753</v>
          </cell>
          <cell r="M231">
            <v>0</v>
          </cell>
        </row>
        <row r="232">
          <cell r="E232">
            <v>39783</v>
          </cell>
          <cell r="M232">
            <v>0</v>
          </cell>
        </row>
        <row r="233">
          <cell r="M233">
            <v>0</v>
          </cell>
        </row>
        <row r="234">
          <cell r="M234">
            <v>0</v>
          </cell>
        </row>
        <row r="235">
          <cell r="M235">
            <v>0</v>
          </cell>
        </row>
        <row r="236">
          <cell r="M236">
            <v>0</v>
          </cell>
        </row>
        <row r="237">
          <cell r="M237">
            <v>0</v>
          </cell>
        </row>
        <row r="238">
          <cell r="E238">
            <v>39356</v>
          </cell>
          <cell r="M238">
            <v>1288.9645390070923</v>
          </cell>
        </row>
        <row r="239">
          <cell r="E239">
            <v>39387</v>
          </cell>
          <cell r="M239">
            <v>1288.9645390070923</v>
          </cell>
        </row>
        <row r="240">
          <cell r="E240">
            <v>39417</v>
          </cell>
          <cell r="M240">
            <v>1288.9645390070923</v>
          </cell>
        </row>
        <row r="241">
          <cell r="E241">
            <v>39448</v>
          </cell>
          <cell r="M241">
            <v>1288.9645390070923</v>
          </cell>
        </row>
        <row r="242">
          <cell r="E242">
            <v>39479</v>
          </cell>
          <cell r="M242">
            <v>1288.9645390070923</v>
          </cell>
        </row>
        <row r="243">
          <cell r="E243">
            <v>39508</v>
          </cell>
          <cell r="M243">
            <v>1288.9645390070923</v>
          </cell>
        </row>
        <row r="244">
          <cell r="E244">
            <v>39539</v>
          </cell>
          <cell r="M244">
            <v>1288.9645390070923</v>
          </cell>
        </row>
        <row r="245">
          <cell r="E245">
            <v>39569</v>
          </cell>
          <cell r="M245">
            <v>1288.9645390070923</v>
          </cell>
        </row>
        <row r="246">
          <cell r="E246">
            <v>39600</v>
          </cell>
          <cell r="M246">
            <v>1288.9645390070923</v>
          </cell>
        </row>
        <row r="247">
          <cell r="E247">
            <v>39630</v>
          </cell>
          <cell r="M247">
            <v>0</v>
          </cell>
        </row>
        <row r="248">
          <cell r="E248">
            <v>39661</v>
          </cell>
          <cell r="M248">
            <v>0</v>
          </cell>
        </row>
        <row r="249">
          <cell r="E249">
            <v>39692</v>
          </cell>
          <cell r="M249">
            <v>0</v>
          </cell>
        </row>
        <row r="250">
          <cell r="E250">
            <v>39722</v>
          </cell>
          <cell r="M250">
            <v>0</v>
          </cell>
        </row>
        <row r="251">
          <cell r="E251">
            <v>39753</v>
          </cell>
          <cell r="M251">
            <v>0</v>
          </cell>
        </row>
        <row r="252">
          <cell r="E252">
            <v>39783</v>
          </cell>
          <cell r="M252">
            <v>0</v>
          </cell>
        </row>
        <row r="253">
          <cell r="M253">
            <v>0</v>
          </cell>
        </row>
        <row r="254">
          <cell r="M254">
            <v>0</v>
          </cell>
        </row>
        <row r="255">
          <cell r="M255">
            <v>0</v>
          </cell>
        </row>
        <row r="256">
          <cell r="M256">
            <v>0</v>
          </cell>
        </row>
        <row r="257">
          <cell r="M257">
            <v>0</v>
          </cell>
        </row>
        <row r="258">
          <cell r="E258">
            <v>39356</v>
          </cell>
          <cell r="M258">
            <v>1288.9645390070923</v>
          </cell>
        </row>
        <row r="259">
          <cell r="E259">
            <v>39387</v>
          </cell>
          <cell r="M259">
            <v>1288.9645390070923</v>
          </cell>
        </row>
        <row r="260">
          <cell r="E260">
            <v>39417</v>
          </cell>
          <cell r="M260">
            <v>1288.9645390070923</v>
          </cell>
        </row>
        <row r="261">
          <cell r="E261">
            <v>39448</v>
          </cell>
          <cell r="M261">
            <v>1288.9645390070923</v>
          </cell>
        </row>
        <row r="262">
          <cell r="E262">
            <v>39479</v>
          </cell>
          <cell r="M262">
            <v>1288.9645390070923</v>
          </cell>
        </row>
        <row r="263">
          <cell r="E263">
            <v>39508</v>
          </cell>
          <cell r="M263">
            <v>1288.9645390070923</v>
          </cell>
        </row>
        <row r="264">
          <cell r="E264">
            <v>39539</v>
          </cell>
          <cell r="M264">
            <v>1288.9645390070923</v>
          </cell>
        </row>
        <row r="265">
          <cell r="E265">
            <v>39569</v>
          </cell>
          <cell r="M265">
            <v>1288.9645390070923</v>
          </cell>
        </row>
        <row r="266">
          <cell r="E266">
            <v>39600</v>
          </cell>
          <cell r="M266">
            <v>1288.9645390070923</v>
          </cell>
        </row>
        <row r="267">
          <cell r="E267">
            <v>39630</v>
          </cell>
          <cell r="M267">
            <v>0</v>
          </cell>
        </row>
        <row r="268">
          <cell r="E268">
            <v>39661</v>
          </cell>
          <cell r="M268">
            <v>0</v>
          </cell>
        </row>
        <row r="269">
          <cell r="E269">
            <v>39692</v>
          </cell>
          <cell r="M269">
            <v>0</v>
          </cell>
        </row>
        <row r="270">
          <cell r="E270">
            <v>39722</v>
          </cell>
          <cell r="M270">
            <v>0</v>
          </cell>
        </row>
        <row r="271">
          <cell r="E271">
            <v>39753</v>
          </cell>
          <cell r="M271">
            <v>0</v>
          </cell>
        </row>
        <row r="272">
          <cell r="E272">
            <v>39783</v>
          </cell>
          <cell r="M272">
            <v>0</v>
          </cell>
        </row>
        <row r="273">
          <cell r="M273">
            <v>0</v>
          </cell>
        </row>
        <row r="274">
          <cell r="M274">
            <v>0</v>
          </cell>
        </row>
        <row r="275">
          <cell r="M275">
            <v>0</v>
          </cell>
        </row>
        <row r="276">
          <cell r="M276">
            <v>0</v>
          </cell>
        </row>
        <row r="277">
          <cell r="M277">
            <v>0</v>
          </cell>
        </row>
        <row r="278">
          <cell r="E278">
            <v>39356</v>
          </cell>
          <cell r="M278">
            <v>1288.9645390070923</v>
          </cell>
        </row>
        <row r="279">
          <cell r="E279">
            <v>39387</v>
          </cell>
          <cell r="M279">
            <v>1288.9645390070923</v>
          </cell>
        </row>
        <row r="280">
          <cell r="E280">
            <v>39417</v>
          </cell>
          <cell r="M280">
            <v>1288.9645390070923</v>
          </cell>
        </row>
        <row r="281">
          <cell r="E281">
            <v>39448</v>
          </cell>
          <cell r="M281">
            <v>1288.9645390070923</v>
          </cell>
        </row>
        <row r="282">
          <cell r="E282">
            <v>39479</v>
          </cell>
          <cell r="M282">
            <v>1288.9645390070923</v>
          </cell>
        </row>
        <row r="283">
          <cell r="E283">
            <v>39508</v>
          </cell>
          <cell r="M283">
            <v>1288.9645390070923</v>
          </cell>
        </row>
        <row r="284">
          <cell r="E284">
            <v>39539</v>
          </cell>
          <cell r="M284">
            <v>1288.9645390070923</v>
          </cell>
        </row>
        <row r="285">
          <cell r="E285">
            <v>39569</v>
          </cell>
          <cell r="M285">
            <v>1288.9645390070923</v>
          </cell>
        </row>
        <row r="286">
          <cell r="E286">
            <v>39600</v>
          </cell>
          <cell r="M286">
            <v>1288.9645390070923</v>
          </cell>
        </row>
        <row r="287">
          <cell r="E287">
            <v>39630</v>
          </cell>
          <cell r="M287">
            <v>0</v>
          </cell>
        </row>
        <row r="288">
          <cell r="E288">
            <v>39661</v>
          </cell>
          <cell r="M288">
            <v>0</v>
          </cell>
        </row>
        <row r="289">
          <cell r="E289">
            <v>39692</v>
          </cell>
          <cell r="M289">
            <v>0</v>
          </cell>
        </row>
        <row r="290">
          <cell r="E290">
            <v>39722</v>
          </cell>
          <cell r="M290">
            <v>0</v>
          </cell>
        </row>
        <row r="291">
          <cell r="E291">
            <v>39753</v>
          </cell>
          <cell r="M291">
            <v>0</v>
          </cell>
        </row>
        <row r="292">
          <cell r="E292">
            <v>39783</v>
          </cell>
          <cell r="M292">
            <v>0</v>
          </cell>
        </row>
        <row r="293">
          <cell r="M293">
            <v>0</v>
          </cell>
        </row>
        <row r="294">
          <cell r="M294">
            <v>0</v>
          </cell>
        </row>
        <row r="295">
          <cell r="M295">
            <v>0</v>
          </cell>
        </row>
        <row r="296">
          <cell r="M296">
            <v>0</v>
          </cell>
        </row>
        <row r="297">
          <cell r="M297">
            <v>0</v>
          </cell>
        </row>
        <row r="298">
          <cell r="E298">
            <v>39356</v>
          </cell>
          <cell r="M298">
            <v>1288.9645390070923</v>
          </cell>
        </row>
        <row r="299">
          <cell r="E299">
            <v>39387</v>
          </cell>
          <cell r="M299">
            <v>1288.9645390070923</v>
          </cell>
        </row>
        <row r="300">
          <cell r="E300">
            <v>39417</v>
          </cell>
          <cell r="M300">
            <v>1288.9645390070923</v>
          </cell>
        </row>
        <row r="301">
          <cell r="E301">
            <v>39448</v>
          </cell>
          <cell r="M301">
            <v>1288.9645390070923</v>
          </cell>
        </row>
        <row r="302">
          <cell r="E302">
            <v>39479</v>
          </cell>
          <cell r="M302">
            <v>1288.9645390070923</v>
          </cell>
        </row>
        <row r="303">
          <cell r="E303">
            <v>39508</v>
          </cell>
          <cell r="M303">
            <v>1288.9645390070923</v>
          </cell>
        </row>
        <row r="304">
          <cell r="E304">
            <v>39539</v>
          </cell>
          <cell r="M304">
            <v>1288.9645390070923</v>
          </cell>
        </row>
        <row r="305">
          <cell r="E305">
            <v>39569</v>
          </cell>
          <cell r="M305">
            <v>1288.9645390070923</v>
          </cell>
        </row>
        <row r="306">
          <cell r="E306">
            <v>39600</v>
          </cell>
          <cell r="M306">
            <v>1288.9645390070923</v>
          </cell>
        </row>
        <row r="307">
          <cell r="E307">
            <v>39630</v>
          </cell>
          <cell r="M307">
            <v>0</v>
          </cell>
        </row>
        <row r="308">
          <cell r="E308">
            <v>39661</v>
          </cell>
          <cell r="M308">
            <v>0</v>
          </cell>
        </row>
        <row r="309">
          <cell r="E309">
            <v>39692</v>
          </cell>
          <cell r="M309">
            <v>0</v>
          </cell>
        </row>
        <row r="310">
          <cell r="E310">
            <v>39722</v>
          </cell>
          <cell r="M310">
            <v>0</v>
          </cell>
        </row>
        <row r="311">
          <cell r="E311">
            <v>39753</v>
          </cell>
          <cell r="M311">
            <v>0</v>
          </cell>
        </row>
        <row r="312">
          <cell r="E312">
            <v>39783</v>
          </cell>
          <cell r="M312">
            <v>0</v>
          </cell>
        </row>
        <row r="313">
          <cell r="M313">
            <v>0</v>
          </cell>
        </row>
        <row r="314">
          <cell r="M314">
            <v>0</v>
          </cell>
        </row>
        <row r="315">
          <cell r="M315">
            <v>0</v>
          </cell>
        </row>
        <row r="316">
          <cell r="M316">
            <v>0</v>
          </cell>
        </row>
        <row r="317">
          <cell r="M317">
            <v>0</v>
          </cell>
        </row>
        <row r="318">
          <cell r="E318">
            <v>39356</v>
          </cell>
          <cell r="M318">
            <v>0</v>
          </cell>
        </row>
        <row r="319">
          <cell r="E319">
            <v>39387</v>
          </cell>
          <cell r="M319">
            <v>0</v>
          </cell>
        </row>
        <row r="320">
          <cell r="E320">
            <v>39417</v>
          </cell>
          <cell r="M320">
            <v>0</v>
          </cell>
        </row>
        <row r="321">
          <cell r="E321">
            <v>39448</v>
          </cell>
          <cell r="M321">
            <v>0</v>
          </cell>
        </row>
        <row r="322">
          <cell r="E322">
            <v>39479</v>
          </cell>
          <cell r="M322">
            <v>0</v>
          </cell>
        </row>
        <row r="323">
          <cell r="E323">
            <v>39508</v>
          </cell>
          <cell r="M323">
            <v>0</v>
          </cell>
        </row>
        <row r="324">
          <cell r="E324">
            <v>39539</v>
          </cell>
          <cell r="M324">
            <v>0</v>
          </cell>
        </row>
        <row r="325">
          <cell r="E325">
            <v>39569</v>
          </cell>
          <cell r="M325">
            <v>1288.9645390070923</v>
          </cell>
        </row>
        <row r="326">
          <cell r="E326">
            <v>39600</v>
          </cell>
          <cell r="M326">
            <v>1288.9645390070923</v>
          </cell>
        </row>
        <row r="327">
          <cell r="E327">
            <v>39630</v>
          </cell>
          <cell r="M327">
            <v>1288.9645390070923</v>
          </cell>
        </row>
        <row r="328">
          <cell r="E328">
            <v>39661</v>
          </cell>
          <cell r="M328">
            <v>1288.9645390070923</v>
          </cell>
        </row>
        <row r="329">
          <cell r="E329">
            <v>39692</v>
          </cell>
          <cell r="M329">
            <v>681.30496453900707</v>
          </cell>
        </row>
        <row r="330">
          <cell r="E330">
            <v>39722</v>
          </cell>
          <cell r="M330">
            <v>1288.9645390070923</v>
          </cell>
        </row>
        <row r="331">
          <cell r="E331">
            <v>39753</v>
          </cell>
          <cell r="M331">
            <v>1288.9645390070923</v>
          </cell>
        </row>
        <row r="332">
          <cell r="E332">
            <v>39783</v>
          </cell>
          <cell r="M332">
            <v>1288.9645390070923</v>
          </cell>
        </row>
        <row r="333">
          <cell r="M333">
            <v>0</v>
          </cell>
        </row>
        <row r="334">
          <cell r="M334">
            <v>0</v>
          </cell>
        </row>
        <row r="335">
          <cell r="M335">
            <v>0</v>
          </cell>
        </row>
        <row r="336">
          <cell r="M336">
            <v>0</v>
          </cell>
        </row>
        <row r="337">
          <cell r="M337">
            <v>0</v>
          </cell>
        </row>
        <row r="338">
          <cell r="E338">
            <v>39356</v>
          </cell>
          <cell r="M338">
            <v>0</v>
          </cell>
        </row>
        <row r="339">
          <cell r="E339">
            <v>39387</v>
          </cell>
          <cell r="M339">
            <v>0</v>
          </cell>
        </row>
        <row r="340">
          <cell r="E340">
            <v>39417</v>
          </cell>
          <cell r="M340">
            <v>0</v>
          </cell>
        </row>
        <row r="341">
          <cell r="E341">
            <v>39448</v>
          </cell>
          <cell r="M341">
            <v>0</v>
          </cell>
        </row>
        <row r="342">
          <cell r="E342">
            <v>39479</v>
          </cell>
          <cell r="M342">
            <v>0</v>
          </cell>
        </row>
        <row r="343">
          <cell r="E343">
            <v>39508</v>
          </cell>
          <cell r="M343">
            <v>0</v>
          </cell>
        </row>
        <row r="344">
          <cell r="E344">
            <v>39539</v>
          </cell>
          <cell r="M344">
            <v>0</v>
          </cell>
        </row>
        <row r="345">
          <cell r="E345">
            <v>39569</v>
          </cell>
          <cell r="M345">
            <v>1288.9645390070923</v>
          </cell>
        </row>
        <row r="346">
          <cell r="E346">
            <v>39600</v>
          </cell>
          <cell r="M346">
            <v>1288.9645390070923</v>
          </cell>
        </row>
        <row r="347">
          <cell r="E347">
            <v>39630</v>
          </cell>
          <cell r="M347">
            <v>1288.9645390070923</v>
          </cell>
        </row>
        <row r="348">
          <cell r="E348">
            <v>39661</v>
          </cell>
          <cell r="M348">
            <v>1288.9645390070923</v>
          </cell>
        </row>
        <row r="349">
          <cell r="E349">
            <v>39692</v>
          </cell>
          <cell r="M349">
            <v>681.30496453900707</v>
          </cell>
        </row>
        <row r="350">
          <cell r="E350">
            <v>39722</v>
          </cell>
          <cell r="M350">
            <v>1288.9645390070923</v>
          </cell>
        </row>
        <row r="351">
          <cell r="E351">
            <v>39753</v>
          </cell>
          <cell r="M351">
            <v>1288.9645390070923</v>
          </cell>
        </row>
        <row r="352">
          <cell r="E352">
            <v>39783</v>
          </cell>
          <cell r="M352">
            <v>1288.9645390070923</v>
          </cell>
        </row>
        <row r="353">
          <cell r="M353">
            <v>0</v>
          </cell>
        </row>
        <row r="354">
          <cell r="M354">
            <v>0</v>
          </cell>
        </row>
        <row r="355">
          <cell r="M355">
            <v>0</v>
          </cell>
        </row>
        <row r="356">
          <cell r="M356">
            <v>0</v>
          </cell>
        </row>
        <row r="357">
          <cell r="M357">
            <v>0</v>
          </cell>
        </row>
        <row r="358">
          <cell r="E358">
            <v>39356</v>
          </cell>
          <cell r="M358">
            <v>0</v>
          </cell>
        </row>
        <row r="359">
          <cell r="E359">
            <v>39387</v>
          </cell>
          <cell r="M359">
            <v>0</v>
          </cell>
        </row>
        <row r="360">
          <cell r="E360">
            <v>39417</v>
          </cell>
          <cell r="M360">
            <v>0</v>
          </cell>
        </row>
        <row r="361">
          <cell r="E361">
            <v>39448</v>
          </cell>
          <cell r="M361">
            <v>0</v>
          </cell>
        </row>
        <row r="362">
          <cell r="E362">
            <v>39479</v>
          </cell>
          <cell r="M362">
            <v>0</v>
          </cell>
        </row>
        <row r="363">
          <cell r="E363">
            <v>39508</v>
          </cell>
          <cell r="M363">
            <v>0</v>
          </cell>
        </row>
        <row r="364">
          <cell r="E364">
            <v>39539</v>
          </cell>
          <cell r="M364">
            <v>0</v>
          </cell>
        </row>
        <row r="365">
          <cell r="E365">
            <v>39569</v>
          </cell>
          <cell r="M365">
            <v>1288.9645390070923</v>
          </cell>
        </row>
        <row r="366">
          <cell r="E366">
            <v>39600</v>
          </cell>
          <cell r="M366">
            <v>1288.9645390070923</v>
          </cell>
        </row>
        <row r="367">
          <cell r="E367">
            <v>39630</v>
          </cell>
          <cell r="M367">
            <v>1288.9645390070923</v>
          </cell>
        </row>
        <row r="368">
          <cell r="E368">
            <v>39661</v>
          </cell>
          <cell r="M368">
            <v>1288.9645390070923</v>
          </cell>
        </row>
        <row r="369">
          <cell r="E369">
            <v>39692</v>
          </cell>
          <cell r="M369">
            <v>1288.9645390070923</v>
          </cell>
        </row>
        <row r="370">
          <cell r="E370">
            <v>39722</v>
          </cell>
          <cell r="M370">
            <v>1288.9645390070923</v>
          </cell>
        </row>
        <row r="371">
          <cell r="E371">
            <v>39753</v>
          </cell>
          <cell r="M371">
            <v>1288.9645390070923</v>
          </cell>
        </row>
        <row r="372">
          <cell r="E372">
            <v>39783</v>
          </cell>
          <cell r="M372">
            <v>1288.9645390070923</v>
          </cell>
        </row>
        <row r="373">
          <cell r="M373">
            <v>0</v>
          </cell>
        </row>
        <row r="374">
          <cell r="M374">
            <v>0</v>
          </cell>
        </row>
        <row r="375">
          <cell r="M375">
            <v>0</v>
          </cell>
        </row>
        <row r="376">
          <cell r="M376">
            <v>0</v>
          </cell>
        </row>
        <row r="377">
          <cell r="M377">
            <v>0</v>
          </cell>
        </row>
        <row r="378">
          <cell r="E378">
            <v>39356</v>
          </cell>
          <cell r="M378">
            <v>1288.9645390070923</v>
          </cell>
        </row>
        <row r="379">
          <cell r="E379">
            <v>39387</v>
          </cell>
          <cell r="M379">
            <v>1288.9645390070923</v>
          </cell>
        </row>
        <row r="380">
          <cell r="E380">
            <v>39417</v>
          </cell>
          <cell r="M380">
            <v>1288.9645390070923</v>
          </cell>
        </row>
        <row r="381">
          <cell r="E381">
            <v>39448</v>
          </cell>
          <cell r="M381">
            <v>1288.9645390070923</v>
          </cell>
        </row>
        <row r="382">
          <cell r="E382">
            <v>39479</v>
          </cell>
          <cell r="M382">
            <v>1288.9645390070923</v>
          </cell>
        </row>
        <row r="383">
          <cell r="E383">
            <v>39508</v>
          </cell>
          <cell r="M383">
            <v>1288.9645390070923</v>
          </cell>
        </row>
        <row r="384">
          <cell r="E384">
            <v>39539</v>
          </cell>
          <cell r="M384">
            <v>1288.9645390070923</v>
          </cell>
        </row>
        <row r="385">
          <cell r="E385">
            <v>39569</v>
          </cell>
          <cell r="M385">
            <v>1288.9645390070923</v>
          </cell>
        </row>
        <row r="386">
          <cell r="E386">
            <v>39600</v>
          </cell>
          <cell r="M386">
            <v>1288.9645390070923</v>
          </cell>
        </row>
        <row r="387">
          <cell r="E387">
            <v>39630</v>
          </cell>
          <cell r="M387">
            <v>1288.9645390070923</v>
          </cell>
        </row>
        <row r="388">
          <cell r="E388">
            <v>39661</v>
          </cell>
          <cell r="M388">
            <v>1288.9645390070923</v>
          </cell>
        </row>
        <row r="389">
          <cell r="E389">
            <v>39692</v>
          </cell>
          <cell r="M389">
            <v>1288.9645390070923</v>
          </cell>
        </row>
        <row r="390">
          <cell r="E390">
            <v>39722</v>
          </cell>
          <cell r="M390">
            <v>1288.9645390070923</v>
          </cell>
        </row>
        <row r="391">
          <cell r="E391">
            <v>39753</v>
          </cell>
          <cell r="M391">
            <v>1288.9645390070923</v>
          </cell>
        </row>
        <row r="392">
          <cell r="E392">
            <v>39783</v>
          </cell>
          <cell r="M392">
            <v>1288.9645390070923</v>
          </cell>
        </row>
        <row r="393">
          <cell r="M393">
            <v>0</v>
          </cell>
        </row>
        <row r="394">
          <cell r="M394">
            <v>0</v>
          </cell>
        </row>
        <row r="395">
          <cell r="M395">
            <v>0</v>
          </cell>
        </row>
        <row r="396">
          <cell r="M396">
            <v>0</v>
          </cell>
        </row>
        <row r="397">
          <cell r="M397">
            <v>0</v>
          </cell>
        </row>
        <row r="398">
          <cell r="E398">
            <v>39356</v>
          </cell>
          <cell r="M398">
            <v>1288.9645390070923</v>
          </cell>
        </row>
        <row r="399">
          <cell r="E399">
            <v>39387</v>
          </cell>
          <cell r="M399">
            <v>1288.9645390070923</v>
          </cell>
        </row>
        <row r="400">
          <cell r="E400">
            <v>39417</v>
          </cell>
          <cell r="M400">
            <v>1288.9645390070923</v>
          </cell>
        </row>
        <row r="401">
          <cell r="E401">
            <v>39448</v>
          </cell>
          <cell r="M401">
            <v>1288.9645390070923</v>
          </cell>
        </row>
        <row r="402">
          <cell r="E402">
            <v>39479</v>
          </cell>
          <cell r="M402">
            <v>1288.9645390070923</v>
          </cell>
        </row>
        <row r="403">
          <cell r="E403">
            <v>39508</v>
          </cell>
          <cell r="M403">
            <v>1288.9645390070923</v>
          </cell>
        </row>
        <row r="404">
          <cell r="E404">
            <v>39539</v>
          </cell>
          <cell r="M404">
            <v>1288.9645390070923</v>
          </cell>
        </row>
        <row r="405">
          <cell r="E405">
            <v>39569</v>
          </cell>
          <cell r="M405">
            <v>1288.9645390070923</v>
          </cell>
        </row>
        <row r="406">
          <cell r="E406">
            <v>39600</v>
          </cell>
          <cell r="M406">
            <v>1288.9645390070923</v>
          </cell>
        </row>
        <row r="407">
          <cell r="E407">
            <v>39630</v>
          </cell>
          <cell r="M407">
            <v>1288.9645390070923</v>
          </cell>
        </row>
        <row r="408">
          <cell r="E408">
            <v>39661</v>
          </cell>
          <cell r="M408">
            <v>1288.9645390070923</v>
          </cell>
        </row>
        <row r="409">
          <cell r="E409">
            <v>39692</v>
          </cell>
          <cell r="M409">
            <v>1288.9645390070923</v>
          </cell>
        </row>
        <row r="410">
          <cell r="E410">
            <v>39722</v>
          </cell>
          <cell r="M410">
            <v>1288.9645390070923</v>
          </cell>
        </row>
        <row r="411">
          <cell r="E411">
            <v>39753</v>
          </cell>
          <cell r="M411">
            <v>1288.9645390070923</v>
          </cell>
        </row>
        <row r="412">
          <cell r="E412">
            <v>39783</v>
          </cell>
          <cell r="M412">
            <v>1288.9645390070923</v>
          </cell>
        </row>
        <row r="413">
          <cell r="M413">
            <v>0</v>
          </cell>
        </row>
        <row r="414">
          <cell r="M414">
            <v>0</v>
          </cell>
        </row>
        <row r="415">
          <cell r="M415">
            <v>0</v>
          </cell>
        </row>
        <row r="416">
          <cell r="M416">
            <v>0</v>
          </cell>
        </row>
        <row r="417">
          <cell r="M417">
            <v>0</v>
          </cell>
        </row>
        <row r="418">
          <cell r="E418">
            <v>39356</v>
          </cell>
          <cell r="M418">
            <v>1288.9645390070923</v>
          </cell>
        </row>
        <row r="419">
          <cell r="E419">
            <v>39387</v>
          </cell>
          <cell r="M419">
            <v>1288.9645390070923</v>
          </cell>
        </row>
        <row r="420">
          <cell r="E420">
            <v>39417</v>
          </cell>
          <cell r="M420">
            <v>1288.9645390070923</v>
          </cell>
        </row>
        <row r="421">
          <cell r="E421">
            <v>39448</v>
          </cell>
          <cell r="M421">
            <v>1288.9645390070923</v>
          </cell>
        </row>
        <row r="422">
          <cell r="E422">
            <v>39479</v>
          </cell>
          <cell r="M422">
            <v>1288.9645390070923</v>
          </cell>
        </row>
        <row r="423">
          <cell r="E423">
            <v>39508</v>
          </cell>
          <cell r="M423">
            <v>1288.9645390070923</v>
          </cell>
        </row>
        <row r="424">
          <cell r="E424">
            <v>39539</v>
          </cell>
          <cell r="M424">
            <v>1288.9645390070923</v>
          </cell>
        </row>
        <row r="425">
          <cell r="E425">
            <v>39569</v>
          </cell>
          <cell r="M425">
            <v>1288.9645390070923</v>
          </cell>
        </row>
        <row r="426">
          <cell r="E426">
            <v>39600</v>
          </cell>
          <cell r="M426">
            <v>1288.9645390070923</v>
          </cell>
        </row>
        <row r="427">
          <cell r="E427">
            <v>39630</v>
          </cell>
          <cell r="M427">
            <v>1288.9645390070923</v>
          </cell>
        </row>
        <row r="428">
          <cell r="E428">
            <v>39661</v>
          </cell>
          <cell r="M428">
            <v>1288.9645390070923</v>
          </cell>
        </row>
        <row r="429">
          <cell r="E429">
            <v>39692</v>
          </cell>
          <cell r="M429">
            <v>1288.9645390070923</v>
          </cell>
        </row>
        <row r="430">
          <cell r="E430">
            <v>39722</v>
          </cell>
          <cell r="M430">
            <v>1288.9645390070923</v>
          </cell>
        </row>
        <row r="431">
          <cell r="E431">
            <v>39753</v>
          </cell>
          <cell r="M431">
            <v>1288.9645390070923</v>
          </cell>
        </row>
        <row r="432">
          <cell r="E432">
            <v>39783</v>
          </cell>
          <cell r="M432">
            <v>1288.9645390070923</v>
          </cell>
        </row>
        <row r="433">
          <cell r="M433">
            <v>0</v>
          </cell>
        </row>
        <row r="434">
          <cell r="M434">
            <v>0</v>
          </cell>
        </row>
        <row r="435">
          <cell r="M435">
            <v>0</v>
          </cell>
        </row>
        <row r="436">
          <cell r="M436">
            <v>0</v>
          </cell>
        </row>
        <row r="437">
          <cell r="M437">
            <v>0</v>
          </cell>
        </row>
        <row r="438">
          <cell r="E438">
            <v>39356</v>
          </cell>
          <cell r="M438">
            <v>0</v>
          </cell>
        </row>
        <row r="439">
          <cell r="E439">
            <v>39387</v>
          </cell>
          <cell r="M439">
            <v>0</v>
          </cell>
        </row>
        <row r="440">
          <cell r="E440">
            <v>39417</v>
          </cell>
          <cell r="M440">
            <v>0</v>
          </cell>
        </row>
        <row r="441">
          <cell r="E441">
            <v>39448</v>
          </cell>
          <cell r="M441">
            <v>0</v>
          </cell>
        </row>
        <row r="442">
          <cell r="E442">
            <v>39479</v>
          </cell>
          <cell r="M442">
            <v>0</v>
          </cell>
        </row>
        <row r="443">
          <cell r="E443">
            <v>39508</v>
          </cell>
          <cell r="M443">
            <v>0</v>
          </cell>
        </row>
        <row r="444">
          <cell r="E444">
            <v>39539</v>
          </cell>
          <cell r="M444">
            <v>0</v>
          </cell>
        </row>
        <row r="445">
          <cell r="E445">
            <v>39569</v>
          </cell>
          <cell r="M445">
            <v>0</v>
          </cell>
        </row>
        <row r="446">
          <cell r="E446">
            <v>39600</v>
          </cell>
          <cell r="M446">
            <v>0</v>
          </cell>
        </row>
        <row r="447">
          <cell r="E447">
            <v>39630</v>
          </cell>
          <cell r="M447">
            <v>0</v>
          </cell>
        </row>
        <row r="448">
          <cell r="E448">
            <v>39661</v>
          </cell>
          <cell r="M448">
            <v>0</v>
          </cell>
        </row>
        <row r="449">
          <cell r="E449">
            <v>39692</v>
          </cell>
          <cell r="M449">
            <v>0</v>
          </cell>
        </row>
        <row r="450">
          <cell r="E450">
            <v>39722</v>
          </cell>
          <cell r="M450">
            <v>0</v>
          </cell>
        </row>
        <row r="451">
          <cell r="E451">
            <v>39753</v>
          </cell>
          <cell r="M451">
            <v>0</v>
          </cell>
        </row>
        <row r="452">
          <cell r="E452">
            <v>39783</v>
          </cell>
          <cell r="M452">
            <v>0</v>
          </cell>
        </row>
        <row r="453">
          <cell r="M453">
            <v>0</v>
          </cell>
        </row>
        <row r="454">
          <cell r="M454">
            <v>0</v>
          </cell>
        </row>
        <row r="455">
          <cell r="M455">
            <v>0</v>
          </cell>
        </row>
        <row r="456">
          <cell r="M456">
            <v>0</v>
          </cell>
        </row>
        <row r="457">
          <cell r="M457">
            <v>0</v>
          </cell>
        </row>
        <row r="458">
          <cell r="E458">
            <v>39356</v>
          </cell>
          <cell r="M458">
            <v>0</v>
          </cell>
        </row>
        <row r="459">
          <cell r="E459">
            <v>39387</v>
          </cell>
          <cell r="M459">
            <v>0</v>
          </cell>
        </row>
        <row r="460">
          <cell r="E460">
            <v>39417</v>
          </cell>
          <cell r="M460">
            <v>0</v>
          </cell>
        </row>
        <row r="461">
          <cell r="E461">
            <v>39448</v>
          </cell>
          <cell r="M461">
            <v>0</v>
          </cell>
        </row>
        <row r="462">
          <cell r="E462">
            <v>39479</v>
          </cell>
          <cell r="M462">
            <v>0</v>
          </cell>
        </row>
        <row r="463">
          <cell r="E463">
            <v>39508</v>
          </cell>
          <cell r="M463">
            <v>0</v>
          </cell>
        </row>
        <row r="464">
          <cell r="E464">
            <v>39539</v>
          </cell>
          <cell r="M464">
            <v>0</v>
          </cell>
        </row>
        <row r="465">
          <cell r="E465">
            <v>39569</v>
          </cell>
          <cell r="M465">
            <v>0</v>
          </cell>
        </row>
        <row r="466">
          <cell r="E466">
            <v>39600</v>
          </cell>
          <cell r="M466">
            <v>0</v>
          </cell>
        </row>
        <row r="467">
          <cell r="E467">
            <v>39630</v>
          </cell>
          <cell r="M467">
            <v>0</v>
          </cell>
        </row>
        <row r="468">
          <cell r="E468">
            <v>39661</v>
          </cell>
          <cell r="M468">
            <v>0</v>
          </cell>
        </row>
        <row r="469">
          <cell r="E469">
            <v>39692</v>
          </cell>
          <cell r="M469">
            <v>0</v>
          </cell>
        </row>
        <row r="470">
          <cell r="M470">
            <v>0</v>
          </cell>
        </row>
        <row r="471">
          <cell r="M471">
            <v>0</v>
          </cell>
        </row>
        <row r="472">
          <cell r="M472">
            <v>0</v>
          </cell>
        </row>
        <row r="473">
          <cell r="M473">
            <v>0</v>
          </cell>
        </row>
        <row r="474">
          <cell r="M474">
            <v>0</v>
          </cell>
        </row>
        <row r="475">
          <cell r="M475">
            <v>0</v>
          </cell>
        </row>
        <row r="476">
          <cell r="M476">
            <v>0</v>
          </cell>
        </row>
        <row r="477">
          <cell r="M477">
            <v>0</v>
          </cell>
        </row>
        <row r="478">
          <cell r="E478">
            <v>39356</v>
          </cell>
          <cell r="M478">
            <v>0</v>
          </cell>
        </row>
        <row r="479">
          <cell r="E479">
            <v>39387</v>
          </cell>
          <cell r="M479">
            <v>0</v>
          </cell>
        </row>
        <row r="480">
          <cell r="E480">
            <v>39417</v>
          </cell>
          <cell r="M480">
            <v>0</v>
          </cell>
        </row>
        <row r="481">
          <cell r="E481">
            <v>39448</v>
          </cell>
          <cell r="M481">
            <v>0</v>
          </cell>
        </row>
        <row r="482">
          <cell r="E482">
            <v>39479</v>
          </cell>
          <cell r="M482">
            <v>0</v>
          </cell>
        </row>
        <row r="483">
          <cell r="E483">
            <v>39508</v>
          </cell>
          <cell r="M483">
            <v>0</v>
          </cell>
        </row>
        <row r="484">
          <cell r="E484">
            <v>39539</v>
          </cell>
          <cell r="M484">
            <v>0</v>
          </cell>
        </row>
        <row r="485">
          <cell r="E485">
            <v>39569</v>
          </cell>
          <cell r="M485">
            <v>0</v>
          </cell>
        </row>
        <row r="486">
          <cell r="E486">
            <v>39600</v>
          </cell>
          <cell r="M486">
            <v>0</v>
          </cell>
        </row>
        <row r="487">
          <cell r="E487">
            <v>39630</v>
          </cell>
          <cell r="M487">
            <v>0</v>
          </cell>
        </row>
        <row r="488">
          <cell r="E488">
            <v>39661</v>
          </cell>
          <cell r="M488">
            <v>0</v>
          </cell>
        </row>
        <row r="489">
          <cell r="E489">
            <v>39692</v>
          </cell>
          <cell r="M489">
            <v>0</v>
          </cell>
        </row>
        <row r="490">
          <cell r="M490">
            <v>0</v>
          </cell>
        </row>
        <row r="491">
          <cell r="M491">
            <v>0</v>
          </cell>
        </row>
        <row r="492">
          <cell r="M492">
            <v>0</v>
          </cell>
        </row>
        <row r="493">
          <cell r="M493">
            <v>0</v>
          </cell>
        </row>
        <row r="494">
          <cell r="M494">
            <v>0</v>
          </cell>
        </row>
        <row r="495">
          <cell r="M495">
            <v>0</v>
          </cell>
        </row>
        <row r="496">
          <cell r="M496">
            <v>0</v>
          </cell>
        </row>
        <row r="497">
          <cell r="M497">
            <v>0</v>
          </cell>
        </row>
        <row r="498">
          <cell r="E498">
            <v>39356</v>
          </cell>
          <cell r="M498">
            <v>0</v>
          </cell>
        </row>
        <row r="499">
          <cell r="E499">
            <v>39387</v>
          </cell>
          <cell r="M499">
            <v>0</v>
          </cell>
        </row>
        <row r="500">
          <cell r="E500">
            <v>39417</v>
          </cell>
          <cell r="M500">
            <v>0</v>
          </cell>
        </row>
        <row r="501">
          <cell r="E501">
            <v>39448</v>
          </cell>
          <cell r="M501">
            <v>0</v>
          </cell>
        </row>
        <row r="502">
          <cell r="E502">
            <v>39479</v>
          </cell>
          <cell r="M502">
            <v>0</v>
          </cell>
        </row>
        <row r="503">
          <cell r="E503">
            <v>39508</v>
          </cell>
          <cell r="M503">
            <v>0</v>
          </cell>
        </row>
        <row r="504">
          <cell r="E504">
            <v>39539</v>
          </cell>
          <cell r="M504">
            <v>0</v>
          </cell>
        </row>
        <row r="505">
          <cell r="E505">
            <v>39569</v>
          </cell>
          <cell r="M505">
            <v>0</v>
          </cell>
        </row>
        <row r="506">
          <cell r="E506">
            <v>39600</v>
          </cell>
          <cell r="M506">
            <v>0</v>
          </cell>
        </row>
        <row r="507">
          <cell r="E507">
            <v>39630</v>
          </cell>
          <cell r="M507">
            <v>0</v>
          </cell>
        </row>
        <row r="508">
          <cell r="E508">
            <v>39661</v>
          </cell>
          <cell r="M508">
            <v>0</v>
          </cell>
        </row>
        <row r="509">
          <cell r="E509">
            <v>39692</v>
          </cell>
          <cell r="M509">
            <v>0</v>
          </cell>
        </row>
        <row r="510">
          <cell r="M510">
            <v>0</v>
          </cell>
        </row>
        <row r="511">
          <cell r="M511">
            <v>0</v>
          </cell>
        </row>
        <row r="512">
          <cell r="M512">
            <v>0</v>
          </cell>
        </row>
        <row r="513">
          <cell r="M513">
            <v>0</v>
          </cell>
        </row>
        <row r="514">
          <cell r="M514">
            <v>0</v>
          </cell>
        </row>
        <row r="515">
          <cell r="M515">
            <v>0</v>
          </cell>
        </row>
        <row r="516">
          <cell r="M516">
            <v>0</v>
          </cell>
        </row>
        <row r="517">
          <cell r="M517">
            <v>0</v>
          </cell>
        </row>
        <row r="518">
          <cell r="E518">
            <v>39356</v>
          </cell>
          <cell r="M518">
            <v>0</v>
          </cell>
        </row>
        <row r="519">
          <cell r="E519">
            <v>39387</v>
          </cell>
          <cell r="M519">
            <v>0</v>
          </cell>
        </row>
        <row r="520">
          <cell r="E520">
            <v>39417</v>
          </cell>
          <cell r="M520">
            <v>0</v>
          </cell>
        </row>
        <row r="521">
          <cell r="E521">
            <v>39448</v>
          </cell>
          <cell r="M521">
            <v>0</v>
          </cell>
        </row>
        <row r="522">
          <cell r="E522">
            <v>39479</v>
          </cell>
          <cell r="M522">
            <v>0</v>
          </cell>
        </row>
        <row r="523">
          <cell r="E523">
            <v>39508</v>
          </cell>
          <cell r="M523">
            <v>0</v>
          </cell>
        </row>
        <row r="524">
          <cell r="E524">
            <v>39539</v>
          </cell>
          <cell r="M524">
            <v>0</v>
          </cell>
        </row>
        <row r="525">
          <cell r="E525">
            <v>39569</v>
          </cell>
          <cell r="M525">
            <v>0</v>
          </cell>
        </row>
        <row r="526">
          <cell r="E526">
            <v>39600</v>
          </cell>
          <cell r="M526">
            <v>0</v>
          </cell>
        </row>
        <row r="527">
          <cell r="E527">
            <v>39630</v>
          </cell>
          <cell r="M527">
            <v>0</v>
          </cell>
        </row>
        <row r="528">
          <cell r="E528">
            <v>39661</v>
          </cell>
          <cell r="M528">
            <v>0</v>
          </cell>
        </row>
        <row r="529">
          <cell r="E529">
            <v>39692</v>
          </cell>
          <cell r="M529">
            <v>0</v>
          </cell>
        </row>
        <row r="530">
          <cell r="M530">
            <v>0</v>
          </cell>
        </row>
        <row r="531">
          <cell r="M531">
            <v>0</v>
          </cell>
        </row>
        <row r="532">
          <cell r="M532">
            <v>0</v>
          </cell>
        </row>
        <row r="533">
          <cell r="M533">
            <v>0</v>
          </cell>
        </row>
        <row r="534">
          <cell r="M534">
            <v>0</v>
          </cell>
        </row>
        <row r="535">
          <cell r="M535">
            <v>0</v>
          </cell>
        </row>
        <row r="536">
          <cell r="M536">
            <v>0</v>
          </cell>
        </row>
        <row r="537">
          <cell r="M537">
            <v>0</v>
          </cell>
        </row>
        <row r="538">
          <cell r="E538">
            <v>39356</v>
          </cell>
          <cell r="M538">
            <v>0</v>
          </cell>
        </row>
        <row r="539">
          <cell r="E539">
            <v>39387</v>
          </cell>
          <cell r="M539">
            <v>0</v>
          </cell>
        </row>
        <row r="540">
          <cell r="E540">
            <v>39417</v>
          </cell>
          <cell r="M540">
            <v>0</v>
          </cell>
        </row>
        <row r="541">
          <cell r="E541">
            <v>39448</v>
          </cell>
          <cell r="M541">
            <v>0</v>
          </cell>
        </row>
        <row r="542">
          <cell r="E542">
            <v>39479</v>
          </cell>
          <cell r="M542">
            <v>0</v>
          </cell>
        </row>
        <row r="543">
          <cell r="E543">
            <v>39508</v>
          </cell>
          <cell r="M543">
            <v>0</v>
          </cell>
        </row>
        <row r="544">
          <cell r="E544">
            <v>39539</v>
          </cell>
          <cell r="M544">
            <v>0</v>
          </cell>
        </row>
        <row r="545">
          <cell r="E545">
            <v>39569</v>
          </cell>
          <cell r="M545">
            <v>0</v>
          </cell>
        </row>
        <row r="546">
          <cell r="E546">
            <v>39600</v>
          </cell>
          <cell r="M546">
            <v>0</v>
          </cell>
        </row>
        <row r="547">
          <cell r="E547">
            <v>39630</v>
          </cell>
          <cell r="M547">
            <v>0</v>
          </cell>
        </row>
        <row r="548">
          <cell r="E548">
            <v>39661</v>
          </cell>
          <cell r="M548">
            <v>0</v>
          </cell>
        </row>
        <row r="549">
          <cell r="E549">
            <v>39692</v>
          </cell>
          <cell r="M549">
            <v>0</v>
          </cell>
        </row>
        <row r="550">
          <cell r="M550">
            <v>0</v>
          </cell>
        </row>
        <row r="551">
          <cell r="M551">
            <v>0</v>
          </cell>
        </row>
        <row r="552">
          <cell r="M552">
            <v>0</v>
          </cell>
        </row>
        <row r="553">
          <cell r="M553">
            <v>0</v>
          </cell>
        </row>
        <row r="554">
          <cell r="M554">
            <v>0</v>
          </cell>
        </row>
        <row r="555">
          <cell r="M555">
            <v>0</v>
          </cell>
        </row>
        <row r="556">
          <cell r="M556">
            <v>0</v>
          </cell>
        </row>
        <row r="557">
          <cell r="M557">
            <v>0</v>
          </cell>
        </row>
        <row r="558">
          <cell r="E558">
            <v>39356</v>
          </cell>
          <cell r="M558">
            <v>0</v>
          </cell>
        </row>
        <row r="559">
          <cell r="E559">
            <v>39387</v>
          </cell>
          <cell r="M559">
            <v>0</v>
          </cell>
        </row>
        <row r="560">
          <cell r="E560">
            <v>39417</v>
          </cell>
          <cell r="M560">
            <v>0</v>
          </cell>
        </row>
        <row r="561">
          <cell r="E561">
            <v>39448</v>
          </cell>
          <cell r="M561">
            <v>0</v>
          </cell>
        </row>
        <row r="562">
          <cell r="E562">
            <v>39479</v>
          </cell>
          <cell r="M562">
            <v>0</v>
          </cell>
        </row>
        <row r="563">
          <cell r="E563">
            <v>39508</v>
          </cell>
          <cell r="M563">
            <v>0</v>
          </cell>
        </row>
        <row r="564">
          <cell r="E564">
            <v>39539</v>
          </cell>
          <cell r="M564">
            <v>0</v>
          </cell>
        </row>
        <row r="565">
          <cell r="E565">
            <v>39569</v>
          </cell>
          <cell r="M565">
            <v>0</v>
          </cell>
        </row>
        <row r="566">
          <cell r="E566">
            <v>39600</v>
          </cell>
          <cell r="M566">
            <v>0</v>
          </cell>
        </row>
        <row r="567">
          <cell r="E567">
            <v>39630</v>
          </cell>
          <cell r="M567">
            <v>0</v>
          </cell>
        </row>
        <row r="568">
          <cell r="E568">
            <v>39661</v>
          </cell>
          <cell r="M568">
            <v>0</v>
          </cell>
        </row>
        <row r="569">
          <cell r="E569">
            <v>39692</v>
          </cell>
          <cell r="M569">
            <v>0</v>
          </cell>
        </row>
        <row r="570">
          <cell r="M570">
            <v>0</v>
          </cell>
        </row>
        <row r="571">
          <cell r="M571">
            <v>0</v>
          </cell>
        </row>
        <row r="572">
          <cell r="M572">
            <v>0</v>
          </cell>
        </row>
        <row r="573">
          <cell r="M573">
            <v>0</v>
          </cell>
        </row>
        <row r="574">
          <cell r="M574">
            <v>0</v>
          </cell>
        </row>
        <row r="575">
          <cell r="M575">
            <v>0</v>
          </cell>
        </row>
        <row r="576">
          <cell r="M576">
            <v>0</v>
          </cell>
        </row>
        <row r="577">
          <cell r="M577">
            <v>0</v>
          </cell>
        </row>
        <row r="578">
          <cell r="E578">
            <v>39356</v>
          </cell>
          <cell r="M578">
            <v>0</v>
          </cell>
        </row>
        <row r="579">
          <cell r="E579">
            <v>39387</v>
          </cell>
          <cell r="M579">
            <v>0</v>
          </cell>
        </row>
        <row r="580">
          <cell r="E580">
            <v>39417</v>
          </cell>
          <cell r="M580">
            <v>0</v>
          </cell>
        </row>
        <row r="581">
          <cell r="E581">
            <v>39448</v>
          </cell>
          <cell r="M581">
            <v>0</v>
          </cell>
        </row>
        <row r="582">
          <cell r="E582">
            <v>39479</v>
          </cell>
          <cell r="M582">
            <v>0</v>
          </cell>
        </row>
        <row r="583">
          <cell r="E583">
            <v>39508</v>
          </cell>
          <cell r="M583">
            <v>0</v>
          </cell>
        </row>
        <row r="584">
          <cell r="E584">
            <v>39539</v>
          </cell>
          <cell r="M584">
            <v>0</v>
          </cell>
        </row>
        <row r="585">
          <cell r="E585">
            <v>39569</v>
          </cell>
          <cell r="M585">
            <v>0</v>
          </cell>
        </row>
        <row r="586">
          <cell r="E586">
            <v>39600</v>
          </cell>
          <cell r="M586">
            <v>0</v>
          </cell>
        </row>
        <row r="587">
          <cell r="E587">
            <v>39630</v>
          </cell>
          <cell r="M587">
            <v>0</v>
          </cell>
        </row>
        <row r="588">
          <cell r="E588">
            <v>39661</v>
          </cell>
          <cell r="M588">
            <v>0</v>
          </cell>
        </row>
        <row r="589">
          <cell r="E589">
            <v>39692</v>
          </cell>
          <cell r="M589">
            <v>0</v>
          </cell>
        </row>
        <row r="590">
          <cell r="M590">
            <v>0</v>
          </cell>
        </row>
        <row r="591">
          <cell r="M591">
            <v>0</v>
          </cell>
        </row>
        <row r="592">
          <cell r="M592">
            <v>0</v>
          </cell>
        </row>
        <row r="593">
          <cell r="M593">
            <v>0</v>
          </cell>
        </row>
        <row r="594">
          <cell r="M594">
            <v>0</v>
          </cell>
        </row>
        <row r="595">
          <cell r="M595">
            <v>0</v>
          </cell>
        </row>
        <row r="596">
          <cell r="M596">
            <v>0</v>
          </cell>
        </row>
        <row r="597">
          <cell r="M597">
            <v>0</v>
          </cell>
        </row>
        <row r="598">
          <cell r="E598">
            <v>39356</v>
          </cell>
          <cell r="M598">
            <v>0</v>
          </cell>
        </row>
        <row r="599">
          <cell r="E599">
            <v>39387</v>
          </cell>
          <cell r="M599">
            <v>0</v>
          </cell>
        </row>
        <row r="600">
          <cell r="E600">
            <v>39417</v>
          </cell>
          <cell r="M600">
            <v>0</v>
          </cell>
        </row>
        <row r="601">
          <cell r="E601">
            <v>39448</v>
          </cell>
          <cell r="M601">
            <v>0</v>
          </cell>
        </row>
        <row r="602">
          <cell r="E602">
            <v>39479</v>
          </cell>
          <cell r="M602">
            <v>0</v>
          </cell>
        </row>
        <row r="603">
          <cell r="E603">
            <v>39508</v>
          </cell>
          <cell r="M603">
            <v>0</v>
          </cell>
        </row>
        <row r="604">
          <cell r="E604">
            <v>39539</v>
          </cell>
          <cell r="M604">
            <v>0</v>
          </cell>
        </row>
        <row r="605">
          <cell r="E605">
            <v>39569</v>
          </cell>
          <cell r="M605">
            <v>0</v>
          </cell>
        </row>
        <row r="606">
          <cell r="E606">
            <v>39600</v>
          </cell>
          <cell r="M606">
            <v>0</v>
          </cell>
        </row>
        <row r="607">
          <cell r="E607">
            <v>39630</v>
          </cell>
          <cell r="M607">
            <v>0</v>
          </cell>
        </row>
        <row r="608">
          <cell r="E608">
            <v>39661</v>
          </cell>
          <cell r="M608">
            <v>0</v>
          </cell>
        </row>
        <row r="609">
          <cell r="E609">
            <v>39692</v>
          </cell>
          <cell r="M609">
            <v>0</v>
          </cell>
        </row>
        <row r="610">
          <cell r="M610">
            <v>0</v>
          </cell>
        </row>
        <row r="611">
          <cell r="M611">
            <v>0</v>
          </cell>
        </row>
        <row r="612">
          <cell r="M612">
            <v>0</v>
          </cell>
        </row>
        <row r="613">
          <cell r="M613">
            <v>0</v>
          </cell>
        </row>
        <row r="614">
          <cell r="M614">
            <v>0</v>
          </cell>
        </row>
        <row r="615">
          <cell r="M615">
            <v>0</v>
          </cell>
        </row>
        <row r="616">
          <cell r="M616">
            <v>0</v>
          </cell>
        </row>
        <row r="617">
          <cell r="M617">
            <v>0</v>
          </cell>
        </row>
        <row r="618">
          <cell r="E618">
            <v>39356</v>
          </cell>
          <cell r="M618">
            <v>0</v>
          </cell>
        </row>
        <row r="619">
          <cell r="E619">
            <v>39387</v>
          </cell>
          <cell r="M619">
            <v>0</v>
          </cell>
        </row>
        <row r="620">
          <cell r="E620">
            <v>39417</v>
          </cell>
          <cell r="M620">
            <v>0</v>
          </cell>
        </row>
        <row r="621">
          <cell r="E621">
            <v>39448</v>
          </cell>
          <cell r="M621">
            <v>0</v>
          </cell>
        </row>
        <row r="622">
          <cell r="E622">
            <v>39479</v>
          </cell>
          <cell r="M622">
            <v>0</v>
          </cell>
        </row>
        <row r="623">
          <cell r="E623">
            <v>39508</v>
          </cell>
          <cell r="M623">
            <v>0</v>
          </cell>
        </row>
        <row r="624">
          <cell r="E624">
            <v>39539</v>
          </cell>
          <cell r="M624">
            <v>0</v>
          </cell>
        </row>
        <row r="625">
          <cell r="E625">
            <v>39569</v>
          </cell>
          <cell r="M625">
            <v>0</v>
          </cell>
        </row>
        <row r="626">
          <cell r="E626">
            <v>39600</v>
          </cell>
          <cell r="M626">
            <v>0</v>
          </cell>
        </row>
        <row r="627">
          <cell r="E627">
            <v>39630</v>
          </cell>
          <cell r="M627">
            <v>0</v>
          </cell>
        </row>
        <row r="628">
          <cell r="E628">
            <v>39661</v>
          </cell>
          <cell r="M628">
            <v>0</v>
          </cell>
        </row>
        <row r="629">
          <cell r="E629">
            <v>39692</v>
          </cell>
          <cell r="M629">
            <v>0</v>
          </cell>
        </row>
        <row r="630">
          <cell r="M630">
            <v>0</v>
          </cell>
        </row>
        <row r="631">
          <cell r="M631">
            <v>0</v>
          </cell>
        </row>
        <row r="632">
          <cell r="M632">
            <v>0</v>
          </cell>
        </row>
        <row r="633">
          <cell r="M633">
            <v>0</v>
          </cell>
        </row>
        <row r="634">
          <cell r="M634">
            <v>0</v>
          </cell>
        </row>
        <row r="635">
          <cell r="M635">
            <v>0</v>
          </cell>
        </row>
        <row r="636">
          <cell r="M636">
            <v>0</v>
          </cell>
        </row>
        <row r="637">
          <cell r="M637">
            <v>0</v>
          </cell>
        </row>
        <row r="638">
          <cell r="E638">
            <v>39356</v>
          </cell>
          <cell r="M638">
            <v>0</v>
          </cell>
        </row>
        <row r="639">
          <cell r="E639">
            <v>39387</v>
          </cell>
          <cell r="M639">
            <v>0</v>
          </cell>
        </row>
        <row r="640">
          <cell r="E640">
            <v>39417</v>
          </cell>
          <cell r="M640">
            <v>0</v>
          </cell>
        </row>
        <row r="641">
          <cell r="E641">
            <v>39448</v>
          </cell>
          <cell r="M641">
            <v>0</v>
          </cell>
        </row>
        <row r="642">
          <cell r="E642">
            <v>39479</v>
          </cell>
          <cell r="M642">
            <v>0</v>
          </cell>
        </row>
        <row r="643">
          <cell r="E643">
            <v>39508</v>
          </cell>
          <cell r="M643">
            <v>0</v>
          </cell>
        </row>
        <row r="644">
          <cell r="E644">
            <v>39539</v>
          </cell>
          <cell r="M644">
            <v>0</v>
          </cell>
        </row>
        <row r="645">
          <cell r="E645">
            <v>39569</v>
          </cell>
          <cell r="M645">
            <v>0</v>
          </cell>
        </row>
        <row r="646">
          <cell r="E646">
            <v>39600</v>
          </cell>
          <cell r="M646">
            <v>0</v>
          </cell>
        </row>
        <row r="647">
          <cell r="E647">
            <v>39630</v>
          </cell>
          <cell r="M647">
            <v>0</v>
          </cell>
        </row>
        <row r="648">
          <cell r="E648">
            <v>39661</v>
          </cell>
          <cell r="M648">
            <v>0</v>
          </cell>
        </row>
        <row r="649">
          <cell r="E649">
            <v>39692</v>
          </cell>
          <cell r="M649">
            <v>0</v>
          </cell>
        </row>
        <row r="650">
          <cell r="M650">
            <v>0</v>
          </cell>
        </row>
        <row r="651">
          <cell r="M651">
            <v>0</v>
          </cell>
        </row>
        <row r="652">
          <cell r="M652">
            <v>0</v>
          </cell>
        </row>
        <row r="653">
          <cell r="M653">
            <v>0</v>
          </cell>
        </row>
        <row r="654">
          <cell r="M654">
            <v>0</v>
          </cell>
        </row>
        <row r="655">
          <cell r="M655">
            <v>0</v>
          </cell>
        </row>
        <row r="656">
          <cell r="M656">
            <v>0</v>
          </cell>
        </row>
        <row r="657">
          <cell r="M657">
            <v>0</v>
          </cell>
        </row>
        <row r="658">
          <cell r="E658">
            <v>39356</v>
          </cell>
          <cell r="M658">
            <v>0</v>
          </cell>
        </row>
        <row r="659">
          <cell r="E659">
            <v>39387</v>
          </cell>
          <cell r="M659">
            <v>0</v>
          </cell>
        </row>
        <row r="660">
          <cell r="E660">
            <v>39417</v>
          </cell>
          <cell r="M660">
            <v>0</v>
          </cell>
        </row>
        <row r="661">
          <cell r="E661">
            <v>39448</v>
          </cell>
          <cell r="M661">
            <v>0</v>
          </cell>
        </row>
        <row r="662">
          <cell r="E662">
            <v>39479</v>
          </cell>
          <cell r="M662">
            <v>0</v>
          </cell>
        </row>
        <row r="663">
          <cell r="E663">
            <v>39508</v>
          </cell>
          <cell r="M663">
            <v>0</v>
          </cell>
        </row>
        <row r="664">
          <cell r="E664">
            <v>39539</v>
          </cell>
          <cell r="M664">
            <v>0</v>
          </cell>
        </row>
        <row r="665">
          <cell r="E665">
            <v>39569</v>
          </cell>
          <cell r="M665">
            <v>0</v>
          </cell>
        </row>
        <row r="666">
          <cell r="E666">
            <v>39600</v>
          </cell>
          <cell r="M666">
            <v>0</v>
          </cell>
        </row>
        <row r="667">
          <cell r="E667">
            <v>39630</v>
          </cell>
          <cell r="M667">
            <v>0</v>
          </cell>
        </row>
        <row r="668">
          <cell r="E668">
            <v>39661</v>
          </cell>
          <cell r="M668">
            <v>0</v>
          </cell>
        </row>
        <row r="669">
          <cell r="E669">
            <v>39692</v>
          </cell>
          <cell r="M669">
            <v>0</v>
          </cell>
        </row>
        <row r="670">
          <cell r="M670">
            <v>0</v>
          </cell>
        </row>
        <row r="671">
          <cell r="M671">
            <v>0</v>
          </cell>
        </row>
        <row r="672">
          <cell r="M672">
            <v>0</v>
          </cell>
        </row>
        <row r="673">
          <cell r="M673">
            <v>0</v>
          </cell>
        </row>
        <row r="674">
          <cell r="M674">
            <v>0</v>
          </cell>
        </row>
        <row r="675">
          <cell r="M675">
            <v>0</v>
          </cell>
        </row>
        <row r="676">
          <cell r="M676">
            <v>0</v>
          </cell>
        </row>
        <row r="677">
          <cell r="M677">
            <v>0</v>
          </cell>
        </row>
        <row r="678">
          <cell r="E678">
            <v>39356</v>
          </cell>
          <cell r="M678">
            <v>0</v>
          </cell>
        </row>
        <row r="679">
          <cell r="E679">
            <v>39387</v>
          </cell>
          <cell r="M679">
            <v>0</v>
          </cell>
        </row>
        <row r="680">
          <cell r="E680">
            <v>39417</v>
          </cell>
          <cell r="M680">
            <v>0</v>
          </cell>
        </row>
        <row r="681">
          <cell r="E681">
            <v>39448</v>
          </cell>
          <cell r="M681">
            <v>0</v>
          </cell>
        </row>
        <row r="682">
          <cell r="E682">
            <v>39479</v>
          </cell>
          <cell r="M682">
            <v>0</v>
          </cell>
        </row>
        <row r="683">
          <cell r="E683">
            <v>39508</v>
          </cell>
          <cell r="M683">
            <v>0</v>
          </cell>
        </row>
        <row r="684">
          <cell r="E684">
            <v>39539</v>
          </cell>
          <cell r="M684">
            <v>0</v>
          </cell>
        </row>
        <row r="685">
          <cell r="E685">
            <v>39569</v>
          </cell>
          <cell r="M685">
            <v>0</v>
          </cell>
        </row>
        <row r="686">
          <cell r="E686">
            <v>39600</v>
          </cell>
          <cell r="M686">
            <v>0</v>
          </cell>
        </row>
        <row r="687">
          <cell r="E687">
            <v>39630</v>
          </cell>
          <cell r="M687">
            <v>0</v>
          </cell>
        </row>
        <row r="688">
          <cell r="E688">
            <v>39661</v>
          </cell>
          <cell r="M688">
            <v>0</v>
          </cell>
        </row>
        <row r="689">
          <cell r="E689">
            <v>39692</v>
          </cell>
          <cell r="M689">
            <v>0</v>
          </cell>
        </row>
        <row r="690">
          <cell r="M690">
            <v>0</v>
          </cell>
        </row>
        <row r="691">
          <cell r="M691">
            <v>0</v>
          </cell>
        </row>
        <row r="692">
          <cell r="M692">
            <v>0</v>
          </cell>
        </row>
        <row r="693">
          <cell r="M693">
            <v>0</v>
          </cell>
        </row>
        <row r="694">
          <cell r="M694">
            <v>0</v>
          </cell>
        </row>
        <row r="695">
          <cell r="M695">
            <v>0</v>
          </cell>
        </row>
        <row r="696">
          <cell r="M696">
            <v>0</v>
          </cell>
        </row>
        <row r="697">
          <cell r="M697">
            <v>0</v>
          </cell>
        </row>
        <row r="699">
          <cell r="M699">
            <v>0</v>
          </cell>
        </row>
        <row r="700">
          <cell r="M700">
            <v>234481.02127659495</v>
          </cell>
        </row>
        <row r="701">
          <cell r="E701" t="str">
            <v>Превышение суточных сверх норм, установленных законодательством</v>
          </cell>
        </row>
        <row r="707">
          <cell r="E707" t="str">
            <v>Всего с НДС (руб.)</v>
          </cell>
        </row>
        <row r="708">
          <cell r="E708">
            <v>0</v>
          </cell>
        </row>
        <row r="709">
          <cell r="E709">
            <v>0</v>
          </cell>
        </row>
        <row r="710">
          <cell r="E710">
            <v>7705296</v>
          </cell>
        </row>
        <row r="711">
          <cell r="E711">
            <v>0</v>
          </cell>
        </row>
        <row r="712">
          <cell r="E712">
            <v>0</v>
          </cell>
        </row>
        <row r="713">
          <cell r="E713">
            <v>0</v>
          </cell>
        </row>
        <row r="714">
          <cell r="E714">
            <v>0</v>
          </cell>
        </row>
        <row r="715">
          <cell r="E715">
            <v>0</v>
          </cell>
        </row>
        <row r="716">
          <cell r="E716">
            <v>0</v>
          </cell>
        </row>
        <row r="717">
          <cell r="E717">
            <v>0</v>
          </cell>
        </row>
        <row r="718">
          <cell r="E718">
            <v>0</v>
          </cell>
        </row>
        <row r="719">
          <cell r="E719">
            <v>0</v>
          </cell>
        </row>
        <row r="720">
          <cell r="E720">
            <v>0</v>
          </cell>
        </row>
        <row r="721">
          <cell r="E721">
            <v>7705296</v>
          </cell>
        </row>
      </sheetData>
      <sheetData sheetId="6"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32">
          <cell r="E32" t="str">
            <v>руб.</v>
          </cell>
        </row>
        <row r="33">
          <cell r="E33" t="str">
            <v>руб.</v>
          </cell>
        </row>
        <row r="35">
          <cell r="E35">
            <v>300</v>
          </cell>
        </row>
        <row r="37">
          <cell r="E37" t="str">
            <v>Период командировки (месяц)</v>
          </cell>
          <cell r="O37" t="str">
            <v>ВСЕГО командировочные (Евро)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E53" t="str">
            <v>Превышение суточных сверх норм, установленных законодательством</v>
          </cell>
        </row>
        <row r="57">
          <cell r="E57">
            <v>500</v>
          </cell>
        </row>
        <row r="59">
          <cell r="E59" t="str">
            <v>Период командировки (месяц)</v>
          </cell>
          <cell r="O59" t="str">
            <v>ВСЕГО командировочные (Евро)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E63" t="str">
            <v xml:space="preserve"> </v>
          </cell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E66" t="str">
            <v xml:space="preserve"> </v>
          </cell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E70" t="str">
            <v xml:space="preserve"> </v>
          </cell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E75" t="str">
            <v>Превышение суточных сверх норм, установленных законодательством</v>
          </cell>
        </row>
        <row r="79">
          <cell r="E79">
            <v>700</v>
          </cell>
        </row>
        <row r="81">
          <cell r="E81" t="str">
            <v>Период командировки (месяц)</v>
          </cell>
          <cell r="O81" t="str">
            <v>ВСЕГО командировочные (Евро)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E85" t="str">
            <v xml:space="preserve"> </v>
          </cell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E88" t="str">
            <v xml:space="preserve"> </v>
          </cell>
          <cell r="O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0</v>
          </cell>
        </row>
        <row r="96">
          <cell r="O96">
            <v>0</v>
          </cell>
        </row>
        <row r="97">
          <cell r="E97" t="str">
            <v>Превышение суточных сверх норм, установленных законодательством</v>
          </cell>
        </row>
        <row r="103">
          <cell r="E103" t="str">
            <v>Всего с НДС (руб.)</v>
          </cell>
        </row>
        <row r="104">
          <cell r="E104">
            <v>0</v>
          </cell>
        </row>
        <row r="105">
          <cell r="E105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0">
          <cell r="E110">
            <v>0</v>
          </cell>
        </row>
        <row r="111">
          <cell r="E111">
            <v>0</v>
          </cell>
        </row>
        <row r="112">
          <cell r="E112">
            <v>0</v>
          </cell>
        </row>
        <row r="113">
          <cell r="E113">
            <v>0</v>
          </cell>
        </row>
        <row r="114">
          <cell r="E114">
            <v>0</v>
          </cell>
        </row>
        <row r="115">
          <cell r="E115">
            <v>0</v>
          </cell>
        </row>
        <row r="116">
          <cell r="E116">
            <v>0</v>
          </cell>
        </row>
        <row r="117">
          <cell r="E117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геолог"/>
      <sheetName val="Лист2"/>
      <sheetName val="Лист3"/>
      <sheetName val="геолог м"/>
    </sheetNames>
    <sheetDataSet>
      <sheetData sheetId="0" refreshError="1"/>
      <sheetData sheetId="1">
        <row r="81">
          <cell r="L81">
            <v>11150.96551828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Шкаф"/>
      <sheetName val="Коэфф1."/>
      <sheetName val="Прайс лист"/>
      <sheetName val="СМЕТА проект"/>
      <sheetName val="Смета"/>
      <sheetName val="HP и оргтехника"/>
      <sheetName val="к.84-к.83"/>
      <sheetName val="Лист опроса"/>
      <sheetName val="Summary"/>
      <sheetName val="5ОборРабМест(HP)"/>
      <sheetName val="сохранить"/>
      <sheetName val="13.1"/>
      <sheetName val="свод 2"/>
      <sheetName val="Лист2"/>
      <sheetName val="Данные для расчёта сметы"/>
      <sheetName val="свод"/>
      <sheetName val="СметаСводная снег"/>
      <sheetName val="93-110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Смета 1свод"/>
      <sheetName val="см8"/>
      <sheetName val="Зап-3- СЦБ"/>
      <sheetName val="ТИТУЛ"/>
      <sheetName val="6.14"/>
      <sheetName val="ОБЩЕСТВА"/>
      <sheetName val="6.3.1"/>
      <sheetName val="6.20"/>
      <sheetName val="6.4.1"/>
      <sheetName val="ПРОГНОЗ_1"/>
      <sheetName val="Лист1"/>
      <sheetName val="6_11_1  сторонние"/>
      <sheetName val="установки"/>
      <sheetName val="8.14 КР (списание)ОПСТИКР"/>
      <sheetName val="Стр1"/>
      <sheetName val="Список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Списки"/>
      <sheetName val="топо"/>
      <sheetName val="6.14_КР"/>
      <sheetName val="Прилож"/>
      <sheetName val="ПДР"/>
      <sheetName val="DATA"/>
      <sheetName val="вариант"/>
      <sheetName val="Обновление"/>
      <sheetName val="Цена"/>
      <sheetName val="Product"/>
      <sheetName val="Пример расчета"/>
      <sheetName val="Табл38-7"/>
      <sheetName val="все"/>
      <sheetName val="информация"/>
      <sheetName val="Кредиты"/>
      <sheetName val="СметаСводная Рыб"/>
      <sheetName val="Нормы"/>
      <sheetName val="Текущие цены"/>
      <sheetName val="рабочий"/>
      <sheetName val="окраска"/>
      <sheetName val="отчет эл_эн  2000"/>
      <sheetName val="Счет-Фактура"/>
      <sheetName val="График"/>
      <sheetName val="2002(v2)"/>
      <sheetName val="справ."/>
      <sheetName val="справ_"/>
      <sheetName val="2002_v2_"/>
      <sheetName val="ЭХЗ"/>
      <sheetName val="РасчетКомандир1"/>
      <sheetName val="РасчетКомандир2"/>
      <sheetName val="Коэфф"/>
      <sheetName val="Смета2 проект. раб."/>
      <sheetName val="Суточная"/>
      <sheetName val="СС"/>
      <sheetName val="Смета 1"/>
      <sheetName val="РП"/>
      <sheetName val="данные"/>
      <sheetName val="Баланс"/>
      <sheetName val="Production and Spend"/>
      <sheetName val="sapactivexlhiddensheet"/>
      <sheetName val="OCK1"/>
      <sheetName val="1.3"/>
      <sheetName val="ИГ1"/>
      <sheetName val="К.рын"/>
      <sheetName val="Сводная смета"/>
      <sheetName val="Землеотвод"/>
      <sheetName val="Смета2_проект__раб_"/>
      <sheetName val="Зап-3-_СЦБ"/>
      <sheetName val="свод_2"/>
      <sheetName val="Данные_для_расчёта_сметы"/>
      <sheetName val="Смета_1"/>
      <sheetName val="свод 3"/>
      <sheetName val="шаблон"/>
      <sheetName val="1"/>
      <sheetName val="Пояснение "/>
      <sheetName val="list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ная"/>
      <sheetName val="Разработка проекта"/>
      <sheetName val="КП НовоКов"/>
      <sheetName val="ПДР ООО &quot;Юкос ФБЦ&quot;"/>
      <sheetName val="Прибыль опл"/>
      <sheetName val="3.1"/>
      <sheetName val="Коммерческие расходы"/>
      <sheetName val="исходные данные"/>
      <sheetName val="расчетные таблицы"/>
      <sheetName val="СметаСводная Колпино"/>
      <sheetName val="оборудован"/>
      <sheetName val="СметаСводная"/>
      <sheetName val="СметаСводная павильон"/>
      <sheetName val="Перечень ИУ"/>
      <sheetName val="Упр"/>
      <sheetName val="НМА"/>
      <sheetName val="оператор"/>
      <sheetName val="исх_данные"/>
      <sheetName val="ст ГТМ"/>
      <sheetName val="свод1"/>
      <sheetName val="таблица руководству"/>
      <sheetName val="Суточная добыча за неделю"/>
      <sheetName val="Хаттон 90.90 Femco"/>
      <sheetName val="ИД1"/>
      <sheetName val="Таблица 4 АСУТП"/>
      <sheetName val="Смета 5.2. Кусты25,29,31,65"/>
      <sheetName val="свод общ"/>
      <sheetName val="смета 2 проект. работы"/>
      <sheetName val="Хар_"/>
      <sheetName val="С1_"/>
      <sheetName val="СтрЗапасов (2)"/>
      <sheetName val="Norm"/>
      <sheetName val="НМ расчеты"/>
      <sheetName val="Переменные и константы"/>
      <sheetName val="Вспомогательный"/>
      <sheetName val="Calc"/>
      <sheetName val="ID"/>
      <sheetName val="История"/>
      <sheetName val="Р1"/>
      <sheetName val="Параметры_i"/>
      <sheetName val="Таблица 2"/>
      <sheetName val="справка"/>
      <sheetName val="суб.подряд"/>
      <sheetName val="ПСБ - ОЭ"/>
      <sheetName val="См3 СЦБ-зап"/>
      <sheetName val="Ачинский НПЗ"/>
      <sheetName val="D"/>
      <sheetName val="ИД"/>
      <sheetName val="СметаСводная 1 оч"/>
      <sheetName val="Итог"/>
      <sheetName val="3.1 ТХ"/>
      <sheetName val="ЗП_ЮНГ"/>
      <sheetName val="РН-ПНГ"/>
      <sheetName val="СС замеч с ответами"/>
      <sheetName val="total"/>
      <sheetName val="Комплектация"/>
      <sheetName val="трубы"/>
      <sheetName val="СМР"/>
      <sheetName val="дороги"/>
      <sheetName val="начало"/>
      <sheetName val="Main"/>
      <sheetName val="УП _2004"/>
      <sheetName val="Курсы"/>
      <sheetName val="3.2"/>
      <sheetName val="3.3"/>
      <sheetName val="Р2.1"/>
      <sheetName val="Р2.2"/>
      <sheetName val="Р3"/>
      <sheetName val="Р4"/>
      <sheetName val="Р5"/>
      <sheetName val="Р7"/>
      <sheetName val="Удельные(проф.)"/>
      <sheetName val="Спецификация"/>
      <sheetName val="Константы и результаты"/>
      <sheetName val="Лизинг"/>
      <sheetName val="расчет №3"/>
      <sheetName val="в работу"/>
      <sheetName val="1ПС"/>
      <sheetName val="20_Кредиты краткосрочные"/>
      <sheetName val="№5 СУБ Инж защ"/>
      <sheetName val="Амур ДОН"/>
      <sheetName val="3.5"/>
      <sheetName val="Смета 2"/>
      <sheetName val="Январь"/>
      <sheetName val="ИДвалка"/>
      <sheetName val="ц_1991"/>
      <sheetName val="ДКС"/>
      <sheetName val="Етыпур"/>
      <sheetName val="НВГПЗ"/>
      <sheetName val="НГКХ"/>
      <sheetName val="ПСП"/>
      <sheetName val="Тобольск"/>
      <sheetName val="УПН"/>
      <sheetName val="ПСПавтодор"/>
      <sheetName val="Лист3"/>
      <sheetName val="часы"/>
      <sheetName val="АЧ"/>
      <sheetName val="кп"/>
      <sheetName val="Общая часть"/>
      <sheetName val="Табл.5"/>
      <sheetName val="Табл.2"/>
      <sheetName val="Исх.данные"/>
      <sheetName val="Input"/>
      <sheetName val="Calculation"/>
      <sheetName val="MAIN_PARAMETERS"/>
      <sheetName val="RSOILBAL"/>
      <sheetName val="ВКЕ"/>
      <sheetName val="rvldmrv"/>
      <sheetName val="Additives"/>
      <sheetName val="Ryazan"/>
      <sheetName val="Assumpt"/>
      <sheetName val="Control"/>
      <sheetName val="Параметры"/>
      <sheetName val="См №3 ОПР"/>
      <sheetName val="см.№6 АВЗУ и ГПЗУ"/>
      <sheetName val="Геофизика"/>
      <sheetName val="Геодезия"/>
      <sheetName val="Экология1"/>
      <sheetName val="НГХК"/>
      <sheetName val="КП к снег Рыбинская"/>
      <sheetName val="АУП"/>
      <sheetName val="CENTR"/>
      <sheetName val="4сд"/>
      <sheetName val="2сд"/>
      <sheetName val="7сд"/>
      <sheetName val="Lim"/>
      <sheetName val="Справочник"/>
      <sheetName val="PwC Copies from old models --&gt;&gt;"/>
      <sheetName val="Справочники"/>
      <sheetName val="Сравнение ДПН факт 06-07"/>
      <sheetName val="Journals"/>
      <sheetName val="Names"/>
      <sheetName val="кп ГК"/>
      <sheetName val="Input Assumptions"/>
      <sheetName val="DMTR_BP_03"/>
      <sheetName val="см №1.1 Геодезические работы "/>
      <sheetName val="см №1.4 Экология "/>
      <sheetName val="АСУ ТП 1 этап ПД"/>
      <sheetName val="2.2 "/>
      <sheetName val="Расчет курса"/>
      <sheetName val="XLR_NoRangeSheet"/>
      <sheetName val="НЕДЕЛИ"/>
      <sheetName val="GD"/>
      <sheetName val="мсн"/>
      <sheetName val="влад-таблица"/>
      <sheetName val="2002(v1)"/>
      <sheetName val="КП к ГК"/>
      <sheetName val="Баланс (Ф1)"/>
      <sheetName val="ПОДПИСИ"/>
      <sheetName val="РАСЧЕТ"/>
      <sheetName val="КП (2)"/>
      <sheetName val="Бюджет"/>
      <sheetName val="Перечень Заказчиков"/>
      <sheetName val="Б.Сатка"/>
      <sheetName val="изыскания 2"/>
      <sheetName val="свод (2)"/>
      <sheetName val="Калплан ОИ2 Макм крестики"/>
      <sheetName val="Смета терзем"/>
      <sheetName val="ресурсная вед."/>
      <sheetName val="смета СИД"/>
      <sheetName val="р.Волхов"/>
      <sheetName val="СП"/>
      <sheetName val="эл_химз_1"/>
      <sheetName val="геология_1"/>
      <sheetName val="6_141"/>
      <sheetName val="6_3_11"/>
      <sheetName val="6_201"/>
      <sheetName val="6_4_11"/>
      <sheetName val="6_11_1__сторонние1"/>
      <sheetName val="8_14_КР_(списание)ОПСТИКР1"/>
      <sheetName val="6_14_КР"/>
      <sheetName val="Текущие_цены"/>
      <sheetName val="Пример_расчета"/>
      <sheetName val="СметаСводная_Рыб"/>
      <sheetName val="отчет_эл_эн__2000"/>
      <sheetName val="к_84-к_83"/>
      <sheetName val="6.3"/>
      <sheetName val="6.7"/>
      <sheetName val="6.3.1.3"/>
      <sheetName val="Opex personnel (Term facs)"/>
      <sheetName val="Капитальные затраты"/>
      <sheetName val="трансформация1"/>
      <sheetName val="Destination"/>
      <sheetName val="breakdown"/>
      <sheetName val="EKDEB90"/>
      <sheetName val="Калплан Кра"/>
      <sheetName val="Коэф КВ"/>
      <sheetName val="кп (3)"/>
      <sheetName val="13_1"/>
      <sheetName val=""/>
      <sheetName val="Подрядчики"/>
      <sheetName val="мат"/>
      <sheetName val="Коэфф1_"/>
      <sheetName val="Прайс_лист"/>
      <sheetName val="См_1_наруж_водопровод"/>
      <sheetName val="Разработка_проекта"/>
      <sheetName val="КП_НовоКов"/>
      <sheetName val="СметаСводная_1_оч"/>
      <sheetName val="пятилетка"/>
      <sheetName val="мониторинг"/>
      <sheetName val="Св. смета"/>
      <sheetName val="РБС ИЗМ1"/>
      <sheetName val="Справочные данные"/>
      <sheetName val="суб_подряд"/>
      <sheetName val="ПСБ_-_ОЭ"/>
      <sheetName val="4"/>
      <sheetName val="Материалы"/>
      <sheetName val="6.11 новый"/>
      <sheetName val="К"/>
      <sheetName val="Кал.план Жукова даты - не надо"/>
      <sheetName val="матер."/>
      <sheetName val="КП Прим (3)"/>
      <sheetName val="фонтан разбитый2"/>
      <sheetName val="накладная"/>
      <sheetName val="Акт"/>
      <sheetName val="Смета-Т"/>
      <sheetName val="Смета 3 Гидролог"/>
      <sheetName val="Записка СЦБ"/>
      <sheetName val="РС "/>
      <sheetName val="геолог"/>
      <sheetName val="Курс доллара"/>
      <sheetName val="Календарь новый"/>
      <sheetName val="Смета № 1 ИИ линия"/>
      <sheetName val="Дополнительные параметры"/>
      <sheetName val="ЛЧ"/>
      <sheetName val="Leistungsakt"/>
      <sheetName val="Свод объем"/>
      <sheetName val="Дог цена"/>
      <sheetName val="SakhNIPI5"/>
      <sheetName val="ПИР"/>
      <sheetName val="1155"/>
      <sheetName val="выборка на22 июня"/>
      <sheetName val="HP_и_оргтехника"/>
      <sheetName val="СМЕТА_проект"/>
      <sheetName val="Лист_опроса"/>
      <sheetName val="ОПС"/>
      <sheetName val="СметаСводная_снег"/>
      <sheetName val="Хаттон_90_90_Femco"/>
      <sheetName val="свод_общ"/>
      <sheetName val="таблица_руководству"/>
      <sheetName val="Суточная_добыча_за_неделю"/>
      <sheetName val="ИПЦ2002-2004"/>
      <sheetName val="Восстановл_Лист75"/>
      <sheetName val="Восстановл_Лист76"/>
      <sheetName val="Восстановл_Лист77"/>
      <sheetName val="Восстановл_Лист78"/>
      <sheetName val="Восстановл_Лист79"/>
      <sheetName val="Восстановл_Лист80"/>
      <sheetName val="Восстановл_Лист81"/>
      <sheetName val="Восстановл_Лист82"/>
      <sheetName val="Восстановл_Лист83"/>
      <sheetName val="Восстановл_Лист84"/>
      <sheetName val="Восстановл_Лист85"/>
      <sheetName val="Восстановл_Лист88"/>
      <sheetName val="Восстановл_Лист91"/>
      <sheetName val="Восстановл_Лист92"/>
      <sheetName val="Восстановл_Лист86"/>
      <sheetName val="Восстановл_Лист89"/>
      <sheetName val="Восстановл_Лист87"/>
      <sheetName val="Восстановл_Лист90"/>
      <sheetName val="Восстановл_Лист93"/>
      <sheetName val="Восстановл_Лист94"/>
      <sheetName val="Восстановл_Лист95"/>
      <sheetName val="Восстановл_Лист38"/>
      <sheetName val="Восстановл_Лист40"/>
      <sheetName val="Восстановл_Лист39"/>
      <sheetName val="Восстановл_Лист41"/>
      <sheetName val="Восстановл_Лист8"/>
      <sheetName val="Восстановл_Лист17"/>
      <sheetName val="СметаСводная_павильон"/>
      <sheetName val="3труба (П)"/>
      <sheetName val="15"/>
      <sheetName val="Восстановл_Лист37"/>
      <sheetName val="Объемы работ по ПВ"/>
      <sheetName val="16"/>
      <sheetName val="Таблица 5"/>
      <sheetName val="Таблица 3"/>
      <sheetName val="Коэф"/>
      <sheetName val="1.401.2"/>
      <sheetName val="Source lists"/>
      <sheetName val="PO Data"/>
      <sheetName val="Rub"/>
      <sheetName val="ПД"/>
      <sheetName val="свод_3"/>
      <sheetName val="3_1"/>
      <sheetName val="Коммерческие_расходы"/>
      <sheetName val="СС_замеч_с_ответами"/>
      <sheetName val="ПДР_ООО_&quot;Юкос_ФБЦ&quot;"/>
      <sheetName val="УП__2004"/>
      <sheetName val="Ачинский_НПЗ"/>
      <sheetName val="3_2"/>
      <sheetName val="3_3"/>
      <sheetName val="Р2_1"/>
      <sheetName val="Р2_2"/>
      <sheetName val="Удельные(проф_)"/>
      <sheetName val="Константы_и_результаты"/>
      <sheetName val="расчет_№3"/>
      <sheetName val="в_работу"/>
      <sheetName val="№5_СУБ_Инж_защ"/>
      <sheetName val="Сводная_смета"/>
      <sheetName val="исходные_данные"/>
      <sheetName val="расчетные_таблицы"/>
      <sheetName val="Исполнение__освоение_по_закупк_"/>
      <sheetName val="Исполнение_для_Ускова"/>
      <sheetName val="Выборка_по_отсыпкам"/>
      <sheetName val="ИП__отсыпки_"/>
      <sheetName val="ИП__отсыпки_ФОТ_диз_т_"/>
      <sheetName val="ИП__отсыпки___выборка_"/>
      <sheetName val="Исполнение_по_оборуд_"/>
      <sheetName val="Исполнение_по_оборуд___2_"/>
      <sheetName val="Исполнение_сжато"/>
      <sheetName val="Форма_для_бурения"/>
      <sheetName val="Форма_для_КС"/>
      <sheetName val="Форма_для_ГР"/>
      <sheetName val="Смета_1свод"/>
      <sheetName val="Прибыль_опл"/>
      <sheetName val="Амур_ДОН"/>
      <sheetName val="справ_1"/>
      <sheetName val="Перечень_ИУ"/>
      <sheetName val="3_1_ТХ"/>
      <sheetName val="1_3"/>
      <sheetName val="К_рын"/>
      <sheetName val="3_5"/>
      <sheetName val="См3_СЦБ-зап"/>
      <sheetName val="СметаСводная_Колпино"/>
      <sheetName val="Смета_2"/>
      <sheetName val="Таблица_4_АСУТП"/>
      <sheetName val="20_Кредиты_краткосрочные"/>
      <sheetName val="Перечень_Заказчиков"/>
      <sheetName val="Переменные_и_константы"/>
      <sheetName val="КП_к_снег_Рыбинская"/>
      <sheetName val="Смета_5_2__Кусты25,29,31,65"/>
      <sheetName val="Табл_5"/>
      <sheetName val="Табл_2"/>
      <sheetName val="Капитальные_затраты"/>
      <sheetName val="Opex_personnel_(Term_facs)"/>
      <sheetName val="КП_(2)"/>
      <sheetName val="2_2_"/>
      <sheetName val="Исходные"/>
      <sheetName val="Капвложения"/>
      <sheetName val="259-290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Восстановл_Лист5"/>
      <sheetName val="Восстановл_Лист29"/>
      <sheetName val="Восстановл_Лист2"/>
      <sheetName val="Восстановл_Лист27"/>
      <sheetName val="Восстановл_Лист28"/>
      <sheetName val="Восстановл_Лист12"/>
      <sheetName val="Восстановл_Лист14"/>
      <sheetName val="Восстановл_Лист1"/>
      <sheetName val="Восстановл_Лист18"/>
      <sheetName val="Восстановл_Лист25"/>
      <sheetName val="ГПК"/>
      <sheetName val="Западн"/>
      <sheetName val="ПСП "/>
      <sheetName val="Спр_общий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ПСП_"/>
      <sheetName val="Стр1По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âëàä-òàáëèöà"/>
      <sheetName val="Íîâàÿ ñâîäêà (äî áþäæåòà) (2)"/>
      <sheetName val="×òî ïðèøëî"/>
      <sheetName val="âëàä-òàáëèöà (2)"/>
      <sheetName val="Íîâàÿ ñâîäêà (äî áþäæåòà)"/>
      <sheetName val="Ñâîäêà"/>
      <sheetName val="Íîâàÿ ñâîäêà"/>
      <sheetName val="Áþ-ò"/>
      <sheetName val="ÏåðåõÎñòàòêè"/>
      <sheetName val="Îáùèå ðàñõîäû"/>
      <sheetName val="Íîâàÿ ñâîäêà (ïî áþäæåòó)"/>
      <sheetName val="влад_таблица"/>
      <sheetName val="6.10.1"/>
      <sheetName val="Восстановл_Лист16"/>
      <sheetName val="6.7.3_ТН"/>
      <sheetName val="6.1"/>
      <sheetName val="НДС"/>
      <sheetName val="Гр5(о)"/>
      <sheetName val="пр_5_1"/>
      <sheetName val="Россия"/>
      <sheetName val="Украина"/>
      <sheetName val="Белорусия"/>
      <sheetName val="6.52-свод"/>
      <sheetName val="Новая_сводка_(до_бюджета)_(2)"/>
      <sheetName val="Что_пришло"/>
      <sheetName val="влад-таблица_(2)"/>
      <sheetName val="Новая_сводка_(до_бюджета)"/>
      <sheetName val="Новая_сводка"/>
      <sheetName val="Общие_расходы"/>
      <sheetName val="Новая_сводка_(по_бюджету)"/>
      <sheetName val="Íîâàÿ_ñâîäêà_(äî_áþäæåòà)_(2)"/>
      <sheetName val="×òî_ïðèøëî"/>
      <sheetName val="âëàä-òàáëèöà_(2)"/>
      <sheetName val="Íîâàÿ_ñâîäêà_(äî_áþäæåòà)"/>
      <sheetName val="Íîâàÿ_ñâîäêà"/>
      <sheetName val="Îáùèå_ðàñõîäû"/>
      <sheetName val="Íîâàÿ_ñâîäêà_(ïî_áþäæåòó)"/>
      <sheetName val="6_10_1"/>
      <sheetName val="6_7_3_ТН"/>
      <sheetName val="6_1"/>
      <sheetName val="ЦО"/>
      <sheetName val="Статьи"/>
      <sheetName val="2"/>
      <sheetName val="Новая_сводка_(до_бюджета)_(2)1"/>
      <sheetName val="Что_пришло1"/>
      <sheetName val="влад-таблица_(2)1"/>
      <sheetName val="Новая_сводка_(до_бюджета)1"/>
      <sheetName val="Новая_сводка1"/>
      <sheetName val="Общие_расходы1"/>
      <sheetName val="Новая_сводка_(по_бюджету)1"/>
      <sheetName val="Íîâàÿ_ñâîäêà_(äî_áþäæåòà)_(2)1"/>
      <sheetName val="×òî_ïðèøëî1"/>
      <sheetName val="âëàä-òàáëèöà_(2)1"/>
      <sheetName val="Íîâàÿ_ñâîäêà_(äî_áþäæåòà)1"/>
      <sheetName val="Íîâàÿ_ñâîäêà1"/>
      <sheetName val="Îáùèå_ðàñõîäû1"/>
      <sheetName val="Íîâàÿ_ñâîäêà_(ïî_áþäæåòó)1"/>
      <sheetName val="6_10_11"/>
      <sheetName val="6_7_3_ТН1"/>
      <sheetName val="6_11"/>
      <sheetName val="6_52-свод"/>
      <sheetName val="ДДС (Форма №3)"/>
      <sheetName val="09-07"/>
      <sheetName val="Титул1"/>
      <sheetName val="Титул2"/>
      <sheetName val="Титул3"/>
      <sheetName val="Info"/>
      <sheetName val="свод_ИИР"/>
      <sheetName val="М_1"/>
      <sheetName val="Сводная "/>
      <sheetName val="7.ТХ Сети (кор)"/>
      <sheetName val="Tier 311208"/>
      <sheetName val="Акт выбора"/>
      <sheetName val="См.№7 Эл."/>
      <sheetName val="См.№8 Пож."/>
      <sheetName val="См.№3 ВиК"/>
      <sheetName val="РСС_АУ"/>
      <sheetName val="Раб.АУ"/>
      <sheetName val="Восстановл_Лист42"/>
      <sheetName val="Восстановл_Лист22"/>
      <sheetName val="Восстановл_Лист43"/>
      <sheetName val="Восстановл_Лист24"/>
      <sheetName val="Восстановл_Лист48"/>
      <sheetName val="Восстановл_Лист50"/>
      <sheetName val="Восстановл_Лист30"/>
      <sheetName val="Восстановл_Лист51"/>
      <sheetName val="Восстановл_Лист23"/>
      <sheetName val="Восстановл_Лист32"/>
      <sheetName val="Восстановл_Лист52"/>
      <sheetName val="Восстановл_Лист53"/>
      <sheetName val="Восстановл_Лист55"/>
      <sheetName val="Восстановл_Лист56"/>
      <sheetName val="Восстановл_Лист26"/>
      <sheetName val="Восстановл_Лист57"/>
      <sheetName val="Восстановл_Лист58"/>
      <sheetName val="Восстановл_Лист59"/>
      <sheetName val="Восстановл_Лист60"/>
      <sheetName val="Восстановл_Лист61"/>
      <sheetName val="Восстановл_Лист3"/>
      <sheetName val="Восстановл_Лист62"/>
      <sheetName val="Восстановл_Лист63"/>
      <sheetName val="Восстановл_Лист64"/>
      <sheetName val="Восстановл_Лист35"/>
      <sheetName val="Восстановл_Лист67"/>
      <sheetName val="Восстановл_Лист68"/>
      <sheetName val="Восстановл_Лист65"/>
      <sheetName val="Восстановл_Лист69"/>
      <sheetName val="Восстановл_Лист66"/>
      <sheetName val="Восстановл_Лист97"/>
      <sheetName val="Восстановл_Лист54"/>
      <sheetName val="Восстановл_Лист70"/>
      <sheetName val="Восстановл_Лист96"/>
      <sheetName val="Восстановл_Лист33"/>
      <sheetName val="Восстановл_Лист71"/>
      <sheetName val="Восстановл_Лист36"/>
      <sheetName val="Восстановл_Лист98"/>
      <sheetName val="Восстановл_Лист34"/>
      <sheetName val="Восстановл_Лист72"/>
      <sheetName val="Восстановл_Лист73"/>
      <sheetName val="Восстановл_Лист74"/>
      <sheetName val="Восстановл_Лист31"/>
      <sheetName val="№1"/>
      <sheetName val="Сметы за сопровождение"/>
      <sheetName val="СМ_x000b__x0011__x0012__x000c__x0011__x0011__x0011__x0011__x0011__x0011_"/>
      <sheetName val="ᄀᄀᄀᄀᄀᄀᄀᄀᄀᄀᄀᄀᄀᄀᄀᄀᄀ"/>
      <sheetName val="См.3_АСУ"/>
      <sheetName val="Полигон - ИЭИ "/>
      <sheetName val="Ком"/>
      <sheetName val="Смета ТЗ АСУ-16"/>
      <sheetName val="База Геодезия"/>
      <sheetName val="База Геология"/>
      <sheetName val="База Геофизика"/>
      <sheetName val="4.1.1"/>
      <sheetName val="исп.1.1.1"/>
      <sheetName val="База Гидро"/>
      <sheetName val="4.2.1"/>
      <sheetName val="исп.1.1.2"/>
      <sheetName val="Исп. смета этап 1.1, 1.2"/>
      <sheetName val="Экология-3"/>
      <sheetName val="АСУ-линия-1"/>
      <sheetName val="ТЗ АСУ-1"/>
      <sheetName val="лч и кам"/>
      <sheetName val="2-stage"/>
      <sheetName val="ИД СМР"/>
      <sheetName val="Вспом."/>
      <sheetName val="УКП"/>
      <sheetName val="БД"/>
      <sheetName val="Норм"/>
      <sheetName val="Лист4"/>
      <sheetName val="Общий"/>
      <sheetName val="ТабР"/>
      <sheetName val="Lucent"/>
      <sheetName val="BACT"/>
      <sheetName val="Общ"/>
      <sheetName val="эл_химз_2"/>
      <sheetName val="геология_2"/>
      <sheetName val="6_142"/>
      <sheetName val="6_3_12"/>
      <sheetName val="6_202"/>
      <sheetName val="6_4_12"/>
      <sheetName val="6_11_1__сторонние2"/>
      <sheetName val="8_14_КР_(списание)ОПСТИКР2"/>
      <sheetName val="6_14_КР1"/>
      <sheetName val="Данные_для_расчёта_сметы1"/>
      <sheetName val="Пример_расчета1"/>
      <sheetName val="свод_21"/>
      <sheetName val="Зап-3-_СЦБ1"/>
      <sheetName val="СметаСводная_Рыб1"/>
      <sheetName val="Текущие_цены1"/>
      <sheetName val="отчет_эл_эн__20001"/>
      <sheetName val="к_84-к_831"/>
      <sheetName val="Коэфф1_1"/>
      <sheetName val="6_3"/>
      <sheetName val="6_7"/>
      <sheetName val="6_3_1_3"/>
      <sheetName val="Смета2_проект__раб_1"/>
      <sheetName val="Смета_11"/>
      <sheetName val="Production_and_Spend"/>
      <sheetName val="Прайс_лист1"/>
      <sheetName val="См_1_наруж_водопровод1"/>
      <sheetName val="Разработка_проекта1"/>
      <sheetName val="КП_НовоКов1"/>
      <sheetName val="СметаСводная_1_оч1"/>
      <sheetName val="свод_(2)"/>
      <sheetName val="Калплан_ОИ2_Макм_крестики"/>
      <sheetName val="Св__смета"/>
      <sheetName val="РБС_ИЗМ1"/>
      <sheetName val="Таблица_2"/>
      <sheetName val="ст_ГТМ"/>
      <sheetName val="кп_ГК"/>
      <sheetName val="Справочные_данные"/>
      <sheetName val="суб_подряд1"/>
      <sheetName val="ПСБ_-_ОЭ1"/>
      <sheetName val="смета_СИД"/>
      <sheetName val="ресурсная_вед_"/>
      <sheetName val="КП_к_ГК"/>
      <sheetName val="изыскания_2"/>
      <sheetName val="Калплан_Кра"/>
      <sheetName val="6_11_новый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/>
      <sheetData sheetId="366"/>
      <sheetData sheetId="367"/>
      <sheetData sheetId="368" refreshError="1"/>
      <sheetData sheetId="369"/>
      <sheetData sheetId="370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Ик"/>
    </sheetNames>
    <sheetDataSet>
      <sheetData sheetId="0" refreshError="1"/>
      <sheetData sheetId="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Ик"/>
    </sheetNames>
    <sheetDataSet>
      <sheetData sheetId="0" refreshError="1"/>
      <sheetData sheetId="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Лист1"/>
      <sheetName val="Обновление"/>
      <sheetName val="Цена"/>
      <sheetName val="Product"/>
      <sheetName val="РасчетКомандир1"/>
      <sheetName val="РасчетКомандир2"/>
      <sheetName val="Коэфф"/>
      <sheetName val="Смета2 проект. раб."/>
      <sheetName val="ЭХЗ"/>
      <sheetName val="РП"/>
      <sheetName val="Смета"/>
      <sheetName val="График"/>
      <sheetName val="Summary"/>
      <sheetName val="Зап-3- СЦБ"/>
      <sheetName val="свод 2"/>
      <sheetName val="Кредиты"/>
      <sheetName val="Счет-Фактура"/>
      <sheetName val="Суточная"/>
      <sheetName val="ПДР"/>
      <sheetName val="вариант"/>
      <sheetName val="Табл38-7"/>
      <sheetName val="СС"/>
      <sheetName val="Данные для расчёта сметы"/>
      <sheetName val="СМЕТА проект"/>
      <sheetName val="Смета 1"/>
      <sheetName val="эл_химз_"/>
      <sheetName val="геология_"/>
      <sheetName val="ТИТУЛ"/>
      <sheetName val="6.14"/>
      <sheetName val="ОБЩЕСТВА"/>
      <sheetName val="6.3.1"/>
      <sheetName val="6.20"/>
      <sheetName val="6.4.1"/>
      <sheetName val="ПРОГНОЗ_1"/>
      <sheetName val="6_11_1  сторонние"/>
      <sheetName val="установки"/>
      <sheetName val="8.14 КР (списание)ОПСТИКР"/>
      <sheetName val="Стр1"/>
      <sheetName val="Список"/>
      <sheetName val="топо"/>
      <sheetName val="6_14"/>
      <sheetName val="6_3_1"/>
      <sheetName val="6_20"/>
      <sheetName val="6_4_1"/>
      <sheetName val="6_11_1__сторонние"/>
      <sheetName val="8_14_КР_(списание)ОПСТИКР"/>
      <sheetName val="данные"/>
      <sheetName val="Баланс"/>
      <sheetName val="Production and Spend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"/>
      <sheetName val="сводная"/>
      <sheetName val="Списки"/>
      <sheetName val="6.14_КР"/>
      <sheetName val="Прилож"/>
      <sheetName val="DATA"/>
      <sheetName val="см8"/>
      <sheetName val="Пример расчета"/>
      <sheetName val="все"/>
      <sheetName val="информация"/>
      <sheetName val="СметаСводная Рыб"/>
      <sheetName val="Нормы"/>
      <sheetName val="13.1"/>
      <sheetName val="Текущие цены"/>
      <sheetName val="рабочий"/>
      <sheetName val="окраска"/>
      <sheetName val="отчет эл_эн  2000"/>
      <sheetName val="к.84-к.83"/>
      <sheetName val="Коэфф1."/>
      <sheetName val="2002(v2)"/>
      <sheetName val="справ."/>
      <sheetName val="эл_химз_1"/>
      <sheetName val="геология_1"/>
      <sheetName val="6_141"/>
      <sheetName val="6_3_11"/>
      <sheetName val="6_201"/>
      <sheetName val="6_4_11"/>
      <sheetName val="6_11_1__сторонние1"/>
      <sheetName val="8_14_КР_(списание)ОПСТИКР1"/>
      <sheetName val="Данные_для_расчёта_сметы"/>
      <sheetName val="6_14_КР"/>
      <sheetName val="свод_2"/>
      <sheetName val="Зап-3-_СЦБ"/>
      <sheetName val="13_1"/>
      <sheetName val="Пример_расчета"/>
      <sheetName val="СметаСводная_Рыб"/>
      <sheetName val="sapactivexlhiddensheet"/>
      <sheetName val="OCK1"/>
      <sheetName val="Шкаф"/>
      <sheetName val="Прайс лист"/>
      <sheetName val="1.3"/>
      <sheetName val="ИГ1"/>
      <sheetName val="К.рын"/>
      <sheetName val="Сводная смета"/>
      <sheetName val="Землеотвод"/>
      <sheetName val="Смета2_проект__раб_"/>
      <sheetName val="Смета_1"/>
      <sheetName val="свод 3"/>
      <sheetName val="шаблон"/>
      <sheetName val="1"/>
      <sheetName val="Пояснение "/>
      <sheetName val="93-110"/>
      <sheetName val="list"/>
      <sheetName val="Разработка проекта"/>
      <sheetName val="КП НовоКов"/>
      <sheetName val="ПДР ООО &quot;Юкос ФБЦ&quot;"/>
      <sheetName val="Прибыль опл"/>
      <sheetName val="сохранить"/>
      <sheetName val="3.1"/>
      <sheetName val="Коммерческие расходы"/>
      <sheetName val="исходные данные"/>
      <sheetName val="расчетные таблицы"/>
      <sheetName val="Лист опроса"/>
      <sheetName val="5ОборРабМест(HP)"/>
      <sheetName val="СметаСводная Колпино"/>
      <sheetName val="HP и оргтехника"/>
      <sheetName val="Лист2"/>
      <sheetName val="справ_"/>
      <sheetName val="оборудован"/>
      <sheetName val="СметаСводная снег"/>
      <sheetName val="СметаСводная"/>
      <sheetName val="СметаСводная павильон"/>
      <sheetName val="Перечень ИУ"/>
      <sheetName val="Упр"/>
      <sheetName val="НМА"/>
      <sheetName val="оператор"/>
      <sheetName val="исх_данные"/>
      <sheetName val="ст ГТМ"/>
      <sheetName val="2002_v2_"/>
      <sheetName val="свод1"/>
      <sheetName val="таблица руководству"/>
      <sheetName val="Суточная добыча за неделю"/>
      <sheetName val="Хаттон 90.90 Femco"/>
      <sheetName val="ИД1"/>
      <sheetName val="Таблица 4 АСУТП"/>
      <sheetName val="Смета 5.2. Кусты25,29,31,65"/>
      <sheetName val="свод общ"/>
      <sheetName val="изыскания 2"/>
      <sheetName val="мсн"/>
      <sheetName val="КП к ГК"/>
      <sheetName val="Calc"/>
      <sheetName val="ID"/>
      <sheetName val="История"/>
      <sheetName val="Р1"/>
      <sheetName val="Параметры_i"/>
      <sheetName val="Таблица 2"/>
      <sheetName val="Input"/>
      <sheetName val="Calculation"/>
      <sheetName val="RSOILBAL"/>
      <sheetName val="смета 2 проект. работы"/>
      <sheetName val="4сд"/>
      <sheetName val="2сд"/>
      <sheetName val="7сд"/>
      <sheetName val="MAIN_PARAMETERS"/>
      <sheetName val="Амур ДОН"/>
      <sheetName val="total"/>
      <sheetName val="Комплектация"/>
      <sheetName val="трубы"/>
      <sheetName val="СМР"/>
      <sheetName val="дороги"/>
      <sheetName val="Ачинский НПЗ"/>
      <sheetName val="ИД"/>
      <sheetName val="СС замеч с ответами"/>
      <sheetName val="начало"/>
      <sheetName val="Main"/>
      <sheetName val="УП _2004"/>
      <sheetName val="в работу"/>
      <sheetName val="1ПС"/>
      <sheetName val="Курсы"/>
      <sheetName val="3.2"/>
      <sheetName val="3.3"/>
      <sheetName val="Р2.1"/>
      <sheetName val="Р2.2"/>
      <sheetName val="Р3"/>
      <sheetName val="Р4"/>
      <sheetName val="Р5"/>
      <sheetName val="Р7"/>
      <sheetName val="Удельные(проф.)"/>
      <sheetName val="Спецификация"/>
      <sheetName val="Константы и результаты"/>
      <sheetName val="Лизинг"/>
      <sheetName val="расчет №3"/>
      <sheetName val="20_Кредиты краткосрочные"/>
      <sheetName val="№5 СУБ Инж защ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Смета 1свод"/>
      <sheetName val="3.1 ТХ"/>
      <sheetName val="ЗП_ЮНГ"/>
      <sheetName val="3.5"/>
      <sheetName val="справка"/>
      <sheetName val="суб.подряд"/>
      <sheetName val="ПСБ - ОЭ"/>
      <sheetName val="См3 СЦБ-зап"/>
      <sheetName val="Смета 2"/>
      <sheetName val="Январь"/>
      <sheetName val="ИДвалка"/>
      <sheetName val="СметаСводная 1 оч"/>
      <sheetName val="Итог"/>
      <sheetName val="Вспомогательный"/>
      <sheetName val="Перечень Заказчиков"/>
      <sheetName val="Капитальные затраты"/>
      <sheetName val="Opex personnel (Term facs)"/>
      <sheetName val="КП (2)"/>
      <sheetName val="2.2 "/>
      <sheetName val="ПОДПИСИ"/>
      <sheetName val="РАСЧЕТ"/>
      <sheetName val="Бюджет"/>
      <sheetName val="Norm"/>
      <sheetName val="Текущие_цены"/>
      <sheetName val="отчет_эл_эн__2000"/>
      <sheetName val="к_84-к_83"/>
      <sheetName val="6.3"/>
      <sheetName val="6.7"/>
      <sheetName val="6.3.1.3"/>
      <sheetName val="Коэфф1_"/>
      <sheetName val="Прайс_лист"/>
      <sheetName val="См_1_наруж_водопровод"/>
      <sheetName val="Разработка_проекта"/>
      <sheetName val="КП_НовоКов"/>
      <sheetName val="СметаСводная_1_оч"/>
      <sheetName val="Переменные и константы"/>
      <sheetName val="пятилетка"/>
      <sheetName val="мониторинг"/>
      <sheetName val="свод (2)"/>
      <sheetName val="Калплан ОИ2 Макм крестики"/>
      <sheetName val="Св. смета"/>
      <sheetName val="РБС ИЗМ1"/>
      <sheetName val="кп ГК"/>
      <sheetName val="Справочные данные"/>
      <sheetName val="Б.Сатка"/>
      <sheetName val="РН-ПНГ"/>
      <sheetName val="влад-таблица"/>
      <sheetName val="2002(v1)"/>
      <sheetName val="Подрядчики"/>
      <sheetName val="мат"/>
      <sheetName val="суб_подряд"/>
      <sheetName val="ПСБ_-_ОЭ"/>
      <sheetName val="D"/>
      <sheetName val="4"/>
      <sheetName val="смета СИД"/>
      <sheetName val="часы"/>
      <sheetName val="ресурсная вед."/>
      <sheetName val="р.Волхов"/>
      <sheetName val="Калплан Кра"/>
      <sheetName val="Материалы"/>
      <sheetName val="6.11 новый"/>
      <sheetName val="Хар_"/>
      <sheetName val="С1_"/>
      <sheetName val="СтрЗапасов (2)"/>
      <sheetName val="Lim"/>
      <sheetName val="Справочник"/>
      <sheetName val="PwC Copies from old models --&gt;&gt;"/>
      <sheetName val="Справочники"/>
      <sheetName val="Journals"/>
      <sheetName val="ц_1991"/>
      <sheetName val="rvldmrv"/>
      <sheetName val="Сравнение ДПН факт 06-07"/>
      <sheetName val="Параметры"/>
      <sheetName val="трансформация1"/>
      <sheetName val="НМ расчеты"/>
      <sheetName val="Names"/>
      <sheetName val="breakdown"/>
      <sheetName val="Destination"/>
      <sheetName val="ДКС"/>
      <sheetName val="Етыпур"/>
      <sheetName val="НВГПЗ"/>
      <sheetName val="НГКХ"/>
      <sheetName val="ПСП"/>
      <sheetName val="Тобольск"/>
      <sheetName val="УПН"/>
      <sheetName val="ПСПавтодор"/>
      <sheetName val="НГХК"/>
      <sheetName val="КП к снег Рыбинская"/>
      <sheetName val="EKDEB90"/>
      <sheetName val="Коэф КВ"/>
      <sheetName val="К"/>
      <sheetName val="Смета терзем"/>
      <sheetName val="Кал.план Жукова даты - не надо"/>
      <sheetName val="кп"/>
      <sheetName val="матер."/>
      <sheetName val="КП Прим (3)"/>
      <sheetName val="Лист3"/>
      <sheetName val="АЧ"/>
      <sheetName val="кп (3)"/>
      <sheetName val="СП"/>
      <sheetName val="фонтан разбитый2"/>
      <sheetName val="накладная"/>
      <sheetName val="Акт"/>
      <sheetName val="Баланс (Ф1)"/>
      <sheetName val="Смета-Т"/>
      <sheetName val=""/>
      <sheetName val="Смета 3 Гидролог"/>
      <sheetName val="Записка СЦБ"/>
      <sheetName val="РС "/>
      <sheetName val="геолог"/>
      <sheetName val="SakhNIPI5"/>
      <sheetName val="ПИР"/>
      <sheetName val="Табл.5"/>
      <sheetName val="Табл.2"/>
      <sheetName val="Исх.данные"/>
      <sheetName val="Курс доллара"/>
      <sheetName val="Календарь новый"/>
      <sheetName val="Смета № 1 ИИ линия"/>
      <sheetName val="Общая часть"/>
      <sheetName val="ВКЕ"/>
      <sheetName val="Additives"/>
      <sheetName val="Ryazan"/>
      <sheetName val="Assumpt"/>
      <sheetName val="Control"/>
      <sheetName val="См №3 ОПР"/>
      <sheetName val="см.№6 АВЗУ и ГПЗУ"/>
      <sheetName val="Геофизика"/>
      <sheetName val="Геодезия"/>
      <sheetName val="Экология1"/>
      <sheetName val="АУП"/>
      <sheetName val="CENTR"/>
      <sheetName val="DMTR_BP_03"/>
      <sheetName val="см №1.1 Геодезические работы "/>
      <sheetName val="см №1.4 Экология "/>
      <sheetName val="Input Assumptions"/>
      <sheetName val="Расчет курса"/>
      <sheetName val="XLR_NoRangeSheet"/>
      <sheetName val="НЕДЕЛИ"/>
      <sheetName val="GD"/>
      <sheetName val="АСУ ТП 1 этап ПД"/>
      <sheetName val="Дополнительные параметры"/>
      <sheetName val="ЛЧ"/>
      <sheetName val="Leistungsakt"/>
      <sheetName val="Свод объем"/>
      <sheetName val="Дог цена"/>
      <sheetName val="выборка на22 июня"/>
      <sheetName val="HP_и_оргтехника"/>
      <sheetName val="СМЕТА_проект"/>
      <sheetName val="Лист_опроса"/>
      <sheetName val="ОПС"/>
      <sheetName val="СметаСводная_снег"/>
      <sheetName val="Хаттон_90_90_Femco"/>
      <sheetName val="Исходные"/>
      <sheetName val="Капвложения"/>
      <sheetName val="259-290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111"/>
      <sheetName val="Сахалин"/>
      <sheetName val="Чумляк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/>
      <sheetData sheetId="232"/>
      <sheetData sheetId="233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Ик 2006"/>
      <sheetName val="Амур ДОН"/>
      <sheetName val="ВСТО РП  км 570 - км 1088"/>
      <sheetName val="ВСТО ВЛ вдол  км 570 - км 1088 "/>
      <sheetName val="Сопутствующие сооружения"/>
      <sheetName val="Причалы"/>
      <sheetName val="ВСТО ОИ км 570 - км 1088 "/>
      <sheetName val="ВСТО 500км - 160 рек"/>
      <sheetName val="14 рек ОИ"/>
      <sheetName val="14 рек ТЭО"/>
      <sheetName val="14рек РД"/>
      <sheetName val="Амур ОИ (2 вар.)"/>
      <sheetName val="Амур ТЭО"/>
      <sheetName val="Амур РП"/>
      <sheetName val="Д2-246 (2)"/>
      <sheetName val="Д1-252  (2)"/>
      <sheetName val="Д 1 -253 (2)"/>
      <sheetName val="Д 2 -253 (2)"/>
      <sheetName val="Д 2-285 (2)"/>
      <sheetName val="Д 2-497 (2)"/>
      <sheetName val="Д 2-499 (2)"/>
      <sheetName val="Д 1-565 (3)"/>
      <sheetName val="Д 1-565 (4)"/>
      <sheetName val="Дон Др.1"/>
      <sheetName val="Перевозная исп"/>
      <sheetName val="Перевозная2"/>
      <sheetName val="ВЛ Филино"/>
      <sheetName val="ВСТО 2700-2850"/>
      <sheetName val="Иркутская"/>
      <sheetName val="Бурятия"/>
      <sheetName val="Чита"/>
      <sheetName val="Хабаровский"/>
      <sheetName val="Приморский"/>
      <sheetName val="Перевозная"/>
      <sheetName val="Эстакада"/>
      <sheetName val="Овраг"/>
      <sheetName val="ВСТОисп"/>
      <sheetName val="От п.ст. 119"/>
      <sheetName val="Пл.рег.давл."/>
      <sheetName val="от НПС Коломна"/>
      <sheetName val="От фидера Индустрия"/>
      <sheetName val="НПС1 с Печ"/>
      <sheetName val="Кожва-НПС1"/>
      <sheetName val="ПС 220-100"/>
      <sheetName val="ВЛ Ухта-НПС2"/>
      <sheetName val="ВЛ Стэц-НПС2 (2)"/>
      <sheetName val="ВЛ 110 -ПС Ухта"/>
      <sheetName val="ПС 100 при НПС 2"/>
      <sheetName val="Климат"/>
      <sheetName val="Климат-Волга"/>
      <sheetName val="Кудьма"/>
      <sheetName val="Волга"/>
      <sheetName val="ВЛ 155-157ис.г"/>
      <sheetName val="ОтНПС Коломна Сев.Кол.Исп.гид"/>
      <sheetName val="Дружба овраги"/>
      <sheetName val="Д2 -134"/>
      <sheetName val="Д2-246"/>
      <sheetName val="Д1-252 "/>
      <sheetName val="Д 1 -253"/>
      <sheetName val="Д 2 -253"/>
      <sheetName val="Д 2-285"/>
      <sheetName val="Д 2-497"/>
      <sheetName val="Д 2-499"/>
      <sheetName val="Д 1-565"/>
      <sheetName val="Сестрорецкая"/>
      <sheetName val="ДОН Печора"/>
      <sheetName val="ТЭО Печора"/>
      <sheetName val="ОИ Печора "/>
      <sheetName val="ОИ Хар-Инд"/>
      <sheetName val="ТЭО Хар-Инд "/>
      <sheetName val="ОИ Печора  (2)"/>
      <sheetName val="ОИ Хар-Инд (2)"/>
      <sheetName val="ТЭО Хар-Инд  (2)"/>
      <sheetName val="ТОН-2"/>
      <sheetName val="Курган-кольца"/>
      <sheetName val="Реки Брянск(пртр)"/>
      <sheetName val="Сур-Ал(РД)"/>
      <sheetName val="Сур-Ал(ТЭО)"/>
      <sheetName val="Сур-Ал(ОИ)"/>
      <sheetName val="Сур-Ал(ДОН)"/>
      <sheetName val="Мал. водоток-Урал"/>
      <sheetName val="Урал"/>
      <sheetName val="Теребутинец-2"/>
      <sheetName val="Теребутинец-1"/>
      <sheetName val="Левочка-2"/>
      <sheetName val="Левочка-1"/>
      <sheetName val="Китай РД "/>
      <sheetName val="Амур РД"/>
      <sheetName val="ВСТО-Казьмино"/>
      <sheetName val="ВОЛС-Лен"/>
      <sheetName val="ВОЛС-Тв"/>
      <sheetName val="Дичня"/>
      <sheetName val="Бор-Подб"/>
      <sheetName val="Пест-Бык"/>
      <sheetName val="Юб-Пест"/>
      <sheetName val="Кириши-ГРЭС-19"/>
      <sheetName val="2436"/>
      <sheetName val="Самара"/>
      <sheetName val="Волга241"/>
      <sheetName val="Волга2093"/>
      <sheetName val="Вала"/>
      <sheetName val="Сок"/>
      <sheetName val="Вятка"/>
      <sheetName val="Св.Нос"/>
      <sheetName val="Мурманск(М)"/>
      <sheetName val="Southvar"/>
      <sheetName val="Pechёra"/>
      <sheetName val="Obь"/>
      <sheetName val="SevDv"/>
      <sheetName val="KemOz"/>
      <sheetName val="Ozero"/>
      <sheetName val="Меша"/>
      <sheetName val="Пахра"/>
      <sheetName val="Kanzal"/>
      <sheetName val="Vыmь"/>
      <sheetName val="Pinega"/>
      <sheetName val="Onega"/>
      <sheetName val="Belkanal"/>
      <sheetName val="Vesliana"/>
      <sheetName val="Kemь"/>
      <sheetName val="Est-Niva"/>
      <sheetName val="Ichma"/>
      <sheetName val="Uhta"/>
      <sheetName val="ВОЛС-Яр"/>
      <sheetName val="Смета (3)"/>
      <sheetName val="ВОЛС-Нов"/>
      <sheetName val="791-797 БТ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Ик 2006"/>
      <sheetName val="Амур ДОН"/>
      <sheetName val="ВСТО РП  км 570 - км 1088"/>
      <sheetName val="ВСТО ВЛ вдол  км 570 - км 1088 "/>
      <sheetName val="Сопутствующие сооружения"/>
      <sheetName val="Причалы"/>
      <sheetName val="ВСТО ОИ км 570 - км 1088 "/>
      <sheetName val="ВСТО 500км - 160 рек"/>
      <sheetName val="14 рек ОИ"/>
      <sheetName val="14 рек ТЭО"/>
      <sheetName val="14рек РД"/>
      <sheetName val="Амур ОИ (2 вар.)"/>
      <sheetName val="Амур ТЭО"/>
      <sheetName val="Амур РП"/>
      <sheetName val="Д2-246 (2)"/>
      <sheetName val="Д1-252  (2)"/>
      <sheetName val="Д 1 -253 (2)"/>
      <sheetName val="Д 2 -253 (2)"/>
      <sheetName val="Д 2-285 (2)"/>
      <sheetName val="Д 2-497 (2)"/>
      <sheetName val="Д 2-499 (2)"/>
      <sheetName val="Д 1-565 (3)"/>
      <sheetName val="Д 1-565 (4)"/>
      <sheetName val="Дон Др.1"/>
      <sheetName val="Перевозная исп"/>
      <sheetName val="Перевозная2"/>
      <sheetName val="ВЛ Филино"/>
      <sheetName val="ВСТО 2700-2850"/>
      <sheetName val="Иркутская"/>
      <sheetName val="Бурятия"/>
      <sheetName val="Чита"/>
      <sheetName val="Хабаровский"/>
      <sheetName val="Приморский"/>
      <sheetName val="Перевозная"/>
      <sheetName val="Эстакада"/>
      <sheetName val="Овраг"/>
      <sheetName val="ВСТОисп"/>
      <sheetName val="От п.ст. 119"/>
      <sheetName val="Пл.рег.давл."/>
      <sheetName val="от НПС Коломна"/>
      <sheetName val="От фидера Индустрия"/>
      <sheetName val="НПС1 с Печ"/>
      <sheetName val="Кожва-НПС1"/>
      <sheetName val="ПС 220-100"/>
      <sheetName val="ВЛ Ухта-НПС2"/>
      <sheetName val="ВЛ Стэц-НПС2 (2)"/>
      <sheetName val="ВЛ 110 -ПС Ухта"/>
      <sheetName val="ПС 100 при НПС 2"/>
      <sheetName val="Климат"/>
      <sheetName val="Климат-Волга"/>
      <sheetName val="Кудьма"/>
      <sheetName val="Волга"/>
      <sheetName val="ВЛ 155-157ис.г"/>
      <sheetName val="ОтНПС Коломна Сев.Кол.Исп.гид"/>
      <sheetName val="Дружба овраги"/>
      <sheetName val="Д2 -134"/>
      <sheetName val="Д2-246"/>
      <sheetName val="Д1-252 "/>
      <sheetName val="Д 1 -253"/>
      <sheetName val="Д 2 -253"/>
      <sheetName val="Д 2-285"/>
      <sheetName val="Д 2-497"/>
      <sheetName val="Д 2-499"/>
      <sheetName val="Д 1-565"/>
      <sheetName val="Сестрорецкая"/>
      <sheetName val="ДОН Печора"/>
      <sheetName val="ТЭО Печора"/>
      <sheetName val="ОИ Печора "/>
      <sheetName val="ОИ Хар-Инд"/>
      <sheetName val="ТЭО Хар-Инд "/>
      <sheetName val="ОИ Печора  (2)"/>
      <sheetName val="ОИ Хар-Инд (2)"/>
      <sheetName val="ТЭО Хар-Инд  (2)"/>
      <sheetName val="ТОН-2"/>
      <sheetName val="Курган-кольца"/>
      <sheetName val="Реки Брянск(пртр)"/>
      <sheetName val="Сур-Ал(РД)"/>
      <sheetName val="Сур-Ал(ТЭО)"/>
      <sheetName val="Сур-Ал(ОИ)"/>
      <sheetName val="Сур-Ал(ДОН)"/>
      <sheetName val="Мал. водоток-Урал"/>
      <sheetName val="Урал"/>
      <sheetName val="Теребутинец-2"/>
      <sheetName val="Теребутинец-1"/>
      <sheetName val="Левочка-2"/>
      <sheetName val="Левочка-1"/>
      <sheetName val="Китай РД "/>
      <sheetName val="Амур РД"/>
      <sheetName val="ВСТО-Казьмино"/>
      <sheetName val="ВОЛС-Лен"/>
      <sheetName val="ВОЛС-Тв"/>
      <sheetName val="Дичня"/>
      <sheetName val="Бор-Подб"/>
      <sheetName val="Пест-Бык"/>
      <sheetName val="Юб-Пест"/>
      <sheetName val="Кириши-ГРЭС-19"/>
      <sheetName val="2436"/>
      <sheetName val="Самара"/>
      <sheetName val="Волга241"/>
      <sheetName val="Волга2093"/>
      <sheetName val="Вала"/>
      <sheetName val="Сок"/>
      <sheetName val="Вятка"/>
      <sheetName val="Св.Нос"/>
      <sheetName val="Мурманск(М)"/>
      <sheetName val="Southvar"/>
      <sheetName val="Pechёra"/>
      <sheetName val="Obь"/>
      <sheetName val="SevDv"/>
      <sheetName val="KemOz"/>
      <sheetName val="Ozero"/>
      <sheetName val="Меша"/>
      <sheetName val="Пахра"/>
      <sheetName val="Kanzal"/>
      <sheetName val="Vыmь"/>
      <sheetName val="Pinega"/>
      <sheetName val="Onega"/>
      <sheetName val="Belkanal"/>
      <sheetName val="Vesliana"/>
      <sheetName val="Kemь"/>
      <sheetName val="Est-Niva"/>
      <sheetName val="Ichma"/>
      <sheetName val="Uhta"/>
      <sheetName val="ВОЛС-Яр"/>
      <sheetName val="Смета (3)"/>
      <sheetName val="ВОЛС-Нов"/>
      <sheetName val="791-797 БТ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ПДР"/>
      <sheetName val="РасчетКомандир1"/>
      <sheetName val="РасчетКомандир2"/>
      <sheetName val="Смета"/>
      <sheetName val="свод 2"/>
      <sheetName val="свод 3"/>
      <sheetName val="топо"/>
      <sheetName val="Зап-3- СЦБ"/>
      <sheetName val="Данные для расчёта сметы"/>
      <sheetName val="эл_химз_"/>
      <sheetName val="геология_"/>
      <sheetName val="Лист1"/>
      <sheetName val="Обновление"/>
      <sheetName val="Цена"/>
      <sheetName val="Product"/>
      <sheetName val="ТИТУЛ"/>
      <sheetName val="6.14"/>
      <sheetName val="ОБЩЕСТВА"/>
      <sheetName val="6.3.1"/>
      <sheetName val="6.20"/>
      <sheetName val="6.4.1"/>
      <sheetName val="ПРОГНОЗ_1"/>
      <sheetName val="6_11_1  сторонние"/>
      <sheetName val="установки"/>
      <sheetName val="8.14 КР (списание)ОПСТИКР"/>
      <sheetName val="Стр1"/>
      <sheetName val="Список"/>
      <sheetName val="6_14"/>
      <sheetName val="6_3_1"/>
      <sheetName val="6_20"/>
      <sheetName val="6_4_1"/>
      <sheetName val="6_11_1__сторонние"/>
      <sheetName val="8_14_КР_(списание)ОПСТИКР"/>
      <sheetName val="Справочные данные"/>
      <sheetName val="Шкаф"/>
      <sheetName val="Коэфф1."/>
      <sheetName val="Прайс лист"/>
      <sheetName val="Амур ДОН"/>
      <sheetName val="кп ГК"/>
      <sheetName val="Б.Сатка"/>
      <sheetName val="Исполнение по оборуд_"/>
      <sheetName val="Calc"/>
      <sheetName val="total"/>
      <sheetName val="Комплектация"/>
      <sheetName val="трубы"/>
      <sheetName val="СМР"/>
      <sheetName val="дороги"/>
      <sheetName val="ИД"/>
      <sheetName val="исходные данные"/>
      <sheetName val="расчетные таблицы"/>
      <sheetName val="УП _2004"/>
      <sheetName val="См3 СЦБ-зап"/>
      <sheetName val="СметаСводная Рыб"/>
      <sheetName val="Справка"/>
      <sheetName val="свод_2"/>
      <sheetName val="свод_3"/>
      <sheetName val="Зап-3-_СЦБ"/>
      <sheetName val="Данные_для_расчёта_сметы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топография"/>
      <sheetName val="топо"/>
      <sheetName val="Обновление"/>
      <sheetName val="Цена"/>
      <sheetName val="Product"/>
      <sheetName val="Шкаф"/>
      <sheetName val="Коэфф1."/>
      <sheetName val="Прайс лист"/>
      <sheetName val="Упр"/>
      <sheetName val="ц_1991"/>
      <sheetName val="информация"/>
      <sheetName val="РС"/>
      <sheetName val="Данные для расчёта сметы"/>
      <sheetName val="СметаСводная"/>
      <sheetName val="свод 2"/>
      <sheetName val="ИГ1"/>
      <sheetName val="См 1 наруж.водопровод"/>
      <sheetName val="свод1"/>
      <sheetName val="СметаСводная Рыб"/>
      <sheetName val="#ССЫЛКА"/>
      <sheetName val="СметаСводная Колпино"/>
      <sheetName val="Материалы"/>
      <sheetName val="шаблон"/>
      <sheetName val="Journals"/>
      <sheetName val="свод 3"/>
      <sheetName val="Восстановл_Лист13"/>
      <sheetName val="Восстановл_Лист15"/>
      <sheetName val="Восстановл_Лист19"/>
      <sheetName val="Восстановл_Лист7"/>
      <sheetName val="Восстановл_Лист5"/>
      <sheetName val="Восстановл_Лист44"/>
      <sheetName val="Восстановл_Лист29"/>
      <sheetName val="Восстановл_Лист6"/>
      <sheetName val="Восстановл_Лист2"/>
      <sheetName val="Восстановл_Лист4"/>
      <sheetName val="Восстановл_Лист8"/>
      <sheetName val="Восстановл_Лист45"/>
      <sheetName val="Восстановл_Лист27"/>
      <sheetName val="Восстановл_Лист9"/>
      <sheetName val="Восстановл_Лист10"/>
      <sheetName val="Восстановл_Лист46"/>
      <sheetName val="Восстановл_Лист28"/>
      <sheetName val="Восстановл_Лист11"/>
      <sheetName val="Восстановл_Лист12"/>
      <sheetName val="Восстановл_Лист47"/>
      <sheetName val="Восстановл_Лист14"/>
      <sheetName val="Восстановл_Лист1"/>
      <sheetName val="Восстановл_Лист18"/>
      <sheetName val="Восстановл_Лист21"/>
      <sheetName val="Восстановл_Лист20"/>
      <sheetName val="Восстановл_Лист49"/>
      <sheetName val="Восстановл_Лист25"/>
      <sheetName val="ПДР"/>
      <sheetName val="Norm"/>
      <sheetName val="все"/>
      <sheetName val="ГПК"/>
      <sheetName val="ДКС"/>
      <sheetName val="Етыпур"/>
      <sheetName val="Западн"/>
      <sheetName val="НГКХ"/>
      <sheetName val="ПСП "/>
      <sheetName val="Тобольск"/>
      <sheetName val="УПН"/>
      <sheetName val="Спр_общий"/>
      <sheetName val="Пример расчета"/>
      <sheetName val="Курсы"/>
      <sheetName val="ВКЕ"/>
      <sheetName val="СМЕТА проект"/>
      <sheetName val="РП"/>
      <sheetName val="Сводная смета"/>
      <sheetName val="list"/>
      <sheetName val="Разработка проекта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Данные_для_расчёта_сметы"/>
      <sheetName val="свод_3"/>
      <sheetName val="ПСП_"/>
      <sheetName val="Пример_расчета"/>
      <sheetName val="свод_2"/>
      <sheetName val="СМЕТА_проект"/>
      <sheetName val="Сводная_смета"/>
      <sheetName val="Разработка_проекта"/>
      <sheetName val="Main"/>
      <sheetName val="Кл-р SysTel"/>
      <sheetName val="СПРПФ"/>
      <sheetName val="sapactivexlhiddensheet"/>
      <sheetName val="КП Прим (3)"/>
      <sheetName val="1.3"/>
      <sheetName val="Калькуляция_2012"/>
      <sheetName val="1.2.1-Проект"/>
      <sheetName val="Итог"/>
      <sheetName val="см8"/>
      <sheetName val="свод"/>
      <sheetName val="4"/>
      <sheetName val="Землеотвод"/>
      <sheetName val="КП к снег Рыбинская"/>
      <sheetName val="Лист опроса"/>
      <sheetName val="к.84-к.83"/>
      <sheetName val="Summary"/>
      <sheetName val="HP и оргтехника"/>
      <sheetName val="5ОборРабМест(HP)"/>
      <sheetName val="Зап-3- СЦБ"/>
      <sheetName val="СметаСводная павильон"/>
      <sheetName val="сводная"/>
      <sheetName val="OCK1"/>
      <sheetName val="СМ"/>
      <sheetName val="Раб"/>
      <sheetName val="Ap"/>
      <sheetName val="Раб1"/>
      <sheetName val="Штамп"/>
      <sheetName val="Ан"/>
      <sheetName val="Титул"/>
      <sheetName val="СмДок"/>
      <sheetName val="СостРабПр"/>
      <sheetName val="Огл"/>
      <sheetName val="ПЗ"/>
      <sheetName val="ИсхДан"/>
      <sheetName val="С0"/>
      <sheetName val="Л09-02"/>
      <sheetName val="Л09-03"/>
      <sheetName val="16"/>
      <sheetName val="17"/>
      <sheetName val="18"/>
      <sheetName val="SS(4)"/>
      <sheetName val="SS(5)"/>
      <sheetName val="SS(6)"/>
      <sheetName val="SSS"/>
      <sheetName val="SS(7)"/>
      <sheetName val="SS(8)"/>
      <sheetName val="SS(9)"/>
      <sheetName val="SS(10)"/>
      <sheetName val="SS(11)"/>
      <sheetName val="SS(12)"/>
      <sheetName val="SS(13)"/>
      <sheetName val="SS(14)"/>
      <sheetName val="SS(15)"/>
      <sheetName val="SS(16)"/>
      <sheetName val="SS(17)"/>
      <sheetName val="SS(18)"/>
      <sheetName val="SS(19)"/>
      <sheetName val="SS(20)"/>
      <sheetName val="SS(21)"/>
      <sheetName val="SS(22)"/>
      <sheetName val="SS(23)"/>
      <sheetName val="SS(24)"/>
      <sheetName val="SS(25)"/>
      <sheetName val="SS(26)"/>
      <sheetName val="SS(27)"/>
      <sheetName val="SS(28)"/>
      <sheetName val="SS(29)"/>
      <sheetName val="SS(30)"/>
      <sheetName val="SS(31)"/>
      <sheetName val="SS(32)"/>
      <sheetName val="SS(33)"/>
      <sheetName val="SS(34)"/>
      <sheetName val="SS(35)"/>
      <sheetName val="SS(36)"/>
      <sheetName val="SS(37)"/>
      <sheetName val="SS(38)"/>
      <sheetName val="SS(39)"/>
      <sheetName val="SS(40)"/>
      <sheetName val="SS(41)"/>
      <sheetName val="SS(42)"/>
      <sheetName val="SS(43)"/>
      <sheetName val="SS(44)"/>
      <sheetName val="SS(45)"/>
      <sheetName val="SS(46)"/>
      <sheetName val="SS(47)"/>
      <sheetName val="SS(48)"/>
      <sheetName val="SS(49)"/>
      <sheetName val="SS(50)"/>
      <sheetName val="SS(51)"/>
      <sheetName val="SS(52)"/>
      <sheetName val="SS(53)"/>
      <sheetName val="SS(54)"/>
      <sheetName val="SS(55)"/>
      <sheetName val="SS(56)"/>
      <sheetName val="SS(57)"/>
      <sheetName val="SS(58)"/>
      <sheetName val="SS(59)"/>
      <sheetName val="SS(60)"/>
      <sheetName val="SS(61)"/>
      <sheetName val="SS(62)"/>
      <sheetName val="SS(63)"/>
      <sheetName val="SS(64)"/>
      <sheetName val="SS(65)"/>
      <sheetName val="SS(66)"/>
      <sheetName val="SS(67)"/>
      <sheetName val="SS(68)"/>
      <sheetName val="SS(69)"/>
      <sheetName val="SS(70)"/>
      <sheetName val="SS(71)"/>
      <sheetName val="SS(72)"/>
      <sheetName val="SS(73)"/>
      <sheetName val="SS(74)"/>
      <sheetName val="SS(75)"/>
      <sheetName val="SS(76)"/>
      <sheetName val="SS(77)"/>
      <sheetName val="SS(78)"/>
      <sheetName val="SS(79)"/>
      <sheetName val="SS(80)"/>
      <sheetName val="SS(81)"/>
      <sheetName val="SS(82)"/>
      <sheetName val="SS(83)"/>
      <sheetName val="SS(84)"/>
      <sheetName val="SS(85)"/>
      <sheetName val="SS(86)"/>
      <sheetName val="SS(87)"/>
      <sheetName val="SS(88)"/>
      <sheetName val="SS(89)"/>
      <sheetName val="SS(90)"/>
      <sheetName val="SS(91)"/>
      <sheetName val="SS(92)"/>
      <sheetName val="SS(93)"/>
      <sheetName val="SS(94)"/>
      <sheetName val="SS(95)"/>
      <sheetName val="SS(96)"/>
      <sheetName val="SS(97)"/>
      <sheetName val="SS(98)"/>
      <sheetName val="SS(99)"/>
      <sheetName val="SS(100)"/>
      <sheetName val="SS(101)"/>
      <sheetName val="SS(102)"/>
      <sheetName val="SS(103)"/>
      <sheetName val="SS(104)"/>
      <sheetName val="SS(105)"/>
      <sheetName val="SS(106)"/>
      <sheetName val="SS(107)"/>
      <sheetName val="SS(108)"/>
      <sheetName val="SS(109)"/>
      <sheetName val="SS(110)"/>
      <sheetName val="SS(111)"/>
      <sheetName val="SS(112)"/>
      <sheetName val="SS(113)"/>
      <sheetName val="SS(114)"/>
      <sheetName val="SS(115)"/>
      <sheetName val="SS(116)"/>
      <sheetName val="SS(117)"/>
      <sheetName val="SS(118)"/>
      <sheetName val="SS(119)"/>
      <sheetName val="SS(120)"/>
      <sheetName val="SS(121)"/>
      <sheetName val="SS(122)"/>
      <sheetName val="SS(123)"/>
      <sheetName val="SS(124)"/>
      <sheetName val="SS(125)"/>
      <sheetName val="SS(126)"/>
      <sheetName val="SS(127)"/>
      <sheetName val="SS(128)"/>
      <sheetName val="SS(129)"/>
      <sheetName val="SS(130)"/>
      <sheetName val="SS(131)"/>
      <sheetName val="SS(132)"/>
      <sheetName val="SS(133)"/>
      <sheetName val="SS(134)"/>
      <sheetName val="SS(135)"/>
      <sheetName val="SS(136)"/>
      <sheetName val="SS(137)"/>
      <sheetName val="SS(138)"/>
      <sheetName val="SS(139)"/>
      <sheetName val="SS(140)"/>
      <sheetName val="SS(141)"/>
      <sheetName val="SS(142)"/>
      <sheetName val="SS(143)"/>
      <sheetName val="SS(144)"/>
      <sheetName val="SS(145)"/>
      <sheetName val="SS(146)"/>
      <sheetName val="SS(147)"/>
      <sheetName val="SS(148)"/>
      <sheetName val="SS(149)"/>
      <sheetName val="SS(150)"/>
      <sheetName val="SS(151)"/>
      <sheetName val="SS(152)"/>
      <sheetName val="SS(153)"/>
      <sheetName val="SS(154)"/>
      <sheetName val="SS(155)"/>
      <sheetName val="SS(156)"/>
      <sheetName val="SS(157)"/>
      <sheetName val="SS(158)"/>
      <sheetName val="SS(159)"/>
      <sheetName val="SS(160)"/>
      <sheetName val="SS(161)"/>
      <sheetName val="SS(162)"/>
      <sheetName val="SS(163)"/>
      <sheetName val="SS(164)"/>
      <sheetName val="SS(166)"/>
      <sheetName val="Титул1"/>
      <sheetName val="Титул2"/>
      <sheetName val="Титул3"/>
      <sheetName val="НЕДЕЛИ"/>
      <sheetName val="х"/>
      <sheetName val="влад-таблица"/>
      <sheetName val="Стр1По"/>
      <sheetName val="Подрядчики"/>
      <sheetName val="См_1_наруж_водопровод"/>
      <sheetName val="Кл-р_SysTel"/>
      <sheetName val="КП_Прим_(3)"/>
      <sheetName val="1_3"/>
      <sheetName val="СметаСводная_Рыб"/>
      <sheetName val="Таас-Юрях"/>
      <sheetName val="Етыпур-"/>
      <sheetName val="ЗапТарк"/>
      <sheetName val="Приобка"/>
      <sheetName val="ВЖК"/>
      <sheetName val="КП Мак"/>
      <sheetName val="Бюджет"/>
      <sheetName val="гидрология"/>
      <sheetName val="пр_5_1"/>
      <sheetName val="Стр5"/>
      <sheetName val="Стр6"/>
      <sheetName val="Стр7"/>
      <sheetName val="Стр8а"/>
      <sheetName val="Стр9а"/>
      <sheetName val="Стр8б"/>
      <sheetName val="Стр9б"/>
      <sheetName val="Стр8г"/>
      <sheetName val="Стр9г"/>
      <sheetName val="Стр8и"/>
      <sheetName val="Стр9и"/>
      <sheetName val="Стр14"/>
      <sheetName val="Список"/>
      <sheetName val="Иммакр"/>
      <sheetName val="Данные1кв."/>
      <sheetName val="Данные"/>
      <sheetName val="Стр2По"/>
      <sheetName val="Стр3По"/>
      <sheetName val="Стр4По"/>
      <sheetName val="Стр5По"/>
      <sheetName val="Стр6По(а)"/>
      <sheetName val="Стр6По(б)"/>
      <sheetName val="Стр6По(г)"/>
      <sheetName val="Стр6По(и)"/>
      <sheetName val="Стр7По"/>
      <sheetName val="НДС"/>
      <sheetName val="Коэф КВ"/>
      <sheetName val="EKDEB90"/>
      <sheetName val="Стр1"/>
      <sheetName val="ИД"/>
      <sheetName val="январь"/>
      <sheetName val="Лист1"/>
      <sheetName val="База"/>
      <sheetName val="6.52-свод"/>
      <sheetName val="ОБЩЕСТВА"/>
      <sheetName val="План"/>
      <sheetName val="Лист2"/>
      <sheetName val="Гр5(о)"/>
      <sheetName val="Справочник"/>
      <sheetName val="Данные1кв_"/>
      <sheetName val="Коэф_КВ"/>
      <sheetName val="6_52-свод"/>
      <sheetName val="КП НовоКов"/>
      <sheetName val="Калплан Кра"/>
      <sheetName val="изыскания 2"/>
      <sheetName val="КП к ГК"/>
      <sheetName val="Об-15"/>
      <sheetName val="Прибыль опл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К.рын"/>
      <sheetName val="Вспомогательный"/>
      <sheetName val="Смета 1свод"/>
      <sheetName val="СметаСводная снег"/>
      <sheetName val="13.1"/>
      <sheetName val="Амур ДОН"/>
      <sheetName val="Архив2"/>
      <sheetName val="Opex personnel (Term facs)"/>
      <sheetName val="КП (2)"/>
      <sheetName val="Calc"/>
      <sheetName val="Ачинский НПЗ"/>
      <sheetName val="пятилетка"/>
      <sheetName val="мониторинг"/>
      <sheetName val="Параметры"/>
      <sheetName val="кп"/>
      <sheetName val="Кал.план Жукова даты - не надо"/>
      <sheetName val="смета СИД"/>
      <sheetName val="ПДР ООО &quot;Юкос ФБЦ&quot;"/>
      <sheetName val="Объемы работ по ПВ"/>
      <sheetName val="мсн"/>
      <sheetName val="Lim"/>
      <sheetName val="Хар_"/>
      <sheetName val="С1_"/>
      <sheetName val="total"/>
      <sheetName val="исходные данные"/>
      <sheetName val="Комплектация"/>
      <sheetName val="трубы"/>
      <sheetName val="расчетные таблицы"/>
      <sheetName val="СМР"/>
      <sheetName val="дороги"/>
      <sheetName val="Дополнительные параметры"/>
      <sheetName val="ОПС"/>
      <sheetName val="BACT"/>
      <sheetName val="Дополнительные пара_x0000__x0000__x0005__x0000__xde00_"/>
      <sheetName val="ЛЧ"/>
      <sheetName val="Смета-Т"/>
      <sheetName val="Курс доллара"/>
      <sheetName val="Хаттон 90.90 Femco"/>
      <sheetName val="См3 СЦБ-зап"/>
      <sheetName val="ПД"/>
      <sheetName val="СметаСводная 1 оч"/>
      <sheetName val="Leistungsakt"/>
      <sheetName val="в работу"/>
      <sheetName val="трансформация1"/>
      <sheetName val="breakdown"/>
      <sheetName val="Destination"/>
      <sheetName val="СС"/>
      <sheetName val="Капитальные затраты"/>
      <sheetName val="ЭХЗ"/>
      <sheetName val="Свод объем"/>
      <sheetName val="1ПС"/>
      <sheetName val="ИД1"/>
      <sheetName val="Приложение 2"/>
      <sheetName val="Переменные и константы"/>
      <sheetName val="вариант"/>
      <sheetName val="ID"/>
      <sheetName val="СП"/>
      <sheetName val="A54НДС"/>
      <sheetName val="Должности"/>
      <sheetName val="Общая часть"/>
      <sheetName val="УП _2004"/>
      <sheetName val="АЧ"/>
      <sheetName val="Табл38-7"/>
      <sheetName val="БП НОВЫЙ"/>
      <sheetName val="База Геодезия"/>
      <sheetName val="База Геология"/>
      <sheetName val="6"/>
      <sheetName val="5.1"/>
      <sheetName val="3.1 Т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глы"/>
      <sheetName val="Готовность"/>
      <sheetName val="CKK"/>
      <sheetName val="Щиты"/>
      <sheetName val="DATA"/>
      <sheetName val="СводнСР"/>
      <sheetName val="Командировочн"/>
      <sheetName val="матНеучтЦенПолы"/>
      <sheetName val="СпецПолы"/>
      <sheetName val="матНеучтЦенЭМ"/>
      <sheetName val="СпецЭМ"/>
      <sheetName val="коэф"/>
      <sheetName val="ССМ (2)"/>
      <sheetName val="ССМ"/>
      <sheetName val="ОС2000"/>
      <sheetName val="ОбщестрАС"/>
      <sheetName val="МонтСилЭлОб"/>
      <sheetName val="МатерЭМ"/>
      <sheetName val="МонтОбАнтиобл"/>
      <sheetName val="Пуско-нал"/>
      <sheetName val="Пуско-нал (2)"/>
      <sheetName val="Коэфф"/>
      <sheetName val="Дебет_Кредит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СметаСводная Рыб"/>
      <sheetName val="Сме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B4">
            <v>1.2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ucent"/>
      <sheetName val="VERO"/>
      <sheetName val="RITTAL"/>
      <sheetName val="LEGRAND"/>
      <sheetName val="Works"/>
      <sheetName val="крепеж"/>
      <sheetName val="исключ ЭХЗ"/>
      <sheetName val="Справочник"/>
      <sheetName val="Лист1"/>
      <sheetName val="Обновление"/>
      <sheetName val="Цена"/>
      <sheetName val="Product"/>
      <sheetName val="SakhNIPI5"/>
      <sheetName val="№1"/>
      <sheetName val="№10"/>
      <sheetName val="№11"/>
      <sheetName val="№12"/>
      <sheetName val="№2"/>
      <sheetName val="№3"/>
      <sheetName val="№4"/>
      <sheetName val="№5"/>
      <sheetName val="№7"/>
      <sheetName val="№8"/>
      <sheetName val="№9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Глав"/>
      <sheetName val="ОбмОбслЗемОд"/>
      <sheetName val="КалендПлан"/>
      <sheetName val="СводнСм"/>
      <sheetName val="СводнСм ГАП"/>
      <sheetName val="СмШурф"/>
      <sheetName val="СмРучБур"/>
      <sheetName val="СмМашБур"/>
      <sheetName val="ОБмГеодезия"/>
      <sheetName val="СмШурфКонтр"/>
      <sheetName val="СмРучБурКонтр"/>
    </sheetNames>
    <sheetDataSet>
      <sheetData sheetId="0"/>
      <sheetData sheetId="1" refreshError="1">
        <row r="2">
          <cell r="F2" t="str">
            <v>к договору № **/п-**-2007 от **.**.2007 г.</v>
          </cell>
        </row>
        <row r="4">
          <cell r="A4" t="str">
            <v>одноэтажного здания ********, расположенного по адресу: 
ул. ******, д. ***</v>
          </cell>
        </row>
        <row r="7">
          <cell r="A7" t="str">
            <v>Исполнитель - ОАО "Гипронииавиапром" ООО "СК Перспектива-100"</v>
          </cell>
        </row>
        <row r="28">
          <cell r="E28">
            <v>26.88</v>
          </cell>
        </row>
        <row r="29">
          <cell r="E29">
            <v>1</v>
          </cell>
        </row>
        <row r="62">
          <cell r="F62">
            <v>3</v>
          </cell>
        </row>
        <row r="67">
          <cell r="B67" t="str">
            <v>Подкрановые и тормозные конструкции.</v>
          </cell>
          <cell r="F67">
            <v>3.5000000000000003E-2</v>
          </cell>
        </row>
      </sheetData>
      <sheetData sheetId="2"/>
      <sheetData sheetId="3"/>
      <sheetData sheetId="4"/>
      <sheetData sheetId="5"/>
      <sheetData sheetId="6" refreshError="1">
        <row r="39">
          <cell r="K39">
            <v>0</v>
          </cell>
        </row>
      </sheetData>
      <sheetData sheetId="7"/>
      <sheetData sheetId="8"/>
      <sheetData sheetId="9" refreshError="1"/>
      <sheetData sheetId="1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(подряд)"/>
      <sheetName val="СравненЦен"/>
      <sheetName val="Сводная"/>
      <sheetName val="Цена"/>
      <sheetName val="Лист7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-Т"/>
      <sheetName val="ЛЧ"/>
    </sheetNames>
    <sheetDataSet>
      <sheetData sheetId="0"/>
      <sheetData sheetId="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. данные"/>
      <sheetName val="Сводная РД"/>
      <sheetName val="ПА РД"/>
      <sheetName val="РУ РД"/>
      <sheetName val="ЛАДВ РД"/>
      <sheetName val="Сводная П"/>
      <sheetName val="ПА П"/>
      <sheetName val="ЛАДВ П"/>
      <sheetName val="РУ П"/>
      <sheetName val="ПА РП"/>
      <sheetName val="РУ РП"/>
      <sheetName val="Кал. план"/>
      <sheetName val="РУ+ПА"/>
      <sheetName val="АСУ ТП"/>
      <sheetName val="Лист1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/>
      <sheetData sheetId="1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Курс доллара"/>
      <sheetName val="Лист3"/>
      <sheetName val="топография"/>
      <sheetName val="СметаСводная"/>
      <sheetName val="Данные для расчёта сметы"/>
      <sheetName val="Коэфф1."/>
      <sheetName val="ПО 1-7"/>
      <sheetName val="ставки"/>
      <sheetName val="Курс_доллара"/>
      <sheetName val="свод 2"/>
      <sheetName val="Смета"/>
      <sheetName val="СметаСводная Колпино"/>
      <sheetName val="Лист7"/>
      <sheetName val="ОПС"/>
      <sheetName val="Дог цена"/>
      <sheetName val="Смета-Т"/>
      <sheetName val="ps198"/>
    </sheetNames>
    <sheetDataSet>
      <sheetData sheetId="0">
        <row r="2">
          <cell r="A2">
            <v>25</v>
          </cell>
        </row>
      </sheetData>
      <sheetData sheetId="1">
        <row r="2">
          <cell r="A2">
            <v>25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.план Жукова мес"/>
      <sheetName val="Кал.план Жукова даты - не надо"/>
      <sheetName val="СметаСводная 1 оч"/>
      <sheetName val="Смета1 Чеснович"/>
      <sheetName val="Смета2 геология"/>
      <sheetName val="См3 кадастр"/>
      <sheetName val="Смета4 Зем"/>
      <sheetName val="См5 дороги"/>
      <sheetName val="6 Кр.линии"/>
      <sheetName val="См7 мост"/>
      <sheetName val="Сети8 1 оч"/>
      <sheetName val="Смета9 регламент с 0,335"/>
      <sheetName val="Смета10 ООС"/>
      <sheetName val="смета11 конк докум"/>
      <sheetName val="См12  ГО и ЧС"/>
    </sheetNames>
    <sheetDataSet>
      <sheetData sheetId="0" refreshError="1"/>
      <sheetData sheetId="1" refreshError="1"/>
      <sheetData sheetId="2">
        <row r="6">
          <cell r="D6" t="str">
            <v>"Реконструкция транспортной развязки на пр. Маршала Жукова через ж.д. пути в Угольную гавань". 1-ая очередь. Реконструкция Портовой ул. с выходом на дорогу в Угольную гавань и строительство ул. Морской Пехоты с мостом через р. Красненькая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</sheetNames>
    <sheetDataSet>
      <sheetData sheetId="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ета рекультивация"/>
      <sheetName val="Смета терзем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ета рекультивация"/>
      <sheetName val="Смета терзем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тр"/>
      <sheetName val="Орг"/>
      <sheetName val="Нал"/>
      <sheetName val="Наличие"/>
      <sheetName val="Движение"/>
      <sheetName val="Бал.стоим."/>
      <sheetName val="УНРМа-6.99"/>
      <sheetName val="Спр.образец (2)"/>
      <sheetName val="Майоров"/>
      <sheetName val="Бунин"/>
      <sheetName val="Черенков"/>
      <sheetName val="Путилин"/>
      <sheetName val="Гибадулин"/>
      <sheetName val="Головнев"/>
      <sheetName val="Остремский"/>
      <sheetName val="Горовой"/>
      <sheetName val="Кабанов"/>
      <sheetName val="Волошенко"/>
      <sheetName val="Копытовский"/>
      <sheetName val="Иванченко"/>
      <sheetName val="Цвик"/>
      <sheetName val=" Забусов"/>
      <sheetName val="Катанов"/>
      <sheetName val="Колодяжный"/>
      <sheetName val="Алисов"/>
      <sheetName val="Максименко"/>
      <sheetName val="Власов"/>
      <sheetName val="Двулучанский"/>
      <sheetName val="Чеботарев"/>
      <sheetName val="Щукин"/>
      <sheetName val="Маренков"/>
      <sheetName val="Дергунов"/>
      <sheetName val="Мышенков"/>
      <sheetName val="Евдокимов"/>
      <sheetName val="Жабко"/>
      <sheetName val="Кафтанников"/>
      <sheetName val="Вайдерман"/>
      <sheetName val="Хапилин"/>
      <sheetName val="Павелко"/>
      <sheetName val="Ксензов"/>
      <sheetName val="211 КЖБИ"/>
      <sheetName val="122ЭМЗ"/>
    </sheetNames>
    <sheetDataSet>
      <sheetData sheetId="0">
        <row r="50">
          <cell r="C50" t="str">
            <v>Майоров</v>
          </cell>
        </row>
      </sheetData>
      <sheetData sheetId="1" refreshError="1">
        <row r="50">
          <cell r="C50" t="str">
            <v>Майоров</v>
          </cell>
        </row>
        <row r="51">
          <cell r="C51" t="str">
            <v>Бунин</v>
          </cell>
        </row>
        <row r="52">
          <cell r="C52" t="str">
            <v>Черенков</v>
          </cell>
        </row>
        <row r="53">
          <cell r="C53" t="str">
            <v>Путилин</v>
          </cell>
        </row>
        <row r="54">
          <cell r="C54" t="str">
            <v>Гибадулин</v>
          </cell>
        </row>
        <row r="55">
          <cell r="C55" t="str">
            <v>Дергунов</v>
          </cell>
        </row>
        <row r="56">
          <cell r="C56" t="str">
            <v>Головнев</v>
          </cell>
        </row>
        <row r="57">
          <cell r="C57" t="str">
            <v>Остремский</v>
          </cell>
        </row>
        <row r="58">
          <cell r="C58" t="str">
            <v>Горовой</v>
          </cell>
        </row>
        <row r="59">
          <cell r="C59" t="str">
            <v>Кабанов</v>
          </cell>
        </row>
        <row r="60">
          <cell r="C60" t="str">
            <v>Волошенко</v>
          </cell>
        </row>
        <row r="61">
          <cell r="C61" t="str">
            <v>Копытовский</v>
          </cell>
        </row>
        <row r="62">
          <cell r="C62" t="str">
            <v>Иванченко</v>
          </cell>
        </row>
        <row r="63">
          <cell r="C63" t="str">
            <v>Цвик</v>
          </cell>
        </row>
        <row r="64">
          <cell r="C64" t="str">
            <v>Забусов</v>
          </cell>
        </row>
        <row r="65">
          <cell r="C65" t="str">
            <v>Катанов</v>
          </cell>
        </row>
        <row r="66">
          <cell r="C66" t="str">
            <v>Колодяжный</v>
          </cell>
        </row>
        <row r="67">
          <cell r="C67" t="str">
            <v>Алисов</v>
          </cell>
        </row>
        <row r="68">
          <cell r="C68" t="str">
            <v>Максименко</v>
          </cell>
        </row>
        <row r="69">
          <cell r="C69" t="str">
            <v>Власов</v>
          </cell>
        </row>
        <row r="70">
          <cell r="C70" t="str">
            <v>Двулучанский</v>
          </cell>
        </row>
        <row r="71">
          <cell r="C71" t="str">
            <v>Чеботарев</v>
          </cell>
        </row>
        <row r="72">
          <cell r="C72" t="str">
            <v>Щукин</v>
          </cell>
        </row>
        <row r="73">
          <cell r="C73" t="str">
            <v>Маренков</v>
          </cell>
        </row>
        <row r="74">
          <cell r="C74" t="str">
            <v>Мышенков</v>
          </cell>
        </row>
        <row r="75">
          <cell r="C75" t="str">
            <v>Евдокимов</v>
          </cell>
        </row>
        <row r="76">
          <cell r="C76" t="str">
            <v>Жабко</v>
          </cell>
        </row>
        <row r="77">
          <cell r="C77" t="str">
            <v>Кафтанников</v>
          </cell>
        </row>
        <row r="78">
          <cell r="C78" t="str">
            <v>Вайдерман</v>
          </cell>
        </row>
        <row r="79">
          <cell r="C79" t="str">
            <v>Хапилин</v>
          </cell>
        </row>
        <row r="80">
          <cell r="C80" t="str">
            <v>Павелко</v>
          </cell>
        </row>
        <row r="81">
          <cell r="C81" t="str">
            <v>Ксензов</v>
          </cell>
        </row>
        <row r="82">
          <cell r="C82" t="str">
            <v>Меркурьев</v>
          </cell>
        </row>
        <row r="83">
          <cell r="C83" t="str">
            <v>Сикорский</v>
          </cell>
        </row>
        <row r="85">
          <cell r="C85" t="str">
            <v xml:space="preserve">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вод"/>
      <sheetName val="Смета"/>
      <sheetName val="Лист2"/>
      <sheetName val="СметаСводная снег"/>
      <sheetName val="93-110"/>
      <sheetName val="Лист опроса"/>
      <sheetName val="к.84-к.83"/>
      <sheetName val="Шкаф"/>
      <sheetName val="Коэфф1."/>
      <sheetName val="Прайс лист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Смета 1свод"/>
      <sheetName val="см8"/>
      <sheetName val="Данные для расчёта сметы"/>
      <sheetName val="Зап-3- СЦБ"/>
      <sheetName val="СМЕТА проект"/>
      <sheetName val="ТИТУЛ"/>
      <sheetName val="6.14"/>
      <sheetName val="ОБЩЕСТВА"/>
      <sheetName val="6.3.1"/>
      <sheetName val="6.20"/>
      <sheetName val="6.4.1"/>
      <sheetName val="ПРОГНОЗ_1"/>
      <sheetName val="Лист1"/>
      <sheetName val="6_11_1  сторонние"/>
      <sheetName val="установки"/>
      <sheetName val="8.14 КР (списание)ОПСТИКР"/>
      <sheetName val="Стр1"/>
      <sheetName val="Список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Списки"/>
      <sheetName val="топо"/>
      <sheetName val="6.14_КР"/>
      <sheetName val="Прилож"/>
      <sheetName val="ПДР"/>
      <sheetName val="DATA"/>
      <sheetName val="вариант"/>
      <sheetName val="Обновление"/>
      <sheetName val="Цена"/>
      <sheetName val="Product"/>
      <sheetName val="Summary"/>
      <sheetName val="Пример расчета"/>
      <sheetName val="свод 2"/>
      <sheetName val="Табл38-7"/>
      <sheetName val="все"/>
      <sheetName val="информация"/>
      <sheetName val="Кредиты"/>
      <sheetName val="СметаСводная Рыб"/>
      <sheetName val="Нормы"/>
      <sheetName val="13.1"/>
      <sheetName val="Текущие цены"/>
      <sheetName val="рабочий"/>
      <sheetName val="окраска"/>
      <sheetName val="отчет эл_эн  2000"/>
      <sheetName val="Счет-Фактура"/>
      <sheetName val="График"/>
      <sheetName val="2002(v2)"/>
      <sheetName val="справ."/>
      <sheetName val="справ_"/>
      <sheetName val="2002_v2_"/>
      <sheetName val="ЭХЗ"/>
      <sheetName val="РасчетКомандир1"/>
      <sheetName val="РасчетКомандир2"/>
      <sheetName val="Коэфф"/>
      <sheetName val="Смета2 проект. раб."/>
      <sheetName val="Суточная"/>
      <sheetName val="СС"/>
      <sheetName val="Смета 1"/>
      <sheetName val="РП"/>
      <sheetName val="данные"/>
      <sheetName val="Баланс"/>
      <sheetName val="Production and Spend"/>
      <sheetName val="sapactivexlhiddensheet"/>
      <sheetName val="OCK1"/>
      <sheetName val="1.3"/>
      <sheetName val="ИГ1"/>
      <sheetName val="К.рын"/>
      <sheetName val="Сводная смета"/>
      <sheetName val="Землеотвод"/>
      <sheetName val="Смета2_проект__раб_"/>
      <sheetName val="Зап-3-_СЦБ"/>
      <sheetName val="свод_2"/>
      <sheetName val="Данные_для_расчёта_сметы"/>
      <sheetName val="Смета_1"/>
      <sheetName val="свод 3"/>
      <sheetName val="шаблон"/>
      <sheetName val="1"/>
      <sheetName val="Пояснение "/>
      <sheetName val="list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ная"/>
      <sheetName val="Разработка проекта"/>
      <sheetName val="КП НовоКов"/>
      <sheetName val="ПДР ООО &quot;Юкос ФБЦ&quot;"/>
      <sheetName val="Прибыль опл"/>
      <sheetName val="сохранить"/>
      <sheetName val="3.1"/>
      <sheetName val="Коммерческие расходы"/>
      <sheetName val="исходные данные"/>
      <sheetName val="расчетные таблицы"/>
      <sheetName val="5ОборРабМест(HP)"/>
      <sheetName val="СметаСводная Колпино"/>
      <sheetName val="HP и оргтехника"/>
      <sheetName val="оборудован"/>
      <sheetName val="СметаСводная"/>
      <sheetName val="СметаСводная павильон"/>
      <sheetName val="Перечень ИУ"/>
      <sheetName val="Упр"/>
      <sheetName val="НМА"/>
      <sheetName val="оператор"/>
      <sheetName val="исх_данные"/>
      <sheetName val="ст ГТМ"/>
      <sheetName val="свод1"/>
      <sheetName val="таблица руководству"/>
      <sheetName val="Суточная добыча за неделю"/>
      <sheetName val="Хаттон 90.90 Femco"/>
      <sheetName val="ИД1"/>
      <sheetName val="Таблица 4 АСУТП"/>
      <sheetName val="Смета 5.2. Кусты25,29,31,65"/>
      <sheetName val="свод общ"/>
      <sheetName val="смета 2 проект. работы"/>
      <sheetName val="Хар_"/>
      <sheetName val="С1_"/>
      <sheetName val="СтрЗапасов (2)"/>
      <sheetName val="Norm"/>
      <sheetName val="НМ расчеты"/>
      <sheetName val="Переменные и константы"/>
      <sheetName val="Вспомогательный"/>
      <sheetName val="Calc"/>
      <sheetName val="ID"/>
      <sheetName val="История"/>
      <sheetName val="Р1"/>
      <sheetName val="Параметры_i"/>
      <sheetName val="Таблица 2"/>
      <sheetName val="справка"/>
      <sheetName val="суб.подряд"/>
      <sheetName val="ПСБ - ОЭ"/>
      <sheetName val="См3 СЦБ-зап"/>
      <sheetName val="Ачинский НПЗ"/>
      <sheetName val="D"/>
      <sheetName val="ИД"/>
      <sheetName val="СметаСводная 1 оч"/>
      <sheetName val="Итог"/>
      <sheetName val="3.1 ТХ"/>
      <sheetName val="ЗП_ЮНГ"/>
      <sheetName val="РН-ПНГ"/>
      <sheetName val="СС замеч с ответами"/>
      <sheetName val="total"/>
      <sheetName val="Комплектация"/>
      <sheetName val="трубы"/>
      <sheetName val="СМР"/>
      <sheetName val="дороги"/>
      <sheetName val="начало"/>
      <sheetName val="Main"/>
      <sheetName val="УП _2004"/>
      <sheetName val="Курсы"/>
      <sheetName val="3.2"/>
      <sheetName val="3.3"/>
      <sheetName val="Р2.1"/>
      <sheetName val="Р2.2"/>
      <sheetName val="Р3"/>
      <sheetName val="Р4"/>
      <sheetName val="Р5"/>
      <sheetName val="Р7"/>
      <sheetName val="Удельные(проф.)"/>
      <sheetName val="Спецификация"/>
      <sheetName val="Константы и результаты"/>
      <sheetName val="Лизинг"/>
      <sheetName val="расчет №3"/>
      <sheetName val="в работу"/>
      <sheetName val="1ПС"/>
      <sheetName val="20_Кредиты краткосрочные"/>
      <sheetName val="№5 СУБ Инж защ"/>
      <sheetName val="Амур ДОН"/>
      <sheetName val="3.5"/>
      <sheetName val="Смета 2"/>
      <sheetName val="Январь"/>
      <sheetName val="ИДвалка"/>
      <sheetName val="ц_1991"/>
      <sheetName val="ДКС"/>
      <sheetName val="Етыпур"/>
      <sheetName val="НВГПЗ"/>
      <sheetName val="НГКХ"/>
      <sheetName val="ПСП"/>
      <sheetName val="Тобольск"/>
      <sheetName val="УПН"/>
      <sheetName val="ПСПавтодор"/>
      <sheetName val="Лист3"/>
      <sheetName val="часы"/>
      <sheetName val="АЧ"/>
      <sheetName val="кп"/>
      <sheetName val="Общая часть"/>
      <sheetName val="Табл.5"/>
      <sheetName val="Табл.2"/>
      <sheetName val="Исх.данные"/>
      <sheetName val="Input"/>
      <sheetName val="Calculation"/>
      <sheetName val="MAIN_PARAMETERS"/>
      <sheetName val="RSOILBAL"/>
      <sheetName val="ВКЕ"/>
      <sheetName val="rvldmrv"/>
      <sheetName val="Additives"/>
      <sheetName val="Ryazan"/>
      <sheetName val="Assumpt"/>
      <sheetName val="Control"/>
      <sheetName val="Параметры"/>
      <sheetName val="См №3 ОПР"/>
      <sheetName val="см.№6 АВЗУ и ГПЗУ"/>
      <sheetName val="Геофизика"/>
      <sheetName val="Геодезия"/>
      <sheetName val="Экология1"/>
      <sheetName val="НГХК"/>
      <sheetName val="КП к снег Рыбинская"/>
      <sheetName val="АУП"/>
      <sheetName val="CENTR"/>
      <sheetName val="4сд"/>
      <sheetName val="2сд"/>
      <sheetName val="7сд"/>
      <sheetName val="Lim"/>
      <sheetName val="Справочник"/>
      <sheetName val="PwC Copies from old models --&gt;&gt;"/>
      <sheetName val="Справочники"/>
      <sheetName val="Сравнение ДПН факт 06-07"/>
      <sheetName val="Journals"/>
      <sheetName val="Names"/>
      <sheetName val="кп ГК"/>
      <sheetName val="Input Assumptions"/>
      <sheetName val="DMTR_BP_03"/>
      <sheetName val="см №1.1 Геодезические работы "/>
      <sheetName val="см №1.4 Экология "/>
      <sheetName val="АСУ ТП 1 этап ПД"/>
      <sheetName val="2.2 "/>
      <sheetName val="Расчет курса"/>
      <sheetName val="XLR_NoRangeSheet"/>
      <sheetName val="НЕДЕЛИ"/>
      <sheetName val="GD"/>
      <sheetName val="мсн"/>
      <sheetName val="влад-таблица"/>
      <sheetName val="2002(v1)"/>
      <sheetName val="КП к ГК"/>
      <sheetName val="Баланс (Ф1)"/>
      <sheetName val="ПОДПИСИ"/>
      <sheetName val="РАСЧЕТ"/>
      <sheetName val="КП (2)"/>
      <sheetName val="Бюджет"/>
      <sheetName val="Перечень Заказчиков"/>
      <sheetName val="Б.Сатка"/>
      <sheetName val="изыскания 2"/>
      <sheetName val="свод (2)"/>
      <sheetName val="Калплан ОИ2 Макм крестики"/>
      <sheetName val="Смета терзем"/>
      <sheetName val="ресурсная вед."/>
      <sheetName val="смета СИД"/>
      <sheetName val="р.Волхов"/>
      <sheetName val="СП"/>
      <sheetName val="эл_химз_1"/>
      <sheetName val="геология_1"/>
      <sheetName val="6_141"/>
      <sheetName val="6_3_11"/>
      <sheetName val="6_201"/>
      <sheetName val="6_4_11"/>
      <sheetName val="6_11_1__сторонние1"/>
      <sheetName val="8_14_КР_(списание)ОПСТИКР1"/>
      <sheetName val="6_14_КР"/>
      <sheetName val="Текущие_цены"/>
      <sheetName val="Пример_расчета"/>
      <sheetName val="СметаСводная_Рыб"/>
      <sheetName val="отчет_эл_эн__2000"/>
      <sheetName val="к_84-к_83"/>
      <sheetName val="6.3"/>
      <sheetName val="6.7"/>
      <sheetName val="6.3.1.3"/>
      <sheetName val="Opex personnel (Term facs)"/>
      <sheetName val="Капитальные затраты"/>
      <sheetName val="трансформация1"/>
      <sheetName val="Destination"/>
      <sheetName val="breakdown"/>
      <sheetName val="EKDEB90"/>
      <sheetName val="Калплан Кра"/>
      <sheetName val="Коэф КВ"/>
      <sheetName val="кп (3)"/>
      <sheetName val="13_1"/>
      <sheetName val=""/>
      <sheetName val="Подрядчики"/>
      <sheetName val="мат"/>
      <sheetName val="Коэфф1_"/>
      <sheetName val="Прайс_лист"/>
      <sheetName val="См_1_наруж_водопровод"/>
      <sheetName val="Разработка_проекта"/>
      <sheetName val="КП_НовоКов"/>
      <sheetName val="СметаСводная_1_оч"/>
      <sheetName val="пятилетка"/>
      <sheetName val="мониторинг"/>
      <sheetName val="Св. смета"/>
      <sheetName val="РБС ИЗМ1"/>
      <sheetName val="Справочные данные"/>
      <sheetName val="суб_подряд"/>
      <sheetName val="ПСБ_-_ОЭ"/>
      <sheetName val="4"/>
      <sheetName val="Материалы"/>
      <sheetName val="6.11 новый"/>
      <sheetName val="К"/>
      <sheetName val="Кал.план Жукова даты - не надо"/>
      <sheetName val="матер."/>
      <sheetName val="КП Прим (3)"/>
      <sheetName val="фонтан разбитый2"/>
      <sheetName val="накладная"/>
      <sheetName val="Акт"/>
      <sheetName val="Смета-Т"/>
      <sheetName val="Смета 3 Гидролог"/>
      <sheetName val="Записка СЦБ"/>
      <sheetName val="РС "/>
      <sheetName val="геолог"/>
      <sheetName val="Курс доллара"/>
      <sheetName val="Календарь новый"/>
      <sheetName val="Смета № 1 ИИ линия"/>
      <sheetName val="Дополнительные параметры"/>
      <sheetName val="ЛЧ"/>
      <sheetName val="Leistungsakt"/>
      <sheetName val="Свод объем"/>
      <sheetName val="Дог цена"/>
      <sheetName val="SakhNIPI5"/>
      <sheetName val="ПИР"/>
      <sheetName val="1155"/>
      <sheetName val="выборка на22 июня"/>
      <sheetName val="HP_и_оргтехника"/>
      <sheetName val="СМЕТА_проект"/>
      <sheetName val="Лист_опроса"/>
      <sheetName val="ОПС"/>
      <sheetName val="СметаСводная_снег"/>
      <sheetName val="Хаттон_90_90_Femco"/>
      <sheetName val="свод_общ"/>
      <sheetName val="таблица_руководству"/>
      <sheetName val="Суточная_добыча_за_неделю"/>
      <sheetName val="ИПЦ2002-2004"/>
      <sheetName val="Восстановл_Лист75"/>
      <sheetName val="Восстановл_Лист76"/>
      <sheetName val="Восстановл_Лист77"/>
      <sheetName val="Восстановл_Лист78"/>
      <sheetName val="Восстановл_Лист79"/>
      <sheetName val="Восстановл_Лист80"/>
      <sheetName val="Восстановл_Лист81"/>
      <sheetName val="Восстановл_Лист82"/>
      <sheetName val="Восстановл_Лист83"/>
      <sheetName val="Восстановл_Лист84"/>
      <sheetName val="Восстановл_Лист85"/>
      <sheetName val="Восстановл_Лист88"/>
      <sheetName val="Восстановл_Лист91"/>
      <sheetName val="Восстановл_Лист92"/>
      <sheetName val="Восстановл_Лист86"/>
      <sheetName val="Восстановл_Лист89"/>
      <sheetName val="Восстановл_Лист87"/>
      <sheetName val="Восстановл_Лист90"/>
      <sheetName val="Восстановл_Лист93"/>
      <sheetName val="Восстановл_Лист94"/>
      <sheetName val="Восстановл_Лист95"/>
      <sheetName val="Восстановл_Лист38"/>
      <sheetName val="Восстановл_Лист40"/>
      <sheetName val="Восстановл_Лист39"/>
      <sheetName val="Восстановл_Лист41"/>
      <sheetName val="Восстановл_Лист8"/>
      <sheetName val="Восстановл_Лист17"/>
      <sheetName val="СметаСводная_павильон"/>
      <sheetName val="3труба (П)"/>
      <sheetName val="15"/>
      <sheetName val="Восстановл_Лист37"/>
      <sheetName val="Объемы работ по ПВ"/>
      <sheetName val="16"/>
      <sheetName val="Таблица 5"/>
      <sheetName val="Таблица 3"/>
      <sheetName val="Коэф"/>
      <sheetName val="1.401.2"/>
      <sheetName val="Source lists"/>
      <sheetName val="PO Data"/>
      <sheetName val="Rub"/>
      <sheetName val="ПД"/>
      <sheetName val="свод_3"/>
      <sheetName val="3_1"/>
      <sheetName val="Коммерческие_расходы"/>
      <sheetName val="СС_замеч_с_ответами"/>
      <sheetName val="ПДР_ООО_&quot;Юкос_ФБЦ&quot;"/>
      <sheetName val="УП__2004"/>
      <sheetName val="Ачинский_НПЗ"/>
      <sheetName val="3_2"/>
      <sheetName val="3_3"/>
      <sheetName val="Р2_1"/>
      <sheetName val="Р2_2"/>
      <sheetName val="Удельные(проф_)"/>
      <sheetName val="Константы_и_результаты"/>
      <sheetName val="расчет_№3"/>
      <sheetName val="в_работу"/>
      <sheetName val="№5_СУБ_Инж_защ"/>
      <sheetName val="Сводная_смета"/>
      <sheetName val="исходные_данные"/>
      <sheetName val="расчетные_таблицы"/>
      <sheetName val="Исполнение__освоение_по_закупк_"/>
      <sheetName val="Исполнение_для_Ускова"/>
      <sheetName val="Выборка_по_отсыпкам"/>
      <sheetName val="ИП__отсыпки_"/>
      <sheetName val="ИП__отсыпки_ФОТ_диз_т_"/>
      <sheetName val="ИП__отсыпки___выборка_"/>
      <sheetName val="Исполнение_по_оборуд_"/>
      <sheetName val="Исполнение_по_оборуд___2_"/>
      <sheetName val="Исполнение_сжато"/>
      <sheetName val="Форма_для_бурения"/>
      <sheetName val="Форма_для_КС"/>
      <sheetName val="Форма_для_ГР"/>
      <sheetName val="Смета_1свод"/>
      <sheetName val="Прибыль_опл"/>
      <sheetName val="Амур_ДОН"/>
      <sheetName val="справ_1"/>
      <sheetName val="Перечень_ИУ"/>
      <sheetName val="3_1_ТХ"/>
      <sheetName val="1_3"/>
      <sheetName val="К_рын"/>
      <sheetName val="3_5"/>
      <sheetName val="См3_СЦБ-зап"/>
      <sheetName val="СметаСводная_Колпино"/>
      <sheetName val="Смета_2"/>
      <sheetName val="Таблица_4_АСУТП"/>
      <sheetName val="20_Кредиты_краткосрочные"/>
      <sheetName val="Перечень_Заказчиков"/>
      <sheetName val="Переменные_и_константы"/>
      <sheetName val="КП_к_снег_Рыбинская"/>
      <sheetName val="Смета_5_2__Кусты25,29,31,65"/>
      <sheetName val="Табл_5"/>
      <sheetName val="Табл_2"/>
      <sheetName val="Капитальные_затраты"/>
      <sheetName val="Opex_personnel_(Term_facs)"/>
      <sheetName val="КП_(2)"/>
      <sheetName val="2_2_"/>
      <sheetName val="Исходные"/>
      <sheetName val="Капвложения"/>
      <sheetName val="259-290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Восстановл_Лист5"/>
      <sheetName val="Восстановл_Лист29"/>
      <sheetName val="Восстановл_Лист2"/>
      <sheetName val="Восстановл_Лист27"/>
      <sheetName val="Восстановл_Лист28"/>
      <sheetName val="Восстановл_Лист12"/>
      <sheetName val="Восстановл_Лист14"/>
      <sheetName val="Восстановл_Лист1"/>
      <sheetName val="Восстановл_Лист18"/>
      <sheetName val="Восстановл_Лист25"/>
      <sheetName val="ГПК"/>
      <sheetName val="Западн"/>
      <sheetName val="ПСП "/>
      <sheetName val="Спр_общий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ПСП_"/>
      <sheetName val="Стр1По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âëàä-òàáëèöà"/>
      <sheetName val="Íîâàÿ ñâîäêà (äî áþäæåòà) (2)"/>
      <sheetName val="×òî ïðèøëî"/>
      <sheetName val="âëàä-òàáëèöà (2)"/>
      <sheetName val="Íîâàÿ ñâîäêà (äî áþäæåòà)"/>
      <sheetName val="Ñâîäêà"/>
      <sheetName val="Íîâàÿ ñâîäêà"/>
      <sheetName val="Áþ-ò"/>
      <sheetName val="ÏåðåõÎñòàòêè"/>
      <sheetName val="Îáùèå ðàñõîäû"/>
      <sheetName val="Íîâàÿ ñâîäêà (ïî áþäæåòó)"/>
      <sheetName val="влад_таблица"/>
      <sheetName val="6.10.1"/>
      <sheetName val="Восстановл_Лист16"/>
      <sheetName val="6.7.3_ТН"/>
      <sheetName val="6.1"/>
      <sheetName val="НДС"/>
      <sheetName val="Гр5(о)"/>
      <sheetName val="пр_5_1"/>
      <sheetName val="Россия"/>
      <sheetName val="Украина"/>
      <sheetName val="Белорусия"/>
      <sheetName val="6.52-свод"/>
      <sheetName val="Новая_сводка_(до_бюджета)_(2)"/>
      <sheetName val="Что_пришло"/>
      <sheetName val="влад-таблица_(2)"/>
      <sheetName val="Новая_сводка_(до_бюджета)"/>
      <sheetName val="Новая_сводка"/>
      <sheetName val="Общие_расходы"/>
      <sheetName val="Новая_сводка_(по_бюджету)"/>
      <sheetName val="Íîâàÿ_ñâîäêà_(äî_áþäæåòà)_(2)"/>
      <sheetName val="×òî_ïðèøëî"/>
      <sheetName val="âëàä-òàáëèöà_(2)"/>
      <sheetName val="Íîâàÿ_ñâîäêà_(äî_áþäæåòà)"/>
      <sheetName val="Íîâàÿ_ñâîäêà"/>
      <sheetName val="Îáùèå_ðàñõîäû"/>
      <sheetName val="Íîâàÿ_ñâîäêà_(ïî_áþäæåòó)"/>
      <sheetName val="6_10_1"/>
      <sheetName val="6_7_3_ТН"/>
      <sheetName val="6_1"/>
      <sheetName val="ЦО"/>
      <sheetName val="Статьи"/>
      <sheetName val="2"/>
      <sheetName val="Новая_сводка_(до_бюджета)_(2)1"/>
      <sheetName val="Что_пришло1"/>
      <sheetName val="влад-таблица_(2)1"/>
      <sheetName val="Новая_сводка_(до_бюджета)1"/>
      <sheetName val="Новая_сводка1"/>
      <sheetName val="Общие_расходы1"/>
      <sheetName val="Новая_сводка_(по_бюджету)1"/>
      <sheetName val="Íîâàÿ_ñâîäêà_(äî_áþäæåòà)_(2)1"/>
      <sheetName val="×òî_ïðèøëî1"/>
      <sheetName val="âëàä-òàáëèöà_(2)1"/>
      <sheetName val="Íîâàÿ_ñâîäêà_(äî_áþäæåòà)1"/>
      <sheetName val="Íîâàÿ_ñâîäêà1"/>
      <sheetName val="Îáùèå_ðàñõîäû1"/>
      <sheetName val="Íîâàÿ_ñâîäêà_(ïî_áþäæåòó)1"/>
      <sheetName val="6_10_11"/>
      <sheetName val="6_7_3_ТН1"/>
      <sheetName val="6_11"/>
      <sheetName val="6_52-свод"/>
      <sheetName val="ДДС (Форма №3)"/>
      <sheetName val="09-07"/>
      <sheetName val="Титул1"/>
      <sheetName val="Титул2"/>
      <sheetName val="Титул3"/>
      <sheetName val="Info"/>
      <sheetName val="свод_ИИР"/>
      <sheetName val="М_1"/>
      <sheetName val="Сводная "/>
      <sheetName val="7.ТХ Сети (кор)"/>
      <sheetName val="Tier 311208"/>
      <sheetName val="Акт выбора"/>
      <sheetName val="См.№7 Эл."/>
      <sheetName val="См.№8 Пож."/>
      <sheetName val="См.№3 ВиК"/>
      <sheetName val="РСС_АУ"/>
      <sheetName val="Раб.АУ"/>
      <sheetName val="Восстановл_Лист42"/>
      <sheetName val="Восстановл_Лист22"/>
      <sheetName val="Восстановл_Лист43"/>
      <sheetName val="Восстановл_Лист24"/>
      <sheetName val="Восстановл_Лист48"/>
      <sheetName val="Восстановл_Лист50"/>
      <sheetName val="Восстановл_Лист30"/>
      <sheetName val="Восстановл_Лист51"/>
      <sheetName val="Восстановл_Лист23"/>
      <sheetName val="Восстановл_Лист32"/>
      <sheetName val="Восстановл_Лист52"/>
      <sheetName val="Восстановл_Лист53"/>
      <sheetName val="Восстановл_Лист55"/>
      <sheetName val="Восстановл_Лист56"/>
      <sheetName val="Восстановл_Лист26"/>
      <sheetName val="Восстановл_Лист57"/>
      <sheetName val="Восстановл_Лист58"/>
      <sheetName val="Восстановл_Лист59"/>
      <sheetName val="Восстановл_Лист60"/>
      <sheetName val="Восстановл_Лист61"/>
      <sheetName val="Восстановл_Лист3"/>
      <sheetName val="Восстановл_Лист62"/>
      <sheetName val="Восстановл_Лист63"/>
      <sheetName val="Восстановл_Лист64"/>
      <sheetName val="Восстановл_Лист35"/>
      <sheetName val="Восстановл_Лист67"/>
      <sheetName val="Восстановл_Лист68"/>
      <sheetName val="Восстановл_Лист65"/>
      <sheetName val="Восстановл_Лист69"/>
      <sheetName val="Восстановл_Лист66"/>
      <sheetName val="Восстановл_Лист97"/>
      <sheetName val="Восстановл_Лист54"/>
      <sheetName val="Восстановл_Лист70"/>
      <sheetName val="Восстановл_Лист96"/>
      <sheetName val="Восстановл_Лист33"/>
      <sheetName val="Восстановл_Лист71"/>
      <sheetName val="Восстановл_Лист36"/>
      <sheetName val="Восстановл_Лист98"/>
      <sheetName val="Восстановл_Лист34"/>
      <sheetName val="Восстановл_Лист72"/>
      <sheetName val="Восстановл_Лист73"/>
      <sheetName val="Восстановл_Лист74"/>
      <sheetName val="Восстановл_Лист31"/>
      <sheetName val="№1"/>
      <sheetName val="Сметы за сопровождение"/>
      <sheetName val="СМ_x000b__x0011__x0012__x000c__x0011__x0011__x0011__x0011__x0011__x0011_"/>
      <sheetName val="ᄀᄀᄀᄀᄀᄀᄀᄀᄀᄀᄀᄀᄀᄀᄀᄀᄀ"/>
      <sheetName val="См.3_АСУ"/>
      <sheetName val="Полигон - ИЭИ "/>
      <sheetName val="Ком"/>
      <sheetName val="Смета ТЗ АСУ-16"/>
      <sheetName val="База Геодезия"/>
      <sheetName val="База Геология"/>
      <sheetName val="База Геофизика"/>
      <sheetName val="4.1.1"/>
      <sheetName val="исп.1.1.1"/>
      <sheetName val="База Гидро"/>
      <sheetName val="4.2.1"/>
      <sheetName val="исп.1.1.2"/>
      <sheetName val="Исп. смета этап 1.1, 1.2"/>
      <sheetName val="Экология-3"/>
      <sheetName val="АСУ-линия-1"/>
      <sheetName val="ТЗ АСУ-1"/>
      <sheetName val="лч и кам"/>
      <sheetName val="2-stage"/>
      <sheetName val="ИД СМР"/>
      <sheetName val="Вспом."/>
      <sheetName val="УКП"/>
      <sheetName val="БД"/>
      <sheetName val="Норм"/>
      <sheetName val="Лист4"/>
      <sheetName val="Общий"/>
      <sheetName val="ТабР"/>
      <sheetName val="Lucent"/>
      <sheetName val="BACT"/>
      <sheetName val="Общ"/>
      <sheetName val="эл_химз_2"/>
      <sheetName val="геология_2"/>
      <sheetName val="6_142"/>
      <sheetName val="6_3_12"/>
      <sheetName val="6_202"/>
      <sheetName val="6_4_12"/>
      <sheetName val="6_11_1__сторонние2"/>
      <sheetName val="8_14_КР_(списание)ОПСТИКР2"/>
      <sheetName val="6_14_КР1"/>
      <sheetName val="Данные_для_расчёта_сметы1"/>
      <sheetName val="Пример_расчета1"/>
      <sheetName val="свод_21"/>
      <sheetName val="Зап-3-_СЦБ1"/>
      <sheetName val="СметаСводная_Рыб1"/>
      <sheetName val="Текущие_цены1"/>
      <sheetName val="отчет_эл_эн__20001"/>
      <sheetName val="к_84-к_831"/>
      <sheetName val="Коэфф1_1"/>
      <sheetName val="6_3"/>
      <sheetName val="6_7"/>
      <sheetName val="6_3_1_3"/>
      <sheetName val="Смета2_проект__раб_1"/>
      <sheetName val="Смета_11"/>
      <sheetName val="Production_and_Spend"/>
      <sheetName val="Прайс_лист1"/>
      <sheetName val="См_1_наруж_водопровод1"/>
      <sheetName val="Разработка_проекта1"/>
      <sheetName val="КП_НовоКов1"/>
      <sheetName val="СметаСводная_1_оч1"/>
      <sheetName val="свод_(2)"/>
      <sheetName val="Калплан_ОИ2_Макм_крестики"/>
      <sheetName val="Св__смета"/>
      <sheetName val="РБС_ИЗМ1"/>
      <sheetName val="Таблица_2"/>
      <sheetName val="ст_ГТМ"/>
      <sheetName val="кп_ГК"/>
      <sheetName val="Справочные_данные"/>
      <sheetName val="суб_подряд1"/>
      <sheetName val="ПСБ_-_ОЭ1"/>
      <sheetName val="смета_СИД"/>
      <sheetName val="ресурсная_вед_"/>
      <sheetName val="КП_к_ГК"/>
      <sheetName val="изыскания_2"/>
      <sheetName val="Калплан_Кра"/>
      <sheetName val="6_11_новый"/>
      <sheetName val="СМ"/>
      <sheetName val="8"/>
      <sheetName val="исх-данные"/>
      <sheetName val="MararashAA"/>
      <sheetName val="ПРОЦЕНТЫ"/>
      <sheetName val="Пра_x0000_с_лист"/>
      <sheetName val="ПС_x0000__x0000__x0000__x0000__x0000__x0000_"/>
      <sheetName val="Бл.электр."/>
      <sheetName val="2 Геология"/>
      <sheetName val="Объем работ"/>
      <sheetName val="Виды работ АСО"/>
      <sheetName val="таблица_руко_x0019__x0015__x0009__x0003__x000c__x0011__x0011_"/>
      <sheetName val="ФОТ для смет"/>
      <sheetName val="ЛС_РЕС"/>
      <sheetName val="_x0000__x0000_"/>
      <sheetName val="таблица_руко_x0019__x0015_ _x0003__x000c__x0011__x0011_"/>
      <sheetName val="КБК ДПК"/>
      <sheetName val="Сводный"/>
      <sheetName val="3_гидромет"/>
      <sheetName val="6"/>
      <sheetName val="СМИС"/>
      <sheetName val="basa"/>
      <sheetName val="ПД-2.2"/>
      <sheetName val="1.14"/>
      <sheetName val="1.7"/>
      <sheetName val="Имя"/>
      <sheetName val="кап.ремонт"/>
      <sheetName val="База"/>
      <sheetName val="СВ 2"/>
      <sheetName val="1.2_"/>
      <sheetName val="Base"/>
      <sheetName val="Настр"/>
      <sheetName val="Распределение_затрат"/>
      <sheetName val="ЗАТ_ПОДР"/>
      <sheetName val="ПРОЧИЕ_ЗАТР"/>
      <sheetName val="ПОКУП_ВОДА"/>
      <sheetName val="РАСПРЕД ПО ПРОЦЕСС"/>
      <sheetName val="РЕАГ_КАТАЛ"/>
      <sheetName val="СЫРЬЕ"/>
      <sheetName val="СМЕТА_ТЕКРЕМ"/>
      <sheetName val="УСЛУГИ_ПРОМХАР"/>
      <sheetName val="Обор"/>
      <sheetName val="Приложение 2"/>
      <sheetName val="Должности"/>
      <sheetName val="Лист"/>
      <sheetName val="Исх"/>
      <sheetName val="Исх."/>
      <sheetName val="#ССЫЛКА"/>
      <sheetName val="пофакторный"/>
      <sheetName val="РАСШИФ_ЦЕХ_РАСХ"/>
      <sheetName val="топ"/>
      <sheetName val="Дог_рас"/>
      <sheetName val="Ограничения шаблон"/>
      <sheetName val="Причины отклонений"/>
      <sheetName val="Статус работы"/>
      <sheetName val="Уровень графика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 refreshError="1"/>
      <sheetData sheetId="44" refreshError="1"/>
      <sheetData sheetId="45" refreshError="1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/>
      <sheetData sheetId="366"/>
      <sheetData sheetId="367"/>
      <sheetData sheetId="368" refreshError="1"/>
      <sheetData sheetId="369"/>
      <sheetData sheetId="370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П"/>
      <sheetName val="Командировки"/>
      <sheetName val="Должности"/>
    </sheetNames>
    <sheetDataSet>
      <sheetData sheetId="0"/>
      <sheetData sheetId="1"/>
      <sheetData sheetId="2">
        <row r="2">
          <cell r="A2" t="str">
            <v xml:space="preserve"> </v>
          </cell>
        </row>
        <row r="3">
          <cell r="A3" t="str">
            <v>Главный специалист (ДП)</v>
          </cell>
        </row>
        <row r="4">
          <cell r="A4" t="str">
            <v>Инженер-проектировщик (ДП)</v>
          </cell>
        </row>
        <row r="5">
          <cell r="A5" t="str">
            <v>Менеджер проекта (ДУП)</v>
          </cell>
        </row>
        <row r="6">
          <cell r="A6" t="str">
            <v>Инженер (СО)</v>
          </cell>
        </row>
        <row r="7">
          <cell r="A7" t="str">
            <v>Руководитель группы (СО)</v>
          </cell>
        </row>
        <row r="8">
          <cell r="A8" t="str">
            <v>Оператор копировальных и множительных машин</v>
          </cell>
        </row>
        <row r="9">
          <cell r="A9" t="str">
            <v>Инженер-нормоконтролер (ДП)</v>
          </cell>
        </row>
        <row r="10">
          <cell r="A10" t="str">
            <v>Ведущий инженер (ДП)</v>
          </cell>
        </row>
        <row r="11">
          <cell r="A11" t="str">
            <v xml:space="preserve"> </v>
          </cell>
        </row>
        <row r="12">
          <cell r="A12" t="str">
            <v xml:space="preserve"> </v>
          </cell>
        </row>
        <row r="13">
          <cell r="A13" t="str">
            <v xml:space="preserve"> </v>
          </cell>
        </row>
        <row r="14">
          <cell r="A14" t="str">
            <v xml:space="preserve"> </v>
          </cell>
        </row>
        <row r="15">
          <cell r="A15" t="str">
            <v xml:space="preserve"> </v>
          </cell>
        </row>
        <row r="16">
          <cell r="A16" t="str">
            <v xml:space="preserve"> </v>
          </cell>
        </row>
        <row r="17">
          <cell r="A17" t="str">
            <v xml:space="preserve"> </v>
          </cell>
        </row>
        <row r="18">
          <cell r="A18" t="str">
            <v xml:space="preserve"> </v>
          </cell>
        </row>
        <row r="19">
          <cell r="A19" t="str">
            <v xml:space="preserve"> </v>
          </cell>
        </row>
        <row r="20">
          <cell r="A20" t="str">
            <v xml:space="preserve"> </v>
          </cell>
        </row>
        <row r="21">
          <cell r="A21" t="str">
            <v xml:space="preserve"> </v>
          </cell>
        </row>
        <row r="22">
          <cell r="A22" t="str">
            <v xml:space="preserve"> </v>
          </cell>
        </row>
        <row r="23">
          <cell r="A23" t="str">
            <v xml:space="preserve"> </v>
          </cell>
        </row>
        <row r="24">
          <cell r="A24" t="str">
            <v xml:space="preserve"> </v>
          </cell>
        </row>
        <row r="25">
          <cell r="A25" t="str">
            <v xml:space="preserve"> </v>
          </cell>
        </row>
        <row r="26">
          <cell r="A26" t="str">
            <v xml:space="preserve"> </v>
          </cell>
        </row>
        <row r="27">
          <cell r="A27" t="str">
            <v xml:space="preserve"> </v>
          </cell>
        </row>
        <row r="28">
          <cell r="A28" t="str">
            <v xml:space="preserve"> </v>
          </cell>
        </row>
        <row r="29">
          <cell r="A29" t="str">
            <v xml:space="preserve"> </v>
          </cell>
        </row>
        <row r="30">
          <cell r="A30" t="str">
            <v xml:space="preserve"> </v>
          </cell>
        </row>
        <row r="31">
          <cell r="A31" t="str">
            <v xml:space="preserve"> 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ёт1"/>
      <sheetName val="Сводная смета"/>
      <sheetName val="Смета 3"/>
      <sheetName val="Смета 4"/>
      <sheetName val="Смета 5"/>
      <sheetName val="Смета 6"/>
      <sheetName val="Смета 7"/>
      <sheetName val="Смета 8"/>
      <sheetName val="Смета9"/>
      <sheetName val="Смета 10"/>
      <sheetName val="Смета 11"/>
      <sheetName val="Смета 12"/>
      <sheetName val="Смета 13"/>
      <sheetName val="Смета 14"/>
      <sheetName val="Смета 15 "/>
      <sheetName val="Смета 16"/>
      <sheetName val="Смета 17"/>
      <sheetName val="Смета 18"/>
      <sheetName val="Смета 19"/>
      <sheetName val="Смета 20"/>
      <sheetName val="Смета 21"/>
      <sheetName val="Смета 22"/>
      <sheetName val="Kpl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F1">
            <v>0.83155992578849702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DATA"/>
      <sheetName val="РП"/>
      <sheetName val="График"/>
      <sheetName val="ПДР"/>
      <sheetName val="СметаСводная павильон"/>
      <sheetName val="Summary"/>
      <sheetName val="93-110"/>
      <sheetName val="Смета"/>
      <sheetName val="Коэфф1."/>
      <sheetName val="сводная"/>
      <sheetName val="Данные для расчёта сметы"/>
      <sheetName val="см8"/>
      <sheetName val="Зап-3- СЦБ"/>
      <sheetName val="свод"/>
      <sheetName val="ЭХЗ"/>
      <sheetName val="Обновление"/>
      <sheetName val="Цена"/>
      <sheetName val="Product"/>
      <sheetName val="Смета 1свод"/>
      <sheetName val="Лист1"/>
      <sheetName val="Шкаф"/>
      <sheetName val="Прайс лист"/>
      <sheetName val="Счет-Фактура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договорной цены"/>
      <sheetName val="Сводная смета"/>
      <sheetName val="Смета 1"/>
      <sheetName val="Смета 2"/>
      <sheetName val="Смета 3"/>
      <sheetName val="Смета 4"/>
      <sheetName val="Смета 5"/>
      <sheetName val="Смета 6"/>
      <sheetName val="Смета 7"/>
      <sheetName val="Смета 8"/>
      <sheetName val="Смета 9"/>
      <sheetName val="Смета 10"/>
      <sheetName val="Смета 11"/>
      <sheetName val="Смета 12"/>
      <sheetName val="Смета 13"/>
      <sheetName val="Смета 14"/>
      <sheetName val="Смета 15"/>
      <sheetName val="Смета 16"/>
      <sheetName val="Вспомогательные подсчеты"/>
      <sheetName val="Расчет (ССР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F1">
            <v>0.83155992578849702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Сводная снег"/>
      <sheetName val="Смета1 Чеснович снег"/>
      <sheetName val="Смета2 снег геология"/>
      <sheetName val="См3 эколог изыск. снег"/>
      <sheetName val="смета4  Дор.работы"/>
      <sheetName val="Смета 6 Снег - Сети"/>
      <sheetName val="См 7Расчет ОДД Прокоп"/>
      <sheetName val="Смета8 ООС снег"/>
      <sheetName val="Смета9 регламент с 0,335"/>
      <sheetName val="КП снег"/>
      <sheetName val="См10  ГО и ЧС"/>
      <sheetName val="Смета11 Новые технологии"/>
      <sheetName val="Смета11 Ресурсоемкость"/>
      <sheetName val="Смета10 кадастр съемка п54"/>
      <sheetName val="Смета11 Землеустр.п54"/>
      <sheetName val="Смета12 межевание п54"/>
      <sheetName val="Смета13 Юрид оформл п54"/>
      <sheetName val="см14 конк докум Обв24"/>
      <sheetName val="См15Кр.линии"/>
      <sheetName val="См16 Сбор исх данных"/>
      <sheetName val="См17 Допэкз"/>
    </sheetNames>
    <sheetDataSet>
      <sheetData sheetId="0">
        <row r="7">
          <cell r="E7" t="str">
            <v>Рабочий проект по объекту:с "Снегоплавильная камера. расположенная на сетях ГУП "Водоканал Санкт-Петербург", по адресу: Рижский пр., д.43 (угол Рижского проспекта и Либавского переулка)"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вод"/>
      <sheetName val="Смета"/>
      <sheetName val="Лист опроса"/>
      <sheetName val="СметаСводная снег"/>
      <sheetName val="к.84-к.83"/>
      <sheetName val="Лист2"/>
      <sheetName val="93-110"/>
      <sheetName val="Шкаф"/>
      <sheetName val="Коэфф1."/>
      <sheetName val="Прайс лист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Смета 1свод"/>
      <sheetName val="см8"/>
      <sheetName val="Данные для расчёта сметы"/>
      <sheetName val="Зап-3- СЦБ"/>
      <sheetName val="свод 2"/>
      <sheetName val="Прибыль опл"/>
      <sheetName val="СМЕТА проект"/>
      <sheetName val="таблица руководству"/>
      <sheetName val="Суточная добыча за неделю"/>
      <sheetName val="РП"/>
      <sheetName val="list"/>
      <sheetName val="Вспомогательный"/>
      <sheetName val="Смета 1"/>
      <sheetName val="Табл38-7"/>
      <sheetName val="вариант"/>
      <sheetName val="Обновление"/>
      <sheetName val="Лист1"/>
      <sheetName val="Цена"/>
      <sheetName val="Product"/>
      <sheetName val="Разработка проекта"/>
      <sheetName val="сводная"/>
      <sheetName val="См 1 наруж.водопровод"/>
      <sheetName val="График"/>
      <sheetName val="топо"/>
      <sheetName val="Суточная"/>
      <sheetName val="5ОборРабМест(HP)"/>
      <sheetName val="ПДР"/>
      <sheetName val="1"/>
      <sheetName val="СметаСводная Рыб"/>
      <sheetName val="СметаСводная Колпино"/>
      <sheetName val="СметаСводная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Лист1"/>
      <sheetName val="2002(v2)"/>
      <sheetName val="ПРОГНОЗ_1"/>
      <sheetName val="справ."/>
      <sheetName val="Лист2"/>
      <sheetName val="эл_химз_"/>
      <sheetName val="геология_"/>
      <sheetName val="справ_"/>
      <sheetName val="СметаСводная снег"/>
      <sheetName val="2002_v2_"/>
      <sheetName val="Данные для расчёта сметы"/>
      <sheetName val="93-110"/>
      <sheetName val="СметаСводная"/>
      <sheetName val="ИГ1"/>
      <sheetName val="СметаСводная павильон"/>
      <sheetName val="Смета"/>
      <sheetName val="топо"/>
      <sheetName val="оборудован"/>
      <sheetName val="Упр"/>
      <sheetName val="см8"/>
      <sheetName val="РН-ПНГ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ёт1"/>
      <sheetName val="Сводная смета"/>
      <sheetName val="Смета 3"/>
      <sheetName val="Смета 4"/>
      <sheetName val="Смета 5"/>
      <sheetName val="Смета 6"/>
      <sheetName val="Смета 7"/>
      <sheetName val="Смета 8"/>
      <sheetName val="Смета9"/>
      <sheetName val="Смета 10"/>
      <sheetName val="Смета 11"/>
      <sheetName val="Смета 12"/>
      <sheetName val="Смета 13"/>
      <sheetName val="Смета 14"/>
      <sheetName val="Смета 15 "/>
      <sheetName val="Смета 16"/>
      <sheetName val="Смета 17"/>
      <sheetName val="Смета 18"/>
      <sheetName val="Смета 19"/>
      <sheetName val="Смета 20"/>
      <sheetName val="Смета 21"/>
      <sheetName val="Смета 22"/>
      <sheetName val="Kpl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F1">
            <v>0.83155992578849702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договорной цены"/>
      <sheetName val="Сводная смета"/>
      <sheetName val="Смета 1"/>
      <sheetName val="Смета 2"/>
      <sheetName val="Смета 3"/>
      <sheetName val="Смета 4"/>
      <sheetName val="Смета 5"/>
      <sheetName val="Смета 6"/>
      <sheetName val="Смета 7"/>
      <sheetName val="Смета 8"/>
      <sheetName val="Смета 9"/>
      <sheetName val="Смета 10"/>
      <sheetName val="Смета 11"/>
      <sheetName val="Смета 12"/>
      <sheetName val="Смета 13"/>
      <sheetName val="Смета 14"/>
      <sheetName val="Смета 15"/>
      <sheetName val="Смета 16"/>
      <sheetName val="Вспомогательные подсче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F1">
            <v>0.83155992578849702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договорной цены"/>
      <sheetName val="Сводная смета"/>
      <sheetName val="Смета 1"/>
      <sheetName val="Смета 2"/>
      <sheetName val="Смета 3"/>
      <sheetName val="Смета 4"/>
      <sheetName val="Смета 5"/>
      <sheetName val="Смета 6"/>
      <sheetName val="Смета 7"/>
      <sheetName val="Смета 8"/>
      <sheetName val="Смета 9"/>
      <sheetName val="Смета 10"/>
      <sheetName val="Смета 11"/>
      <sheetName val="Смета 12"/>
      <sheetName val="Смета 13"/>
      <sheetName val="Смета 14"/>
      <sheetName val="Смета 15"/>
      <sheetName val="Смета 16"/>
      <sheetName val="Вспомогательные подсче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F1">
            <v>0.83155992578849702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РП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"/>
      <sheetName val="Смета"/>
      <sheetName val="сводная"/>
      <sheetName val="свод 2"/>
      <sheetName val="Табл38-7"/>
      <sheetName val="вариант"/>
      <sheetName val="Разработка проекта"/>
      <sheetName val="Обновление"/>
      <sheetName val="Лист1"/>
      <sheetName val="Цена"/>
      <sheetName val="ПДР"/>
      <sheetName val="Product"/>
      <sheetName val="КП НовоКов"/>
      <sheetName val="Шкаф"/>
      <sheetName val="Коэфф1."/>
      <sheetName val="Прайс лист"/>
      <sheetName val="Summary"/>
      <sheetName val="sapactivexlhiddensheet"/>
      <sheetName val="Данные для расчёта сметы"/>
      <sheetName val="График"/>
      <sheetName val="Счет-Фактура"/>
      <sheetName val="Переменные и константы"/>
      <sheetName val="СМЕТА проект"/>
      <sheetName val="ЭХЗ"/>
      <sheetName val="РасчетКомандир1"/>
      <sheetName val="РасчетКомандир2"/>
      <sheetName val="Коэфф"/>
      <sheetName val="Смета2 проект. раб."/>
      <sheetName val="Зап-3- СЦБ"/>
      <sheetName val="Кредиты"/>
      <sheetName val="Суточная"/>
      <sheetName val="данные"/>
      <sheetName val="СС"/>
      <sheetName val="Баланс"/>
      <sheetName val="Production and Spend"/>
      <sheetName val="ТИТУЛ"/>
      <sheetName val="6.14"/>
      <sheetName val="ОБЩЕСТВА"/>
      <sheetName val="6.3.1"/>
      <sheetName val="6.20"/>
      <sheetName val="6.4.1"/>
      <sheetName val="ПРОГНОЗ_1"/>
      <sheetName val="6_11_1  сторонние"/>
      <sheetName val="установки"/>
      <sheetName val="8.14 КР (списание)ОПСТИКР"/>
      <sheetName val="Стр1"/>
      <sheetName val="Список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топо"/>
      <sheetName val="DATA"/>
      <sheetName val="Списки"/>
      <sheetName val="6.14_КР"/>
      <sheetName val="см8"/>
      <sheetName val="Прилож"/>
      <sheetName val="Пример расчета"/>
      <sheetName val="СметаСводная Рыб"/>
      <sheetName val="все"/>
      <sheetName val="Нормы"/>
      <sheetName val="OCK1"/>
      <sheetName val="1.3"/>
      <sheetName val="ИГ1"/>
      <sheetName val="К.рын"/>
      <sheetName val="Сводная смета"/>
      <sheetName val="Землеотвод"/>
      <sheetName val="Пояснение "/>
      <sheetName val="93-110"/>
      <sheetName val="list"/>
      <sheetName val="ПДР ООО &quot;Юкос ФБЦ&quot;"/>
      <sheetName val="Прибыль опл"/>
      <sheetName val="сохранить"/>
      <sheetName val="3.1"/>
      <sheetName val="Коммерческие расходы"/>
      <sheetName val="13.1"/>
      <sheetName val="исходные данные"/>
      <sheetName val="расчетные таблицы"/>
      <sheetName val="к.84-к.83"/>
      <sheetName val="Лист опроса"/>
      <sheetName val="5ОборРабМест(HP)"/>
      <sheetName val="СметаСводная Колпино"/>
      <sheetName val="HP и оргтехника"/>
      <sheetName val="Лист2"/>
      <sheetName val="2002(v2)"/>
      <sheetName val="справ."/>
      <sheetName val="справ_"/>
      <sheetName val="оборудован"/>
      <sheetName val="СметаСводная снег"/>
      <sheetName val="СметаСводная"/>
      <sheetName val="СметаСводная павильон"/>
      <sheetName val="Перечень ИУ"/>
      <sheetName val="Упр"/>
      <sheetName val="НМА"/>
      <sheetName val="оператор"/>
      <sheetName val="исх_данные"/>
      <sheetName val="ст ГТМ"/>
      <sheetName val="2002_v2_"/>
      <sheetName val="свод1"/>
      <sheetName val="таблица руководству"/>
      <sheetName val="Суточная добыча за неделю"/>
      <sheetName val="Хаттон 90.90 Femco"/>
      <sheetName val="ИД1"/>
      <sheetName val="шаблон"/>
      <sheetName val="Таблица 4 АСУТП"/>
      <sheetName val="Смета 5.2. Кусты25,29,31,65"/>
      <sheetName val="свод общ"/>
      <sheetName val="1"/>
      <sheetName val="Смета 1свод"/>
      <sheetName val="№5 СУБ Инж защ"/>
      <sheetName val="Смета 2"/>
      <sheetName val="информация"/>
      <sheetName val="Текущие цены"/>
      <sheetName val="рабочий"/>
      <sheetName val="окраска"/>
      <sheetName val="отчет эл_эн  2000"/>
      <sheetName val="3.1 ТХ"/>
      <sheetName val="ЗП_ЮНГ"/>
      <sheetName val="СметаСводная 1 оч"/>
      <sheetName val="пятилетка"/>
      <sheetName val="мониторинг"/>
      <sheetName val="Спецификация"/>
      <sheetName val="См_1_наруж_водопровод"/>
      <sheetName val="свод_2"/>
      <sheetName val="Разработка_проекта"/>
      <sheetName val="КП_НовоКов"/>
      <sheetName val="Данные_для_расчёта_сметы"/>
      <sheetName val="Коэфф1_"/>
      <sheetName val="Прайс_лист"/>
      <sheetName val="СметаСводная_1_оч"/>
      <sheetName val="свод (2)"/>
      <sheetName val="Калплан ОИ2 Макм крестики"/>
      <sheetName val="ПОДПИСИ"/>
      <sheetName val="РАСЧЕТ"/>
      <sheetName val="эл_химз_1"/>
      <sheetName val="геология_1"/>
      <sheetName val="6_141"/>
      <sheetName val="6_3_11"/>
      <sheetName val="6_201"/>
      <sheetName val="6_4_11"/>
      <sheetName val="6_11_1__сторонние1"/>
      <sheetName val="8_14_КР_(списание)ОПСТИКР1"/>
      <sheetName val="6_14_КР"/>
      <sheetName val="Текущие_цены"/>
      <sheetName val="Зап-3-_СЦБ"/>
      <sheetName val="Пример_расчета"/>
      <sheetName val="СметаСводная_Рыб"/>
      <sheetName val="отчет_эл_эн__2000"/>
      <sheetName val="к_84-к_83"/>
      <sheetName val="6.3"/>
      <sheetName val="6.7"/>
      <sheetName val="6.3.1.3"/>
      <sheetName val="КП (2)"/>
      <sheetName val="Бюджет"/>
      <sheetName val="Norm"/>
      <sheetName val="свод 3"/>
      <sheetName val="ID"/>
      <sheetName val="Смета 1"/>
      <sheetName val="Смета2_проект__раб_"/>
      <sheetName val="Смета_1"/>
      <sheetName val="Св. смета"/>
      <sheetName val="РБС ИЗМ1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Вспомогательный"/>
      <sheetName val="Calc"/>
      <sheetName val="История"/>
      <sheetName val="Р1"/>
      <sheetName val="Параметры_i"/>
      <sheetName val="Таблица 2"/>
      <sheetName val="Input"/>
      <sheetName val="Calculation"/>
      <sheetName val="Амур ДОН"/>
      <sheetName val="кп ГК"/>
      <sheetName val="Справочные данные"/>
      <sheetName val="Б.Сатка"/>
      <sheetName val="total"/>
      <sheetName val="Комплектация"/>
      <sheetName val="трубы"/>
      <sheetName val="СМР"/>
      <sheetName val="дороги"/>
      <sheetName val="РН-ПНГ"/>
      <sheetName val="влад-таблица"/>
      <sheetName val="2002(v1)"/>
      <sheetName val="Подрядчики"/>
      <sheetName val="Январь"/>
      <sheetName val="Итог"/>
      <sheetName val="мсн"/>
      <sheetName val="мат"/>
      <sheetName val="3.5"/>
      <sheetName val="справка"/>
      <sheetName val="суб.подряд"/>
      <sheetName val="ПСБ - ОЭ"/>
      <sheetName val="суб_подряд"/>
      <sheetName val="ПСБ_-_ОЭ"/>
      <sheetName val="D"/>
      <sheetName val="Ачинский НПЗ"/>
      <sheetName val="4"/>
      <sheetName val="ИД"/>
      <sheetName val="См3 СЦБ-зап"/>
      <sheetName val="смета СИД"/>
      <sheetName val="часы"/>
      <sheetName val="ресурсная вед."/>
      <sheetName val="ИДвалка"/>
      <sheetName val="р.Волхов"/>
      <sheetName val="КП к ГК"/>
      <sheetName val="изыскания 2"/>
      <sheetName val="Калплан Кра"/>
      <sheetName val="Материалы"/>
      <sheetName val="Смета терзем"/>
      <sheetName val="смета 2 проект. работы"/>
      <sheetName val="Хар_"/>
      <sheetName val="С1_"/>
      <sheetName val="СтрЗапасов (2)"/>
      <sheetName val="НМ расчеты"/>
      <sheetName val="СС замеч с ответами"/>
      <sheetName val="начало"/>
      <sheetName val="Main"/>
      <sheetName val="УП _2004"/>
      <sheetName val="Курсы"/>
      <sheetName val="3.2"/>
      <sheetName val="3.3"/>
      <sheetName val="Р2.1"/>
      <sheetName val="Р2.2"/>
      <sheetName val="Р3"/>
      <sheetName val="Р4"/>
      <sheetName val="Р5"/>
      <sheetName val="Р7"/>
      <sheetName val="Удельные(проф.)"/>
      <sheetName val="Константы и результаты"/>
      <sheetName val="Лизинг"/>
      <sheetName val="расчет №3"/>
      <sheetName val="в работу"/>
      <sheetName val="1ПС"/>
      <sheetName val="20_Кредиты краткосрочные"/>
      <sheetName val="ц_1991"/>
      <sheetName val="ДКС"/>
      <sheetName val="Етыпур"/>
      <sheetName val="НВГПЗ"/>
      <sheetName val="НГКХ"/>
      <sheetName val="ПСП"/>
      <sheetName val="Тобольск"/>
      <sheetName val="УПН"/>
      <sheetName val="ПСПавтодор"/>
      <sheetName val="Лист3"/>
      <sheetName val="АЧ"/>
      <sheetName val="кп"/>
      <sheetName val="Кал.план Жукова даты - не надо"/>
      <sheetName val="6.11 новый"/>
      <sheetName val="Баланс (Ф1)"/>
      <sheetName val="К"/>
      <sheetName val="Общая часть"/>
      <sheetName val="Табл.5"/>
      <sheetName val="Табл.2"/>
      <sheetName val="Исх.данные"/>
      <sheetName val="MAIN_PARAMETERS"/>
      <sheetName val="RSOILBAL"/>
      <sheetName val="ВКЕ"/>
      <sheetName val="rvldmrv"/>
      <sheetName val="Additives"/>
      <sheetName val="Ryazan"/>
      <sheetName val="Assumpt"/>
      <sheetName val="Control"/>
      <sheetName val="Параметры"/>
      <sheetName val="См №3 ОПР"/>
      <sheetName val="см.№6 АВЗУ и ГПЗУ"/>
      <sheetName val="Геофизика"/>
      <sheetName val="Геодезия"/>
      <sheetName val="Экология1"/>
      <sheetName val="НГХК"/>
      <sheetName val="КП к снег Рыбинская"/>
      <sheetName val="АУП"/>
      <sheetName val="CENTR"/>
      <sheetName val="4сд"/>
      <sheetName val="2сд"/>
      <sheetName val="7сд"/>
      <sheetName val="Lim"/>
      <sheetName val="Справочник"/>
      <sheetName val="PwC Copies from old models --&gt;&gt;"/>
      <sheetName val="Справочники"/>
      <sheetName val="Сравнение ДПН факт 06-07"/>
      <sheetName val="Journals"/>
      <sheetName val="Names"/>
      <sheetName val="Input Assumptions"/>
      <sheetName val="DMTR_BP_03"/>
      <sheetName val="см №1.1 Геодезические работы "/>
      <sheetName val="см №1.4 Экология "/>
      <sheetName val="АСУ ТП 1 этап ПД"/>
      <sheetName val="2.2 "/>
      <sheetName val="Расчет курса"/>
      <sheetName val="XLR_NoRangeSheet"/>
      <sheetName val="НЕДЕЛИ"/>
      <sheetName val="GD"/>
      <sheetName val="Перечень Заказчиков"/>
      <sheetName val="СП"/>
      <sheetName val="Opex personnel (Term facs)"/>
      <sheetName val="Капитальные затраты"/>
      <sheetName val="трансформация1"/>
      <sheetName val="Destination"/>
      <sheetName val="breakdown"/>
      <sheetName val="EKDEB90"/>
      <sheetName val="Коэф КВ"/>
      <sheetName val="кп (3)"/>
      <sheetName val="13_1"/>
      <sheetName val=""/>
      <sheetName val="матер."/>
      <sheetName val="КП Прим (3)"/>
      <sheetName val="фонтан разбитый2"/>
      <sheetName val="накладная"/>
      <sheetName val="Акт"/>
      <sheetName val="Смета-Т"/>
      <sheetName val="Смета 3 Гидролог"/>
      <sheetName val="Записка СЦБ"/>
      <sheetName val="РС "/>
      <sheetName val="геолог"/>
      <sheetName val="Курс доллара"/>
      <sheetName val="Календарь новый"/>
      <sheetName val="Смета № 1 ИИ линия"/>
      <sheetName val="Дополнительные параметры"/>
      <sheetName val="ЛЧ"/>
      <sheetName val="Leistungsakt"/>
      <sheetName val="Свод объем"/>
      <sheetName val="Дог цена"/>
      <sheetName val="SakhNIPI5"/>
      <sheetName val="ПИР"/>
      <sheetName val="1155"/>
      <sheetName val="выборка на22 июня"/>
      <sheetName val="HP_и_оргтехника"/>
      <sheetName val="СМЕТА_проект"/>
      <sheetName val="Лист_опроса"/>
      <sheetName val="ОПС"/>
      <sheetName val="СметаСводная_снег"/>
      <sheetName val="Хаттон_90_90_Femco"/>
      <sheetName val="свод_общ"/>
      <sheetName val="таблица_руководству"/>
      <sheetName val="Суточная_добыча_за_неделю"/>
      <sheetName val="ИПЦ2002-2004"/>
      <sheetName val="Восстановл_Лист75"/>
      <sheetName val="Восстановл_Лист76"/>
      <sheetName val="Восстановл_Лист77"/>
      <sheetName val="Восстановл_Лист78"/>
      <sheetName val="Восстановл_Лист79"/>
      <sheetName val="Восстановл_Лист80"/>
      <sheetName val="Восстановл_Лист81"/>
      <sheetName val="Восстановл_Лист82"/>
      <sheetName val="Восстановл_Лист83"/>
      <sheetName val="Восстановл_Лист84"/>
      <sheetName val="Восстановл_Лист85"/>
      <sheetName val="Восстановл_Лист88"/>
      <sheetName val="Восстановл_Лист91"/>
      <sheetName val="Восстановл_Лист92"/>
      <sheetName val="Восстановл_Лист86"/>
      <sheetName val="Восстановл_Лист89"/>
      <sheetName val="Восстановл_Лист87"/>
      <sheetName val="Восстановл_Лист90"/>
      <sheetName val="Восстановл_Лист93"/>
      <sheetName val="Восстановл_Лист94"/>
      <sheetName val="Восстановл_Лист95"/>
      <sheetName val="Восстановл_Лист38"/>
      <sheetName val="Восстановл_Лист40"/>
      <sheetName val="Восстановл_Лист39"/>
      <sheetName val="Восстановл_Лист41"/>
      <sheetName val="Восстановл_Лист8"/>
      <sheetName val="Восстановл_Лист17"/>
      <sheetName val="СметаСводная_павильон"/>
      <sheetName val="3труба (П)"/>
      <sheetName val="15"/>
      <sheetName val="Восстановл_Лист37"/>
      <sheetName val="Объемы работ по ПВ"/>
      <sheetName val="16"/>
      <sheetName val="Таблица 5"/>
      <sheetName val="Таблица 3"/>
      <sheetName val="Коэф"/>
      <sheetName val="1.401.2"/>
      <sheetName val="Source lists"/>
      <sheetName val="PO Data"/>
      <sheetName val="Rub"/>
      <sheetName val="ПД"/>
      <sheetName val="свод_3"/>
      <sheetName val="3_1"/>
      <sheetName val="Коммерческие_расходы"/>
      <sheetName val="СС_замеч_с_ответами"/>
      <sheetName val="ПДР_ООО_&quot;Юкос_ФБЦ&quot;"/>
      <sheetName val="УП__2004"/>
      <sheetName val="Ачинский_НПЗ"/>
      <sheetName val="3_2"/>
      <sheetName val="3_3"/>
      <sheetName val="Р2_1"/>
      <sheetName val="Р2_2"/>
      <sheetName val="Удельные(проф_)"/>
      <sheetName val="Константы_и_результаты"/>
      <sheetName val="расчет_№3"/>
      <sheetName val="в_работу"/>
      <sheetName val="№5_СУБ_Инж_защ"/>
      <sheetName val="Сводная_смета"/>
      <sheetName val="исходные_данные"/>
      <sheetName val="расчетные_таблицы"/>
      <sheetName val="Исполнение__освоение_по_закупк_"/>
      <sheetName val="Исполнение_для_Ускова"/>
      <sheetName val="Выборка_по_отсыпкам"/>
      <sheetName val="ИП__отсыпки_"/>
      <sheetName val="ИП__отсыпки_ФОТ_диз_т_"/>
      <sheetName val="ИП__отсыпки___выборка_"/>
      <sheetName val="Исполнение_по_оборуд_"/>
      <sheetName val="Исполнение_по_оборуд___2_"/>
      <sheetName val="Исполнение_сжато"/>
      <sheetName val="Форма_для_бурения"/>
      <sheetName val="Форма_для_КС"/>
      <sheetName val="Форма_для_ГР"/>
      <sheetName val="Смета_1свод"/>
      <sheetName val="Прибыль_опл"/>
      <sheetName val="Амур_ДОН"/>
      <sheetName val="справ_1"/>
      <sheetName val="Перечень_ИУ"/>
      <sheetName val="3_1_ТХ"/>
      <sheetName val="1_3"/>
      <sheetName val="К_рын"/>
      <sheetName val="3_5"/>
      <sheetName val="См3_СЦБ-зап"/>
      <sheetName val="СметаСводная_Колпино"/>
      <sheetName val="Смета_2"/>
      <sheetName val="Таблица_4_АСУТП"/>
      <sheetName val="20_Кредиты_краткосрочные"/>
      <sheetName val="Перечень_Заказчиков"/>
      <sheetName val="Переменные_и_константы"/>
      <sheetName val="КП_к_снег_Рыбинская"/>
      <sheetName val="Смета_5_2__Кусты25,29,31,65"/>
      <sheetName val="Табл_5"/>
      <sheetName val="Табл_2"/>
      <sheetName val="Капитальные_затраты"/>
      <sheetName val="Opex_personnel_(Term_facs)"/>
      <sheetName val="КП_(2)"/>
      <sheetName val="2_2_"/>
      <sheetName val="Исходные"/>
      <sheetName val="Капвложения"/>
      <sheetName val="259-290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Восстановл_Лист5"/>
      <sheetName val="Восстановл_Лист29"/>
      <sheetName val="Восстановл_Лист2"/>
      <sheetName val="Восстановл_Лист27"/>
      <sheetName val="Восстановл_Лист28"/>
      <sheetName val="Восстановл_Лист12"/>
      <sheetName val="Восстановл_Лист14"/>
      <sheetName val="Восстановл_Лист1"/>
      <sheetName val="Восстановл_Лист18"/>
      <sheetName val="Восстановл_Лист25"/>
      <sheetName val="ГПК"/>
      <sheetName val="Западн"/>
      <sheetName val="ПСП "/>
      <sheetName val="Спр_общий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ПСП_"/>
      <sheetName val="Стр1По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âëàä-òàáëèöà"/>
      <sheetName val="Íîâàÿ ñâîäêà (äî áþäæåòà) (2)"/>
      <sheetName val="×òî ïðèøëî"/>
      <sheetName val="âëàä-òàáëèöà (2)"/>
      <sheetName val="Íîâàÿ ñâîäêà (äî áþäæåòà)"/>
      <sheetName val="Ñâîäêà"/>
      <sheetName val="Íîâàÿ ñâîäêà"/>
      <sheetName val="Áþ-ò"/>
      <sheetName val="ÏåðåõÎñòàòêè"/>
      <sheetName val="Îáùèå ðàñõîäû"/>
      <sheetName val="Íîâàÿ ñâîäêà (ïî áþäæåòó)"/>
      <sheetName val="влад_таблица"/>
      <sheetName val="6.10.1"/>
      <sheetName val="Восстановл_Лист16"/>
      <sheetName val="6.7.3_ТН"/>
      <sheetName val="6.1"/>
      <sheetName val="НДС"/>
      <sheetName val="Гр5(о)"/>
      <sheetName val="пр_5_1"/>
      <sheetName val="Россия"/>
      <sheetName val="Украина"/>
      <sheetName val="Белорусия"/>
      <sheetName val="6.52-свод"/>
      <sheetName val="Новая_сводка_(до_бюджета)_(2)"/>
      <sheetName val="Что_пришло"/>
      <sheetName val="влад-таблица_(2)"/>
      <sheetName val="Новая_сводка_(до_бюджета)"/>
      <sheetName val="Новая_сводка"/>
      <sheetName val="Общие_расходы"/>
      <sheetName val="Новая_сводка_(по_бюджету)"/>
      <sheetName val="Íîâàÿ_ñâîäêà_(äî_áþäæåòà)_(2)"/>
      <sheetName val="×òî_ïðèøëî"/>
      <sheetName val="âëàä-òàáëèöà_(2)"/>
      <sheetName val="Íîâàÿ_ñâîäêà_(äî_áþäæåòà)"/>
      <sheetName val="Íîâàÿ_ñâîäêà"/>
      <sheetName val="Îáùèå_ðàñõîäû"/>
      <sheetName val="Íîâàÿ_ñâîäêà_(ïî_áþäæåòó)"/>
      <sheetName val="6_10_1"/>
      <sheetName val="6_7_3_ТН"/>
      <sheetName val="6_1"/>
      <sheetName val="ЦО"/>
      <sheetName val="Статьи"/>
      <sheetName val="2"/>
      <sheetName val="Новая_сводка_(до_бюджета)_(2)1"/>
      <sheetName val="Что_пришло1"/>
      <sheetName val="влад-таблица_(2)1"/>
      <sheetName val="Новая_сводка_(до_бюджета)1"/>
      <sheetName val="Новая_сводка1"/>
      <sheetName val="Общие_расходы1"/>
      <sheetName val="Новая_сводка_(по_бюджету)1"/>
      <sheetName val="Íîâàÿ_ñâîäêà_(äî_áþäæåòà)_(2)1"/>
      <sheetName val="×òî_ïðèøëî1"/>
      <sheetName val="âëàä-òàáëèöà_(2)1"/>
      <sheetName val="Íîâàÿ_ñâîäêà_(äî_áþäæåòà)1"/>
      <sheetName val="Íîâàÿ_ñâîäêà1"/>
      <sheetName val="Îáùèå_ðàñõîäû1"/>
      <sheetName val="Íîâàÿ_ñâîäêà_(ïî_áþäæåòó)1"/>
      <sheetName val="6_10_11"/>
      <sheetName val="6_7_3_ТН1"/>
      <sheetName val="6_11"/>
      <sheetName val="6_52-свод"/>
      <sheetName val="ДДС (Форма №3)"/>
      <sheetName val="09-07"/>
      <sheetName val="Титул1"/>
      <sheetName val="Титул2"/>
      <sheetName val="Титул3"/>
      <sheetName val="Info"/>
      <sheetName val="свод_ИИР"/>
      <sheetName val="М_1"/>
      <sheetName val="Сводная "/>
      <sheetName val="7.ТХ Сети (кор)"/>
      <sheetName val="Tier 311208"/>
      <sheetName val="Акт выбора"/>
      <sheetName val="См.№7 Эл."/>
      <sheetName val="См.№8 Пож."/>
      <sheetName val="См.№3 ВиК"/>
      <sheetName val="РСС_АУ"/>
      <sheetName val="Раб.АУ"/>
      <sheetName val="Восстановл_Лист42"/>
      <sheetName val="Восстановл_Лист22"/>
      <sheetName val="Восстановл_Лист43"/>
      <sheetName val="Восстановл_Лист24"/>
      <sheetName val="Восстановл_Лист48"/>
      <sheetName val="Восстановл_Лист50"/>
      <sheetName val="Восстановл_Лист30"/>
      <sheetName val="Восстановл_Лист51"/>
      <sheetName val="Восстановл_Лист23"/>
      <sheetName val="Восстановл_Лист32"/>
      <sheetName val="Восстановл_Лист52"/>
      <sheetName val="Восстановл_Лист53"/>
      <sheetName val="Восстановл_Лист55"/>
      <sheetName val="Восстановл_Лист56"/>
      <sheetName val="Восстановл_Лист26"/>
      <sheetName val="Восстановл_Лист57"/>
      <sheetName val="Восстановл_Лист58"/>
      <sheetName val="Восстановл_Лист59"/>
      <sheetName val="Восстановл_Лист60"/>
      <sheetName val="Восстановл_Лист61"/>
      <sheetName val="Восстановл_Лист3"/>
      <sheetName val="Восстановл_Лист62"/>
      <sheetName val="Восстановл_Лист63"/>
      <sheetName val="Восстановл_Лист64"/>
      <sheetName val="Восстановл_Лист35"/>
      <sheetName val="Восстановл_Лист67"/>
      <sheetName val="Восстановл_Лист68"/>
      <sheetName val="Восстановл_Лист65"/>
      <sheetName val="Восстановл_Лист69"/>
      <sheetName val="Восстановл_Лист66"/>
      <sheetName val="Восстановл_Лист97"/>
      <sheetName val="Восстановл_Лист54"/>
      <sheetName val="Восстановл_Лист70"/>
      <sheetName val="Восстановл_Лист96"/>
      <sheetName val="Восстановл_Лист33"/>
      <sheetName val="Восстановл_Лист71"/>
      <sheetName val="Восстановл_Лист36"/>
      <sheetName val="Восстановл_Лист98"/>
      <sheetName val="Восстановл_Лист34"/>
      <sheetName val="Восстановл_Лист72"/>
      <sheetName val="Восстановл_Лист73"/>
      <sheetName val="Восстановл_Лист74"/>
      <sheetName val="Восстановл_Лист31"/>
      <sheetName val="№1"/>
      <sheetName val="Сметы за сопровождение"/>
      <sheetName val="СМ_x000b__x0011__x0012__x000c__x0011__x0011__x0011__x0011__x0011__x0011_"/>
      <sheetName val="ᄀᄀᄀᄀᄀᄀᄀᄀᄀᄀᄀᄀᄀᄀᄀᄀᄀ"/>
      <sheetName val="См.3_АСУ"/>
      <sheetName val="Полигон - ИЭИ "/>
      <sheetName val="Ком"/>
      <sheetName val="Смета ТЗ АСУ-16"/>
      <sheetName val="База Геодезия"/>
      <sheetName val="База Геология"/>
      <sheetName val="База Геофизика"/>
      <sheetName val="4.1.1"/>
      <sheetName val="исп.1.1.1"/>
      <sheetName val="База Гидро"/>
      <sheetName val="4.2.1"/>
      <sheetName val="исп.1.1.2"/>
      <sheetName val="Исп. смета этап 1.1, 1.2"/>
      <sheetName val="Экология-3"/>
      <sheetName val="АСУ-линия-1"/>
      <sheetName val="ТЗ АСУ-1"/>
      <sheetName val="лч и кам"/>
      <sheetName val="2-stage"/>
      <sheetName val="ИД СМР"/>
      <sheetName val="Вспом."/>
      <sheetName val="УКП"/>
      <sheetName val="БД"/>
      <sheetName val="Норм"/>
      <sheetName val="Лист4"/>
      <sheetName val="Общий"/>
      <sheetName val="ТабР"/>
      <sheetName val="Lucent"/>
      <sheetName val="BACT"/>
      <sheetName val="Общ"/>
      <sheetName val="эл_химз_2"/>
      <sheetName val="геология_2"/>
      <sheetName val="6_142"/>
      <sheetName val="6_3_12"/>
      <sheetName val="6_202"/>
      <sheetName val="6_4_12"/>
      <sheetName val="6_11_1__сторонние2"/>
      <sheetName val="8_14_КР_(списание)ОПСТИКР2"/>
      <sheetName val="6_14_КР1"/>
      <sheetName val="Данные_для_расчёта_сметы1"/>
      <sheetName val="Пример_расчета1"/>
      <sheetName val="свод_21"/>
      <sheetName val="Зап-3-_СЦБ1"/>
      <sheetName val="СметаСводная_Рыб1"/>
      <sheetName val="Текущие_цены1"/>
      <sheetName val="отчет_эл_эн__20001"/>
      <sheetName val="к_84-к_831"/>
      <sheetName val="Коэфф1_1"/>
      <sheetName val="6_3"/>
      <sheetName val="6_7"/>
      <sheetName val="6_3_1_3"/>
      <sheetName val="Смета2_проект__раб_1"/>
      <sheetName val="Смета_11"/>
      <sheetName val="Production_and_Spend"/>
      <sheetName val="Прайс_лист1"/>
      <sheetName val="См_1_наруж_водопровод1"/>
      <sheetName val="Разработка_проекта1"/>
      <sheetName val="КП_НовоКов1"/>
      <sheetName val="СметаСводная_1_оч1"/>
      <sheetName val="свод_(2)"/>
      <sheetName val="Калплан_ОИ2_Макм_крестики"/>
      <sheetName val="Св__смета"/>
      <sheetName val="РБС_ИЗМ1"/>
      <sheetName val="Таблица_2"/>
      <sheetName val="ст_ГТМ"/>
      <sheetName val="кп_ГК"/>
      <sheetName val="Справочные_данные"/>
      <sheetName val="суб_подряд1"/>
      <sheetName val="ПСБ_-_ОЭ1"/>
      <sheetName val="смета_СИД"/>
      <sheetName val="ресурсная_вед_"/>
      <sheetName val="КП_к_ГК"/>
      <sheetName val="изыскания_2"/>
      <sheetName val="Калплан_Кра"/>
      <sheetName val="6_11_новый"/>
      <sheetName val="СМ"/>
      <sheetName val="8"/>
      <sheetName val="исх-данные"/>
      <sheetName val="MararashAA"/>
      <sheetName val="ПРОЦЕНТЫ"/>
      <sheetName val="Пра_x0000_с_лист"/>
      <sheetName val="ПС_x0000__x0000__x0000__x0000__x0000__x0000_"/>
      <sheetName val="Бл.электр."/>
      <sheetName val="2 Геология"/>
      <sheetName val="Объем работ"/>
      <sheetName val="Виды работ АСО"/>
      <sheetName val="таблица_руко_x0019__x0015__x0009__x0003__x000c__x0011__x0011_"/>
      <sheetName val="ФОТ для смет"/>
      <sheetName val="ЛС_РЕС"/>
      <sheetName val="_x0000__x0000_"/>
      <sheetName val="таблица_руко_x0019__x0015_ _x0003__x000c__x0011__x0011_"/>
      <sheetName val="КБК ДПК"/>
      <sheetName val="Сводный"/>
      <sheetName val="3_гидромет"/>
      <sheetName val="6"/>
      <sheetName val="СМИС"/>
      <sheetName val="basa"/>
      <sheetName val="ПД-2.2"/>
      <sheetName val="1.14"/>
      <sheetName val="1.7"/>
      <sheetName val="Имя"/>
      <sheetName val="кап.ремонт"/>
      <sheetName val="База"/>
      <sheetName val="СВ 2"/>
      <sheetName val="1.2_"/>
      <sheetName val="Base"/>
      <sheetName val="Настр"/>
      <sheetName val="Распределение_затрат"/>
      <sheetName val="ЗАТ_ПОДР"/>
      <sheetName val="ПРОЧИЕ_ЗАТР"/>
      <sheetName val="ПОКУП_ВОДА"/>
      <sheetName val="РАСПРЕД ПО ПРОЦЕСС"/>
      <sheetName val="РЕАГ_КАТАЛ"/>
      <sheetName val="СЫРЬЕ"/>
      <sheetName val="СМЕТА_ТЕКРЕМ"/>
      <sheetName val="УСЛУГИ_ПРОМХАР"/>
      <sheetName val="Обор"/>
      <sheetName val="Приложение 2"/>
      <sheetName val="Должности"/>
      <sheetName val="Лист"/>
      <sheetName val="Исх"/>
      <sheetName val="Исх."/>
      <sheetName val="#ССЫЛКА"/>
      <sheetName val="пофакторный"/>
      <sheetName val="РАСШИФ_ЦЕХ_РАСХ"/>
      <sheetName val="топ"/>
      <sheetName val="Дог_рас"/>
      <sheetName val="Ограничения шаблон"/>
      <sheetName val="Причины отклонений"/>
      <sheetName val="Статус работы"/>
      <sheetName val="Уровень графика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/>
      <sheetData sheetId="229"/>
      <sheetData sheetId="230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/>
      <sheetData sheetId="366"/>
      <sheetData sheetId="367"/>
      <sheetData sheetId="368" refreshError="1"/>
      <sheetData sheetId="369"/>
      <sheetData sheetId="370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"/>
    </sheetNames>
    <sheetDataSet>
      <sheetData sheetId="0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ГИП"/>
      <sheetName val="ОРФиСО"/>
      <sheetName val="Филиалы"/>
      <sheetName val="анн"/>
      <sheetName val="связи"/>
      <sheetName val="информа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8">
          <cell r="B8">
            <v>39426.518341319446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ГИП"/>
      <sheetName val="ОРФиСО"/>
      <sheetName val="Филиалы"/>
      <sheetName val="анн"/>
      <sheetName val="связи"/>
      <sheetName val="информа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м8"/>
      <sheetName val="Данные для расчёта сметы"/>
      <sheetName val="Смета"/>
      <sheetName val="свод1"/>
      <sheetName val="СметаСводная"/>
      <sheetName val="свод 2"/>
      <sheetName val="свод"/>
      <sheetName val="СметаСводная снег"/>
      <sheetName val="93-110"/>
      <sheetName val="Хаттон 90.90 Femco"/>
      <sheetName val="ИД1"/>
      <sheetName val="шаблон"/>
      <sheetName val="ИГ1"/>
      <sheetName val="сводная"/>
      <sheetName val="Коэфф1."/>
      <sheetName val="свод общ"/>
      <sheetName val="таблица руководству"/>
      <sheetName val="Суточная добыча за неделю"/>
      <sheetName val="СметаСводная павильон"/>
      <sheetName val="Таблица 4 АСУТП"/>
      <sheetName val="СметаСводная 1 оч"/>
      <sheetName val="Итог"/>
      <sheetName val="Смета 5.2. Кусты25,29,31,65"/>
      <sheetName val="НМА"/>
      <sheetName val="list"/>
      <sheetName val="Подрядчики"/>
      <sheetName val="Обновление"/>
      <sheetName val="Цена"/>
      <sheetName val="Product"/>
      <sheetName val=""/>
      <sheetName val="сохранить"/>
      <sheetName val="См 1 наруж.водопровод"/>
      <sheetName val="2002(v2)"/>
      <sheetName val="2002_v2_"/>
      <sheetName val="информация"/>
      <sheetName val="смета СИД"/>
      <sheetName val="часы"/>
      <sheetName val="ресурсная вед."/>
      <sheetName val="ИДвалка"/>
      <sheetName val="Лист2"/>
      <sheetName val="Лист опроса"/>
      <sheetName val="к.84-к.83"/>
      <sheetName val="Шкаф"/>
      <sheetName val="Прайс лист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Смета 1свод"/>
      <sheetName val="Зап-3- СЦБ"/>
      <sheetName val="СМЕТА проект"/>
      <sheetName val="ТИТУЛ"/>
      <sheetName val="6.14"/>
      <sheetName val="ОБЩЕСТВА"/>
      <sheetName val="6.3.1"/>
      <sheetName val="6.20"/>
      <sheetName val="6.4.1"/>
      <sheetName val="ПРОГНОЗ_1"/>
      <sheetName val="Лист1"/>
      <sheetName val="6_11_1  сторонние"/>
      <sheetName val="установки"/>
      <sheetName val="8.14 КР (списание)ОПСТИКР"/>
      <sheetName val="Стр1"/>
      <sheetName val="Список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Списки"/>
      <sheetName val="топо"/>
      <sheetName val="6.14_КР"/>
      <sheetName val="Прилож"/>
      <sheetName val="ПДР"/>
      <sheetName val="DATA"/>
      <sheetName val="вариант"/>
      <sheetName val="Summary"/>
      <sheetName val="Пример расчета"/>
      <sheetName val="Табл38-7"/>
      <sheetName val="все"/>
      <sheetName val="Кредиты"/>
      <sheetName val="СметаСводная Рыб"/>
      <sheetName val="Нормы"/>
      <sheetName val="13.1"/>
      <sheetName val="Текущие цены"/>
      <sheetName val="рабочий"/>
      <sheetName val="окраска"/>
      <sheetName val="отчет эл_эн  2000"/>
      <sheetName val="Счет-Фактура"/>
      <sheetName val="График"/>
      <sheetName val="справ."/>
      <sheetName val="справ_"/>
      <sheetName val="ЭХЗ"/>
      <sheetName val="РасчетКомандир1"/>
      <sheetName val="РасчетКомандир2"/>
      <sheetName val="Коэфф"/>
      <sheetName val="Смета2 проект. раб."/>
      <sheetName val="Суточная"/>
      <sheetName val="СС"/>
      <sheetName val="Смета 1"/>
      <sheetName val="РП"/>
      <sheetName val="данные"/>
      <sheetName val="Баланс"/>
      <sheetName val="Production and Spend"/>
      <sheetName val="sapactivexlhiddensheet"/>
      <sheetName val="OCK1"/>
      <sheetName val="1.3"/>
      <sheetName val="К.рын"/>
      <sheetName val="Сводная смета"/>
      <sheetName val="Землеотвод"/>
      <sheetName val="Смета2_проект__раб_"/>
      <sheetName val="Зап-3-_СЦБ"/>
      <sheetName val="свод_2"/>
      <sheetName val="Данные_для_расчёта_сметы"/>
      <sheetName val="Смета_1"/>
      <sheetName val="свод 3"/>
      <sheetName val="1"/>
      <sheetName val="Пояснение 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Разработка проекта"/>
      <sheetName val="КП НовоКов"/>
      <sheetName val="ПДР ООО &quot;Юкос ФБЦ&quot;"/>
      <sheetName val="Прибыль опл"/>
      <sheetName val="3.1"/>
      <sheetName val="Коммерческие расходы"/>
      <sheetName val="исходные данные"/>
      <sheetName val="расчетные таблицы"/>
      <sheetName val="5ОборРабМест(HP)"/>
      <sheetName val="СметаСводная Колпино"/>
      <sheetName val="HP и оргтехника"/>
      <sheetName val="оборудован"/>
      <sheetName val="Перечень ИУ"/>
      <sheetName val="Упр"/>
      <sheetName val="оператор"/>
      <sheetName val="исх_данные"/>
      <sheetName val="ст ГТМ"/>
      <sheetName val="смета 2 проект. работы"/>
      <sheetName val="Хар_"/>
      <sheetName val="С1_"/>
      <sheetName val="СтрЗапасов (2)"/>
      <sheetName val="Norm"/>
      <sheetName val="НМ расчеты"/>
      <sheetName val="Переменные и константы"/>
      <sheetName val="Вспомогательный"/>
      <sheetName val="Calc"/>
      <sheetName val="ID"/>
      <sheetName val="История"/>
      <sheetName val="Р1"/>
      <sheetName val="Параметры_i"/>
      <sheetName val="Таблица 2"/>
      <sheetName val="справка"/>
      <sheetName val="суб.подряд"/>
      <sheetName val="ПСБ - ОЭ"/>
      <sheetName val="См3 СЦБ-зап"/>
      <sheetName val="Ачинский НПЗ"/>
      <sheetName val="D"/>
      <sheetName val="ИД"/>
      <sheetName val="3.1 ТХ"/>
      <sheetName val="ЗП_ЮНГ"/>
      <sheetName val="РН-ПНГ"/>
      <sheetName val="СС замеч с ответами"/>
      <sheetName val="total"/>
      <sheetName val="Комплектация"/>
      <sheetName val="трубы"/>
      <sheetName val="СМР"/>
      <sheetName val="дороги"/>
      <sheetName val="начало"/>
      <sheetName val="Main"/>
      <sheetName val="УП _2004"/>
      <sheetName val="Курсы"/>
      <sheetName val="3.2"/>
      <sheetName val="3.3"/>
      <sheetName val="Р2.1"/>
      <sheetName val="Р2.2"/>
      <sheetName val="Р3"/>
      <sheetName val="Р4"/>
      <sheetName val="Р5"/>
      <sheetName val="Р7"/>
      <sheetName val="Удельные(проф.)"/>
      <sheetName val="Спецификация"/>
      <sheetName val="Константы и результаты"/>
      <sheetName val="Лизинг"/>
      <sheetName val="расчет №3"/>
      <sheetName val="в работу"/>
      <sheetName val="1ПС"/>
      <sheetName val="20_Кредиты краткосрочные"/>
      <sheetName val="№5 СУБ Инж защ"/>
      <sheetName val="Амур ДОН"/>
      <sheetName val="3.5"/>
      <sheetName val="Смета 2"/>
      <sheetName val="Январь"/>
      <sheetName val="ц_1991"/>
      <sheetName val="ДКС"/>
      <sheetName val="Етыпур"/>
      <sheetName val="НВГПЗ"/>
      <sheetName val="НГКХ"/>
      <sheetName val="ПСП"/>
      <sheetName val="Тобольск"/>
      <sheetName val="УПН"/>
      <sheetName val="ПСПавтодор"/>
      <sheetName val="Лист3"/>
      <sheetName val="АЧ"/>
      <sheetName val="кп"/>
      <sheetName val="Общая часть"/>
      <sheetName val="Табл.5"/>
      <sheetName val="Табл.2"/>
      <sheetName val="Исх.данные"/>
      <sheetName val="Input"/>
      <sheetName val="Calculation"/>
      <sheetName val="MAIN_PARAMETERS"/>
      <sheetName val="RSOILBAL"/>
      <sheetName val="ВКЕ"/>
      <sheetName val="rvldmrv"/>
      <sheetName val="Additives"/>
      <sheetName val="Ryazan"/>
      <sheetName val="Assumpt"/>
      <sheetName val="Control"/>
      <sheetName val="Параметры"/>
      <sheetName val="См №3 ОПР"/>
      <sheetName val="см.№6 АВЗУ и ГПЗУ"/>
      <sheetName val="Геофизика"/>
      <sheetName val="Геодезия"/>
      <sheetName val="Экология1"/>
      <sheetName val="НГХК"/>
      <sheetName val="КП к снег Рыбинская"/>
      <sheetName val="АУП"/>
      <sheetName val="CENTR"/>
      <sheetName val="4сд"/>
      <sheetName val="2сд"/>
      <sheetName val="7сд"/>
      <sheetName val="Lim"/>
      <sheetName val="Справочник"/>
      <sheetName val="PwC Copies from old models --&gt;&gt;"/>
      <sheetName val="Справочники"/>
      <sheetName val="Сравнение ДПН факт 06-07"/>
      <sheetName val="Journals"/>
      <sheetName val="Names"/>
      <sheetName val="кп ГК"/>
      <sheetName val="Input Assumptions"/>
      <sheetName val="DMTR_BP_03"/>
      <sheetName val="см №1.1 Геодезические работы "/>
      <sheetName val="см №1.4 Экология "/>
      <sheetName val="АСУ ТП 1 этап ПД"/>
      <sheetName val="2.2 "/>
      <sheetName val="Расчет курса"/>
      <sheetName val="XLR_NoRangeSheet"/>
      <sheetName val="НЕДЕЛИ"/>
      <sheetName val="GD"/>
      <sheetName val="мсн"/>
      <sheetName val="влад-таблица"/>
      <sheetName val="2002(v1)"/>
      <sheetName val="КП к ГК"/>
      <sheetName val="Баланс (Ф1)"/>
      <sheetName val="ПОДПИСИ"/>
      <sheetName val="РАСЧЕТ"/>
      <sheetName val="КП (2)"/>
      <sheetName val="Бюджет"/>
      <sheetName val="Перечень Заказчиков"/>
      <sheetName val="Б.Сатка"/>
      <sheetName val="изыскания 2"/>
      <sheetName val="свод (2)"/>
      <sheetName val="Калплан ОИ2 Макм крестики"/>
      <sheetName val="Смета терзем"/>
      <sheetName val="р.Волхов"/>
      <sheetName val="СП"/>
      <sheetName val="эл_химз_1"/>
      <sheetName val="геология_1"/>
      <sheetName val="6_141"/>
      <sheetName val="6_3_11"/>
      <sheetName val="6_201"/>
      <sheetName val="6_4_11"/>
      <sheetName val="6_11_1__сторонние1"/>
      <sheetName val="8_14_КР_(списание)ОПСТИКР1"/>
      <sheetName val="6_14_КР"/>
      <sheetName val="Текущие_цены"/>
      <sheetName val="Пример_расчета"/>
      <sheetName val="СметаСводная_Рыб"/>
      <sheetName val="отчет_эл_эн__2000"/>
      <sheetName val="к_84-к_83"/>
      <sheetName val="6.3"/>
      <sheetName val="6.7"/>
      <sheetName val="6.3.1.3"/>
      <sheetName val="Opex personnel (Term facs)"/>
      <sheetName val="Капитальные затраты"/>
      <sheetName val="трансформация1"/>
      <sheetName val="Destination"/>
      <sheetName val="breakdown"/>
      <sheetName val="EKDEB90"/>
      <sheetName val="Калплан Кра"/>
      <sheetName val="Коэф КВ"/>
      <sheetName val="кп (3)"/>
      <sheetName val="13_1"/>
      <sheetName val="мат"/>
      <sheetName val="Коэфф1_"/>
      <sheetName val="Прайс_лист"/>
      <sheetName val="См_1_наруж_водопровод"/>
      <sheetName val="Разработка_проекта"/>
      <sheetName val="КП_НовоКов"/>
      <sheetName val="СметаСводная_1_оч"/>
      <sheetName val="пятилетка"/>
      <sheetName val="мониторинг"/>
      <sheetName val="Св. смета"/>
      <sheetName val="РБС ИЗМ1"/>
      <sheetName val="Справочные данные"/>
      <sheetName val="суб_подряд"/>
      <sheetName val="ПСБ_-_ОЭ"/>
      <sheetName val="4"/>
      <sheetName val="Материалы"/>
      <sheetName val="6.11 новый"/>
      <sheetName val="К"/>
      <sheetName val="Кал.план Жукова даты - не надо"/>
      <sheetName val="матер."/>
      <sheetName val="КП Прим (3)"/>
      <sheetName val="фонтан разбитый2"/>
      <sheetName val="накладная"/>
      <sheetName val="Акт"/>
      <sheetName val="Смета-Т"/>
      <sheetName val="Смета 3 Гидролог"/>
      <sheetName val="Записка СЦБ"/>
      <sheetName val="РС "/>
      <sheetName val="геолог"/>
      <sheetName val="Курс доллара"/>
      <sheetName val="Календарь новый"/>
      <sheetName val="Смета № 1 ИИ линия"/>
      <sheetName val="Дополнительные параметры"/>
      <sheetName val="ЛЧ"/>
      <sheetName val="Leistungsakt"/>
      <sheetName val="Свод объем"/>
      <sheetName val="Дог цена"/>
      <sheetName val="SakhNIPI5"/>
      <sheetName val="ПИР"/>
      <sheetName val="1155"/>
      <sheetName val="выборка на22 июня"/>
      <sheetName val="HP_и_оргтехника"/>
      <sheetName val="СМЕТА_проект"/>
      <sheetName val="Лист_опроса"/>
      <sheetName val="ОПС"/>
      <sheetName val="СметаСводная_снег"/>
      <sheetName val="Хаттон_90_90_Femco"/>
      <sheetName val="свод_общ"/>
      <sheetName val="таблица_руководству"/>
      <sheetName val="Суточная_добыча_за_неделю"/>
      <sheetName val="ИПЦ2002-2004"/>
      <sheetName val="Восстановл_Лист75"/>
      <sheetName val="Восстановл_Лист76"/>
      <sheetName val="Восстановл_Лист77"/>
      <sheetName val="Восстановл_Лист78"/>
      <sheetName val="Восстановл_Лист79"/>
      <sheetName val="Восстановл_Лист80"/>
      <sheetName val="Восстановл_Лист81"/>
      <sheetName val="Восстановл_Лист82"/>
      <sheetName val="Восстановл_Лист83"/>
      <sheetName val="Восстановл_Лист84"/>
      <sheetName val="Восстановл_Лист85"/>
      <sheetName val="Восстановл_Лист88"/>
      <sheetName val="Восстановл_Лист91"/>
      <sheetName val="Восстановл_Лист92"/>
      <sheetName val="Восстановл_Лист86"/>
      <sheetName val="Восстановл_Лист89"/>
      <sheetName val="Восстановл_Лист87"/>
      <sheetName val="Восстановл_Лист90"/>
      <sheetName val="Восстановл_Лист93"/>
      <sheetName val="Восстановл_Лист94"/>
      <sheetName val="Восстановл_Лист95"/>
      <sheetName val="Восстановл_Лист38"/>
      <sheetName val="Восстановл_Лист40"/>
      <sheetName val="Восстановл_Лист39"/>
      <sheetName val="Восстановл_Лист41"/>
      <sheetName val="Восстановл_Лист8"/>
      <sheetName val="Восстановл_Лист17"/>
      <sheetName val="СметаСводная_павильон"/>
      <sheetName val="3труба (П)"/>
      <sheetName val="15"/>
      <sheetName val="Восстановл_Лист37"/>
      <sheetName val="Объемы работ по ПВ"/>
      <sheetName val="16"/>
      <sheetName val="Таблица 5"/>
      <sheetName val="Таблица 3"/>
      <sheetName val="Коэф"/>
      <sheetName val="1.401.2"/>
      <sheetName val="Source lists"/>
      <sheetName val="PO Data"/>
      <sheetName val="Rub"/>
      <sheetName val="ПД"/>
      <sheetName val="свод_3"/>
      <sheetName val="3_1"/>
      <sheetName val="Коммерческие_расходы"/>
      <sheetName val="СС_замеч_с_ответами"/>
      <sheetName val="ПДР_ООО_&quot;Юкос_ФБЦ&quot;"/>
      <sheetName val="УП__2004"/>
      <sheetName val="Ачинский_НПЗ"/>
      <sheetName val="3_2"/>
      <sheetName val="3_3"/>
      <sheetName val="Р2_1"/>
      <sheetName val="Р2_2"/>
      <sheetName val="Удельные(проф_)"/>
      <sheetName val="Константы_и_результаты"/>
      <sheetName val="расчет_№3"/>
      <sheetName val="в_работу"/>
      <sheetName val="№5_СУБ_Инж_защ"/>
      <sheetName val="Сводная_смета"/>
      <sheetName val="исходные_данные"/>
      <sheetName val="расчетные_таблицы"/>
      <sheetName val="Исполнение__освоение_по_закупк_"/>
      <sheetName val="Исполнение_для_Ускова"/>
      <sheetName val="Выборка_по_отсыпкам"/>
      <sheetName val="ИП__отсыпки_"/>
      <sheetName val="ИП__отсыпки_ФОТ_диз_т_"/>
      <sheetName val="ИП__отсыпки___выборка_"/>
      <sheetName val="Исполнение_по_оборуд_"/>
      <sheetName val="Исполнение_по_оборуд___2_"/>
      <sheetName val="Исполнение_сжато"/>
      <sheetName val="Форма_для_бурения"/>
      <sheetName val="Форма_для_КС"/>
      <sheetName val="Форма_для_ГР"/>
      <sheetName val="Смета_1свод"/>
      <sheetName val="Прибыль_опл"/>
      <sheetName val="Амур_ДОН"/>
      <sheetName val="справ_1"/>
      <sheetName val="Перечень_ИУ"/>
      <sheetName val="3_1_ТХ"/>
      <sheetName val="1_3"/>
      <sheetName val="К_рын"/>
      <sheetName val="3_5"/>
      <sheetName val="См3_СЦБ-зап"/>
      <sheetName val="СметаСводная_Колпино"/>
      <sheetName val="Смета_2"/>
      <sheetName val="Таблица_4_АСУТП"/>
      <sheetName val="20_Кредиты_краткосрочные"/>
      <sheetName val="Перечень_Заказчиков"/>
      <sheetName val="Переменные_и_константы"/>
      <sheetName val="КП_к_снег_Рыбинская"/>
      <sheetName val="Смета_5_2__Кусты25,29,31,65"/>
      <sheetName val="Табл_5"/>
      <sheetName val="Табл_2"/>
      <sheetName val="Капитальные_затраты"/>
      <sheetName val="Opex_personnel_(Term_facs)"/>
      <sheetName val="КП_(2)"/>
      <sheetName val="2_2_"/>
      <sheetName val="Исходные"/>
      <sheetName val="Капвложения"/>
      <sheetName val="259-290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Восстановл_Лист5"/>
      <sheetName val="Восстановл_Лист29"/>
      <sheetName val="Восстановл_Лист2"/>
      <sheetName val="Восстановл_Лист27"/>
      <sheetName val="Восстановл_Лист28"/>
      <sheetName val="Восстановл_Лист12"/>
      <sheetName val="Восстановл_Лист14"/>
      <sheetName val="Восстановл_Лист1"/>
      <sheetName val="Восстановл_Лист18"/>
      <sheetName val="Восстановл_Лист25"/>
      <sheetName val="ГПК"/>
      <sheetName val="Западн"/>
      <sheetName val="ПСП "/>
      <sheetName val="Спр_общий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ПСП_"/>
      <sheetName val="Стр1По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âëàä-òàáëèöà"/>
      <sheetName val="Íîâàÿ ñâîäêà (äî áþäæåòà) (2)"/>
      <sheetName val="×òî ïðèøëî"/>
      <sheetName val="âëàä-òàáëèöà (2)"/>
      <sheetName val="Íîâàÿ ñâîäêà (äî áþäæåòà)"/>
      <sheetName val="Ñâîäêà"/>
      <sheetName val="Íîâàÿ ñâîäêà"/>
      <sheetName val="Áþ-ò"/>
      <sheetName val="ÏåðåõÎñòàòêè"/>
      <sheetName val="Îáùèå ðàñõîäû"/>
      <sheetName val="Íîâàÿ ñâîäêà (ïî áþäæåòó)"/>
      <sheetName val="влад_таблица"/>
      <sheetName val="6.10.1"/>
      <sheetName val="Восстановл_Лист16"/>
      <sheetName val="6.7.3_ТН"/>
      <sheetName val="6.1"/>
      <sheetName val="НДС"/>
      <sheetName val="Гр5(о)"/>
      <sheetName val="пр_5_1"/>
      <sheetName val="Россия"/>
      <sheetName val="Украина"/>
      <sheetName val="Белорусия"/>
      <sheetName val="6.52-свод"/>
      <sheetName val="Новая_сводка_(до_бюджета)_(2)"/>
      <sheetName val="Что_пришло"/>
      <sheetName val="влад-таблица_(2)"/>
      <sheetName val="Новая_сводка_(до_бюджета)"/>
      <sheetName val="Новая_сводка"/>
      <sheetName val="Общие_расходы"/>
      <sheetName val="Новая_сводка_(по_бюджету)"/>
      <sheetName val="Íîâàÿ_ñâîäêà_(äî_áþäæåòà)_(2)"/>
      <sheetName val="×òî_ïðèøëî"/>
      <sheetName val="âëàä-òàáëèöà_(2)"/>
      <sheetName val="Íîâàÿ_ñâîäêà_(äî_áþäæåòà)"/>
      <sheetName val="Íîâàÿ_ñâîäêà"/>
      <sheetName val="Îáùèå_ðàñõîäû"/>
      <sheetName val="Íîâàÿ_ñâîäêà_(ïî_áþäæåòó)"/>
      <sheetName val="6_10_1"/>
      <sheetName val="6_7_3_ТН"/>
      <sheetName val="6_1"/>
      <sheetName val="ЦО"/>
      <sheetName val="Статьи"/>
      <sheetName val="2"/>
      <sheetName val="Новая_сводка_(до_бюджета)_(2)1"/>
      <sheetName val="Что_пришло1"/>
      <sheetName val="влад-таблица_(2)1"/>
      <sheetName val="Новая_сводка_(до_бюджета)1"/>
      <sheetName val="Новая_сводка1"/>
      <sheetName val="Общие_расходы1"/>
      <sheetName val="Новая_сводка_(по_бюджету)1"/>
      <sheetName val="Íîâàÿ_ñâîäêà_(äî_áþäæåòà)_(2)1"/>
      <sheetName val="×òî_ïðèøëî1"/>
      <sheetName val="âëàä-òàáëèöà_(2)1"/>
      <sheetName val="Íîâàÿ_ñâîäêà_(äî_áþäæåòà)1"/>
      <sheetName val="Íîâàÿ_ñâîäêà1"/>
      <sheetName val="Îáùèå_ðàñõîäû1"/>
      <sheetName val="Íîâàÿ_ñâîäêà_(ïî_áþäæåòó)1"/>
      <sheetName val="6_10_11"/>
      <sheetName val="6_7_3_ТН1"/>
      <sheetName val="6_11"/>
      <sheetName val="6_52-свод"/>
      <sheetName val="ДДС (Форма №3)"/>
      <sheetName val="09-07"/>
      <sheetName val="Титул1"/>
      <sheetName val="Титул2"/>
      <sheetName val="Титул3"/>
      <sheetName val="Info"/>
      <sheetName val="свод_ИИР"/>
      <sheetName val="М_1"/>
      <sheetName val="Сводная "/>
      <sheetName val="7.ТХ Сети (кор)"/>
      <sheetName val="Tier 311208"/>
      <sheetName val="Акт выбора"/>
      <sheetName val="См.№7 Эл."/>
      <sheetName val="См.№8 Пож."/>
      <sheetName val="См.№3 ВиК"/>
      <sheetName val="РСС_АУ"/>
      <sheetName val="Раб.АУ"/>
      <sheetName val="Восстановл_Лист42"/>
      <sheetName val="Восстановл_Лист22"/>
      <sheetName val="Восстановл_Лист43"/>
      <sheetName val="Восстановл_Лист24"/>
      <sheetName val="Восстановл_Лист48"/>
      <sheetName val="Восстановл_Лист50"/>
      <sheetName val="Восстановл_Лист30"/>
      <sheetName val="Восстановл_Лист51"/>
      <sheetName val="Восстановл_Лист23"/>
      <sheetName val="Восстановл_Лист32"/>
      <sheetName val="Восстановл_Лист52"/>
      <sheetName val="Восстановл_Лист53"/>
      <sheetName val="Восстановл_Лист55"/>
      <sheetName val="Восстановл_Лист56"/>
      <sheetName val="Восстановл_Лист26"/>
      <sheetName val="Восстановл_Лист57"/>
      <sheetName val="Восстановл_Лист58"/>
      <sheetName val="Восстановл_Лист59"/>
      <sheetName val="Восстановл_Лист60"/>
      <sheetName val="Восстановл_Лист61"/>
      <sheetName val="Восстановл_Лист3"/>
      <sheetName val="Восстановл_Лист62"/>
      <sheetName val="Восстановл_Лист63"/>
      <sheetName val="Восстановл_Лист64"/>
      <sheetName val="Восстановл_Лист35"/>
      <sheetName val="Восстановл_Лист67"/>
      <sheetName val="Восстановл_Лист68"/>
      <sheetName val="Восстановл_Лист65"/>
      <sheetName val="Восстановл_Лист69"/>
      <sheetName val="Восстановл_Лист66"/>
      <sheetName val="Восстановл_Лист97"/>
      <sheetName val="Восстановл_Лист54"/>
      <sheetName val="Восстановл_Лист70"/>
      <sheetName val="Восстановл_Лист96"/>
      <sheetName val="Восстановл_Лист33"/>
      <sheetName val="Восстановл_Лист71"/>
      <sheetName val="Восстановл_Лист36"/>
      <sheetName val="Восстановл_Лист98"/>
      <sheetName val="Восстановл_Лист34"/>
      <sheetName val="Восстановл_Лист72"/>
      <sheetName val="Восстановл_Лист73"/>
      <sheetName val="Восстановл_Лист74"/>
      <sheetName val="Восстановл_Лист31"/>
      <sheetName val="№1"/>
      <sheetName val="Сметы за сопровождение"/>
      <sheetName val="СМ_x000b__x0011__x0012__x000c__x0011__x0011__x0011__x0011__x0011__x0011_"/>
      <sheetName val="ᄀᄀᄀᄀᄀᄀᄀᄀᄀᄀᄀᄀᄀᄀᄀᄀᄀ"/>
      <sheetName val="См.3_АСУ"/>
      <sheetName val="Полигон - ИЭИ "/>
      <sheetName val="Ком"/>
      <sheetName val="Смета ТЗ АСУ-16"/>
      <sheetName val="База Геодезия"/>
      <sheetName val="База Геология"/>
      <sheetName val="База Геофизика"/>
      <sheetName val="4.1.1"/>
      <sheetName val="исп.1.1.1"/>
      <sheetName val="База Гидро"/>
      <sheetName val="4.2.1"/>
      <sheetName val="исп.1.1.2"/>
      <sheetName val="Исп. смета этап 1.1, 1.2"/>
      <sheetName val="Экология-3"/>
      <sheetName val="АСУ-линия-1"/>
      <sheetName val="ТЗ АСУ-1"/>
      <sheetName val="лч и кам"/>
      <sheetName val="2-stage"/>
      <sheetName val="ИД СМР"/>
      <sheetName val="Вспом."/>
      <sheetName val="УКП"/>
      <sheetName val="БД"/>
      <sheetName val="Норм"/>
      <sheetName val="Лист4"/>
      <sheetName val="Общий"/>
      <sheetName val="ТабР"/>
      <sheetName val="Lucent"/>
      <sheetName val="BACT"/>
      <sheetName val="Общ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/>
      <sheetData sheetId="74"/>
      <sheetData sheetId="75" refreshError="1"/>
      <sheetData sheetId="76" refreshError="1"/>
      <sheetData sheetId="77" refreshError="1"/>
      <sheetData sheetId="78"/>
      <sheetData sheetId="79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/>
      <sheetData sheetId="366"/>
      <sheetData sheetId="367"/>
      <sheetData sheetId="368" refreshError="1"/>
      <sheetData sheetId="369"/>
      <sheetData sheetId="370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КВЛ"/>
      <sheetName val="УНЦС"/>
      <sheetName val="Пояснительная записка"/>
      <sheetName val="Протокол"/>
      <sheetName val="НМЦ"/>
      <sheetName val="НМЦК"/>
      <sheetName val="Сводная ПИР"/>
      <sheetName val="ПД"/>
      <sheetName val="Экспертиза"/>
      <sheetName val="ВОП по форме 3П"/>
      <sheetName val="ВОП (для справки) 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>Всесезонный туристско-рекреационный комплекс «Эльбрус», Кабардино-Балкарская Республика. Система искусственного снегообразования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е данные _format (electr)_2"/>
      <sheetName val="Спецификация"/>
      <sheetName val="Lucent"/>
      <sheetName val="А и Т"/>
      <sheetName val="ЭКС"/>
      <sheetName val="топография"/>
      <sheetName val="№5 СУБ Инж за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nduit"/>
      <sheetName val="Panduit old"/>
      <sheetName val="расчет_каналов"/>
      <sheetName val="Test"/>
      <sheetName val="Spec ИВЦ"/>
      <sheetName val="Panduit (new)"/>
      <sheetName val="Оборуд в шкафах"/>
      <sheetName val="Выборка Заказчик"/>
      <sheetName val="Сводная смета"/>
      <sheetName val="list"/>
      <sheetName val="Свод объем"/>
      <sheetName val="ПДР"/>
    </sheetNames>
    <sheetDataSet>
      <sheetData sheetId="0" refreshError="1">
        <row r="4">
          <cell r="E4">
            <v>1.5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!Vendors!"/>
      <sheetName val="Услуги"/>
      <sheetName val="Microsoft"/>
      <sheetName val="Veritas"/>
      <sheetName val="Citrix"/>
      <sheetName val="eSafeLine"/>
      <sheetName val="Kaspersky"/>
      <sheetName val="Symantec"/>
      <sheetName val="McAfee"/>
      <sheetName val="Trend Micro"/>
      <sheetName val="Panda"/>
      <sheetName val="ABBYY"/>
      <sheetName val="Promt"/>
      <sheetName val="Corel"/>
      <sheetName val="Adobe"/>
      <sheetName val="Macromedia"/>
      <sheetName val="Borland"/>
      <sheetName val="Serena-Merant"/>
      <sheetName val="Venta"/>
      <sheetName val="SmartPhone"/>
      <sheetName val="TopPlan"/>
      <sheetName val="Прочее"/>
      <sheetName val="О компании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П"/>
      <sheetName val="КСТ"/>
      <sheetName val="ВЭРС"/>
      <sheetName val="Оборуд в шкафах"/>
      <sheetName val="UTP_и_каналы"/>
      <sheetName val="УКП (2)"/>
      <sheetName val="ВЭРС (2)"/>
    </sheetNames>
    <sheetDataSet>
      <sheetData sheetId="0" refreshError="1">
        <row r="3">
          <cell r="H3">
            <v>1.1499999999999999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base.garant.ru/70670884/8b6528c8dbf6f8d4de1266ff8ab5dff3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6"/>
  <sheetViews>
    <sheetView topLeftCell="B1" zoomScale="90" zoomScaleNormal="90" zoomScaleSheetLayoutView="100" workbookViewId="0">
      <selection activeCell="D12" sqref="D12"/>
    </sheetView>
  </sheetViews>
  <sheetFormatPr defaultColWidth="10" defaultRowHeight="15" customHeight="1" zeroHeight="1" x14ac:dyDescent="0.25"/>
  <cols>
    <col min="1" max="1" width="10" style="1279"/>
    <col min="2" max="2" width="24.5703125" style="1279" customWidth="1"/>
    <col min="3" max="16384" width="10" style="1279"/>
  </cols>
  <sheetData>
    <row r="1" spans="1:20" ht="15" customHeight="1" x14ac:dyDescent="0.25">
      <c r="A1" s="1278" t="s">
        <v>1486</v>
      </c>
      <c r="B1" s="1278"/>
      <c r="C1" s="1278"/>
      <c r="D1" s="1278"/>
      <c r="E1" s="1278"/>
      <c r="F1" s="1278"/>
      <c r="G1" s="1278"/>
      <c r="H1" s="1278"/>
      <c r="I1" s="1278"/>
      <c r="J1" s="1278"/>
      <c r="K1" s="1278"/>
      <c r="L1" s="1278"/>
      <c r="M1" s="1278"/>
      <c r="N1" s="1278"/>
      <c r="O1" s="1278"/>
      <c r="P1" s="1278"/>
      <c r="Q1" s="1278"/>
      <c r="R1" s="1278"/>
      <c r="S1" s="1278"/>
      <c r="T1" s="1278"/>
    </row>
    <row r="2" spans="1:20" ht="78.75" customHeight="1" x14ac:dyDescent="0.25">
      <c r="A2" s="1280"/>
      <c r="B2" s="1280"/>
      <c r="C2" s="1280"/>
      <c r="D2" s="1280"/>
      <c r="E2" s="1280"/>
      <c r="F2" s="1280"/>
      <c r="G2" s="1280"/>
      <c r="H2" s="1280"/>
      <c r="I2" s="1280"/>
      <c r="J2" s="1280"/>
      <c r="K2" s="1280"/>
      <c r="L2" s="1280"/>
      <c r="M2" s="1280"/>
      <c r="N2" s="1280"/>
      <c r="O2" s="1280"/>
      <c r="P2" s="1280"/>
      <c r="Q2" s="1280"/>
      <c r="R2" s="1280"/>
      <c r="S2" s="1280"/>
      <c r="T2" s="1280"/>
    </row>
    <row r="3" spans="1:20" x14ac:dyDescent="0.25">
      <c r="A3" s="1281" t="s">
        <v>0</v>
      </c>
      <c r="B3" s="1281" t="s">
        <v>696</v>
      </c>
      <c r="C3" s="1281" t="s">
        <v>1487</v>
      </c>
      <c r="D3" s="1281"/>
      <c r="E3" s="1281"/>
      <c r="F3" s="1282">
        <v>2022</v>
      </c>
      <c r="G3" s="1283"/>
      <c r="H3" s="1283"/>
      <c r="I3" s="1283"/>
      <c r="J3" s="1283"/>
      <c r="K3" s="1283"/>
      <c r="L3" s="1283"/>
      <c r="M3" s="1283"/>
      <c r="N3" s="1283"/>
      <c r="O3" s="1283"/>
      <c r="P3" s="1283"/>
      <c r="Q3" s="1284"/>
      <c r="R3" s="1282">
        <v>2023</v>
      </c>
      <c r="S3" s="1283"/>
      <c r="T3" s="1284"/>
    </row>
    <row r="4" spans="1:20" x14ac:dyDescent="0.25">
      <c r="A4" s="1281"/>
      <c r="B4" s="1281"/>
      <c r="C4" s="1281"/>
      <c r="D4" s="1281"/>
      <c r="E4" s="1281"/>
      <c r="F4" s="1285"/>
      <c r="G4" s="1286"/>
      <c r="H4" s="1286"/>
      <c r="I4" s="1286"/>
      <c r="J4" s="1286"/>
      <c r="K4" s="1286"/>
      <c r="L4" s="1286"/>
      <c r="M4" s="1286"/>
      <c r="N4" s="1286"/>
      <c r="O4" s="1286"/>
      <c r="P4" s="1286"/>
      <c r="Q4" s="1287"/>
      <c r="R4" s="1285"/>
      <c r="S4" s="1286"/>
      <c r="T4" s="1287"/>
    </row>
    <row r="5" spans="1:20" ht="42.75" customHeight="1" x14ac:dyDescent="0.25">
      <c r="A5" s="1281"/>
      <c r="B5" s="1281"/>
      <c r="C5" s="1288" t="s">
        <v>1488</v>
      </c>
      <c r="D5" s="1288" t="s">
        <v>1489</v>
      </c>
      <c r="E5" s="1288" t="s">
        <v>1520</v>
      </c>
      <c r="F5" s="1289" t="s">
        <v>1493</v>
      </c>
      <c r="G5" s="1289" t="s">
        <v>1494</v>
      </c>
      <c r="H5" s="1289" t="s">
        <v>1495</v>
      </c>
      <c r="I5" s="1289" t="s">
        <v>1496</v>
      </c>
      <c r="J5" s="1289" t="s">
        <v>1497</v>
      </c>
      <c r="K5" s="1290" t="s">
        <v>1498</v>
      </c>
      <c r="L5" s="1289" t="s">
        <v>1499</v>
      </c>
      <c r="M5" s="1289" t="s">
        <v>1500</v>
      </c>
      <c r="N5" s="1290" t="s">
        <v>1501</v>
      </c>
      <c r="O5" s="1289" t="s">
        <v>1490</v>
      </c>
      <c r="P5" s="1289" t="s">
        <v>1491</v>
      </c>
      <c r="Q5" s="1289" t="s">
        <v>1492</v>
      </c>
      <c r="R5" s="1289" t="s">
        <v>1493</v>
      </c>
      <c r="S5" s="1289" t="s">
        <v>1494</v>
      </c>
      <c r="T5" s="1289" t="s">
        <v>1495</v>
      </c>
    </row>
    <row r="6" spans="1:20" s="1297" customFormat="1" ht="44.25" customHeight="1" x14ac:dyDescent="0.25">
      <c r="A6" s="1291">
        <v>1</v>
      </c>
      <c r="B6" s="1292" t="s">
        <v>30</v>
      </c>
      <c r="C6" s="1293" t="s">
        <v>1521</v>
      </c>
      <c r="D6" s="1293" t="s">
        <v>1522</v>
      </c>
      <c r="E6" s="1294">
        <v>120</v>
      </c>
      <c r="F6" s="1295"/>
      <c r="G6" s="1295"/>
      <c r="H6" s="1295"/>
      <c r="I6" s="1295"/>
      <c r="J6" s="1295"/>
      <c r="K6" s="1296"/>
      <c r="L6" s="1295"/>
      <c r="M6" s="1295"/>
      <c r="N6" s="1295"/>
      <c r="O6" s="1295"/>
      <c r="P6" s="1295"/>
      <c r="Q6" s="1295"/>
      <c r="R6" s="1295"/>
      <c r="S6" s="1295"/>
      <c r="T6" s="1295"/>
    </row>
    <row r="7" spans="1:20" s="1297" customFormat="1" ht="44.25" customHeight="1" x14ac:dyDescent="0.25">
      <c r="A7" s="1291">
        <v>2</v>
      </c>
      <c r="B7" s="1292" t="s">
        <v>1502</v>
      </c>
      <c r="C7" s="1293" t="s">
        <v>1516</v>
      </c>
      <c r="D7" s="1293" t="s">
        <v>1523</v>
      </c>
      <c r="E7" s="1294">
        <v>300</v>
      </c>
      <c r="F7" s="1295"/>
      <c r="G7" s="1295"/>
      <c r="H7" s="1295"/>
      <c r="I7" s="1295"/>
      <c r="J7" s="1295"/>
      <c r="K7" s="1296"/>
      <c r="L7" s="1295"/>
      <c r="M7" s="1295"/>
      <c r="N7" s="1296"/>
      <c r="O7" s="1295"/>
      <c r="P7" s="1296"/>
      <c r="Q7" s="1295"/>
      <c r="R7" s="1295"/>
      <c r="S7" s="1295"/>
      <c r="T7" s="1295"/>
    </row>
    <row r="8" spans="1:20" s="1297" customFormat="1" ht="44.25" customHeight="1" x14ac:dyDescent="0.25">
      <c r="A8" s="1291" t="s">
        <v>36</v>
      </c>
      <c r="B8" s="1292" t="s">
        <v>1503</v>
      </c>
      <c r="C8" s="1293" t="s">
        <v>1516</v>
      </c>
      <c r="D8" s="1293" t="s">
        <v>1521</v>
      </c>
      <c r="E8" s="1294">
        <v>60</v>
      </c>
      <c r="F8" s="1295"/>
      <c r="G8" s="1295"/>
      <c r="H8" s="1295"/>
      <c r="I8" s="1295"/>
      <c r="J8" s="1295"/>
      <c r="K8" s="1296"/>
      <c r="L8" s="1295"/>
      <c r="M8" s="1295"/>
      <c r="N8" s="1296"/>
      <c r="O8" s="1295"/>
      <c r="P8" s="1296"/>
      <c r="Q8" s="1295"/>
      <c r="R8" s="1295"/>
      <c r="S8" s="1295"/>
      <c r="T8" s="1295"/>
    </row>
    <row r="9" spans="1:20" s="1297" customFormat="1" ht="44.25" customHeight="1" x14ac:dyDescent="0.25">
      <c r="A9" s="1291" t="s">
        <v>138</v>
      </c>
      <c r="B9" s="1292" t="s">
        <v>1504</v>
      </c>
      <c r="C9" s="1293" t="s">
        <v>1524</v>
      </c>
      <c r="D9" s="1293" t="s">
        <v>1523</v>
      </c>
      <c r="E9" s="1294">
        <v>180</v>
      </c>
      <c r="F9" s="1295"/>
      <c r="G9" s="1295"/>
      <c r="H9" s="1295"/>
      <c r="I9" s="1295"/>
      <c r="J9" s="1295"/>
      <c r="K9" s="1296"/>
      <c r="L9" s="1295"/>
      <c r="M9" s="1295"/>
      <c r="N9" s="1296"/>
      <c r="O9" s="1295"/>
      <c r="P9" s="1296"/>
      <c r="Q9" s="1295"/>
      <c r="R9" s="1295"/>
      <c r="S9" s="1295"/>
      <c r="T9" s="1295"/>
    </row>
    <row r="10" spans="1:20" s="1297" customFormat="1" ht="44.25" customHeight="1" x14ac:dyDescent="0.25">
      <c r="A10" s="1291" t="s">
        <v>553</v>
      </c>
      <c r="B10" s="1292" t="s">
        <v>1525</v>
      </c>
      <c r="C10" s="1293" t="s">
        <v>1526</v>
      </c>
      <c r="D10" s="1293" t="s">
        <v>1527</v>
      </c>
      <c r="E10" s="1294">
        <v>75</v>
      </c>
      <c r="F10" s="1295"/>
      <c r="G10" s="1295"/>
      <c r="H10" s="1295"/>
      <c r="I10" s="1295"/>
      <c r="J10" s="1295"/>
      <c r="K10" s="1295"/>
      <c r="L10" s="1295"/>
      <c r="M10" s="1295"/>
      <c r="N10" s="1296"/>
      <c r="O10" s="1296"/>
      <c r="P10" s="1296"/>
      <c r="Q10" s="1296"/>
      <c r="R10" s="1295"/>
      <c r="S10" s="1295"/>
      <c r="T10" s="1295"/>
    </row>
    <row r="11" spans="1:20" s="1297" customFormat="1" ht="44.25" customHeight="1" x14ac:dyDescent="0.25">
      <c r="A11" s="1291" t="s">
        <v>555</v>
      </c>
      <c r="B11" s="1292" t="s">
        <v>1528</v>
      </c>
      <c r="C11" s="1293" t="s">
        <v>1527</v>
      </c>
      <c r="D11" s="1293" t="s">
        <v>1523</v>
      </c>
      <c r="E11" s="1294">
        <v>75</v>
      </c>
      <c r="F11" s="1295"/>
      <c r="G11" s="1295"/>
      <c r="H11" s="1295"/>
      <c r="I11" s="1295"/>
      <c r="J11" s="1295"/>
      <c r="K11" s="1295"/>
      <c r="L11" s="1295"/>
      <c r="M11" s="1295"/>
      <c r="N11" s="1296"/>
      <c r="O11" s="1296"/>
      <c r="P11" s="1296"/>
      <c r="Q11" s="1296"/>
      <c r="R11" s="1295"/>
      <c r="S11" s="1295"/>
      <c r="T11" s="1295"/>
    </row>
    <row r="12" spans="1:20" s="1297" customFormat="1" ht="44.25" customHeight="1" x14ac:dyDescent="0.25">
      <c r="A12" s="1291" t="s">
        <v>559</v>
      </c>
      <c r="B12" s="1298" t="s">
        <v>1505</v>
      </c>
      <c r="C12" s="1293" t="s">
        <v>1529</v>
      </c>
      <c r="D12" s="1293" t="s">
        <v>1530</v>
      </c>
      <c r="E12" s="1294">
        <v>90</v>
      </c>
      <c r="F12" s="1299"/>
      <c r="G12" s="1299"/>
      <c r="H12" s="1299"/>
      <c r="I12" s="1299"/>
      <c r="J12" s="1299"/>
      <c r="K12" s="1299"/>
      <c r="L12" s="1299"/>
      <c r="M12" s="1299"/>
      <c r="N12" s="1299"/>
      <c r="O12" s="1296"/>
      <c r="P12" s="1296"/>
      <c r="Q12" s="1296"/>
      <c r="R12" s="1296"/>
      <c r="S12" s="1299"/>
      <c r="T12" s="1299"/>
    </row>
    <row r="13" spans="1:20" x14ac:dyDescent="0.25">
      <c r="B13" s="1300"/>
      <c r="C13" s="1300"/>
    </row>
    <row r="14" spans="1:20" x14ac:dyDescent="0.25">
      <c r="B14" s="1300" t="s">
        <v>1506</v>
      </c>
      <c r="C14" s="1300"/>
    </row>
    <row r="15" spans="1:20" x14ac:dyDescent="0.25"/>
    <row r="16" spans="1:20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hidden="1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</sheetData>
  <mergeCells count="6">
    <mergeCell ref="A1:T2"/>
    <mergeCell ref="A3:A5"/>
    <mergeCell ref="B3:B5"/>
    <mergeCell ref="C3:E4"/>
    <mergeCell ref="F3:Q4"/>
    <mergeCell ref="R3:T4"/>
  </mergeCells>
  <printOptions horizontalCentered="1"/>
  <pageMargins left="0.23622047244094491" right="0.23622047244094491" top="1.1417322834645669" bottom="0.74803149606299213" header="0.31496062992125984" footer="0.31496062992125984"/>
  <pageSetup paperSize="9" scale="66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27"/>
  <sheetViews>
    <sheetView topLeftCell="A71" workbookViewId="0">
      <selection activeCell="A91" sqref="A91"/>
    </sheetView>
  </sheetViews>
  <sheetFormatPr defaultColWidth="11" defaultRowHeight="12.75" x14ac:dyDescent="0.2"/>
  <cols>
    <col min="1" max="1" width="7" style="159" customWidth="1"/>
    <col min="2" max="2" width="47.42578125" style="160" bestFit="1" customWidth="1"/>
    <col min="3" max="3" width="20.140625" style="160" bestFit="1" customWidth="1"/>
    <col min="4" max="4" width="6.42578125" style="159" customWidth="1"/>
    <col min="5" max="5" width="8.42578125" style="161" customWidth="1"/>
    <col min="6" max="6" width="2.42578125" style="161" customWidth="1"/>
    <col min="7" max="7" width="8.42578125" style="162" bestFit="1" customWidth="1"/>
    <col min="8" max="8" width="1.7109375" style="161" bestFit="1" customWidth="1"/>
    <col min="9" max="9" width="6.42578125" style="162" bestFit="1" customWidth="1"/>
    <col min="10" max="10" width="5.28515625" style="173" bestFit="1" customWidth="1"/>
    <col min="11" max="12" width="4" style="161" bestFit="1" customWidth="1"/>
    <col min="13" max="13" width="4" style="159" bestFit="1" customWidth="1"/>
    <col min="14" max="14" width="16.7109375" style="159" bestFit="1" customWidth="1"/>
    <col min="15" max="256" width="11" style="159"/>
    <col min="257" max="257" width="7" style="159" customWidth="1"/>
    <col min="258" max="258" width="47.42578125" style="159" bestFit="1" customWidth="1"/>
    <col min="259" max="259" width="20.140625" style="159" bestFit="1" customWidth="1"/>
    <col min="260" max="260" width="6.42578125" style="159" customWidth="1"/>
    <col min="261" max="261" width="8.42578125" style="159" customWidth="1"/>
    <col min="262" max="262" width="2.42578125" style="159" customWidth="1"/>
    <col min="263" max="263" width="8.42578125" style="159" bestFit="1" customWidth="1"/>
    <col min="264" max="264" width="1.7109375" style="159" bestFit="1" customWidth="1"/>
    <col min="265" max="265" width="6.42578125" style="159" bestFit="1" customWidth="1"/>
    <col min="266" max="266" width="5.28515625" style="159" bestFit="1" customWidth="1"/>
    <col min="267" max="269" width="4" style="159" bestFit="1" customWidth="1"/>
    <col min="270" max="270" width="16.7109375" style="159" bestFit="1" customWidth="1"/>
    <col min="271" max="512" width="11" style="159"/>
    <col min="513" max="513" width="7" style="159" customWidth="1"/>
    <col min="514" max="514" width="47.42578125" style="159" bestFit="1" customWidth="1"/>
    <col min="515" max="515" width="20.140625" style="159" bestFit="1" customWidth="1"/>
    <col min="516" max="516" width="6.42578125" style="159" customWidth="1"/>
    <col min="517" max="517" width="8.42578125" style="159" customWidth="1"/>
    <col min="518" max="518" width="2.42578125" style="159" customWidth="1"/>
    <col min="519" max="519" width="8.42578125" style="159" bestFit="1" customWidth="1"/>
    <col min="520" max="520" width="1.7109375" style="159" bestFit="1" customWidth="1"/>
    <col min="521" max="521" width="6.42578125" style="159" bestFit="1" customWidth="1"/>
    <col min="522" max="522" width="5.28515625" style="159" bestFit="1" customWidth="1"/>
    <col min="523" max="525" width="4" style="159" bestFit="1" customWidth="1"/>
    <col min="526" max="526" width="16.7109375" style="159" bestFit="1" customWidth="1"/>
    <col min="527" max="768" width="11" style="159"/>
    <col min="769" max="769" width="7" style="159" customWidth="1"/>
    <col min="770" max="770" width="47.42578125" style="159" bestFit="1" customWidth="1"/>
    <col min="771" max="771" width="20.140625" style="159" bestFit="1" customWidth="1"/>
    <col min="772" max="772" width="6.42578125" style="159" customWidth="1"/>
    <col min="773" max="773" width="8.42578125" style="159" customWidth="1"/>
    <col min="774" max="774" width="2.42578125" style="159" customWidth="1"/>
    <col min="775" max="775" width="8.42578125" style="159" bestFit="1" customWidth="1"/>
    <col min="776" max="776" width="1.7109375" style="159" bestFit="1" customWidth="1"/>
    <col min="777" max="777" width="6.42578125" style="159" bestFit="1" customWidth="1"/>
    <col min="778" max="778" width="5.28515625" style="159" bestFit="1" customWidth="1"/>
    <col min="779" max="781" width="4" style="159" bestFit="1" customWidth="1"/>
    <col min="782" max="782" width="16.7109375" style="159" bestFit="1" customWidth="1"/>
    <col min="783" max="1024" width="11" style="159"/>
    <col min="1025" max="1025" width="7" style="159" customWidth="1"/>
    <col min="1026" max="1026" width="47.42578125" style="159" bestFit="1" customWidth="1"/>
    <col min="1027" max="1027" width="20.140625" style="159" bestFit="1" customWidth="1"/>
    <col min="1028" max="1028" width="6.42578125" style="159" customWidth="1"/>
    <col min="1029" max="1029" width="8.42578125" style="159" customWidth="1"/>
    <col min="1030" max="1030" width="2.42578125" style="159" customWidth="1"/>
    <col min="1031" max="1031" width="8.42578125" style="159" bestFit="1" customWidth="1"/>
    <col min="1032" max="1032" width="1.7109375" style="159" bestFit="1" customWidth="1"/>
    <col min="1033" max="1033" width="6.42578125" style="159" bestFit="1" customWidth="1"/>
    <col min="1034" max="1034" width="5.28515625" style="159" bestFit="1" customWidth="1"/>
    <col min="1035" max="1037" width="4" style="159" bestFit="1" customWidth="1"/>
    <col min="1038" max="1038" width="16.7109375" style="159" bestFit="1" customWidth="1"/>
    <col min="1039" max="1280" width="11" style="159"/>
    <col min="1281" max="1281" width="7" style="159" customWidth="1"/>
    <col min="1282" max="1282" width="47.42578125" style="159" bestFit="1" customWidth="1"/>
    <col min="1283" max="1283" width="20.140625" style="159" bestFit="1" customWidth="1"/>
    <col min="1284" max="1284" width="6.42578125" style="159" customWidth="1"/>
    <col min="1285" max="1285" width="8.42578125" style="159" customWidth="1"/>
    <col min="1286" max="1286" width="2.42578125" style="159" customWidth="1"/>
    <col min="1287" max="1287" width="8.42578125" style="159" bestFit="1" customWidth="1"/>
    <col min="1288" max="1288" width="1.7109375" style="159" bestFit="1" customWidth="1"/>
    <col min="1289" max="1289" width="6.42578125" style="159" bestFit="1" customWidth="1"/>
    <col min="1290" max="1290" width="5.28515625" style="159" bestFit="1" customWidth="1"/>
    <col min="1291" max="1293" width="4" style="159" bestFit="1" customWidth="1"/>
    <col min="1294" max="1294" width="16.7109375" style="159" bestFit="1" customWidth="1"/>
    <col min="1295" max="1536" width="11" style="159"/>
    <col min="1537" max="1537" width="7" style="159" customWidth="1"/>
    <col min="1538" max="1538" width="47.42578125" style="159" bestFit="1" customWidth="1"/>
    <col min="1539" max="1539" width="20.140625" style="159" bestFit="1" customWidth="1"/>
    <col min="1540" max="1540" width="6.42578125" style="159" customWidth="1"/>
    <col min="1541" max="1541" width="8.42578125" style="159" customWidth="1"/>
    <col min="1542" max="1542" width="2.42578125" style="159" customWidth="1"/>
    <col min="1543" max="1543" width="8.42578125" style="159" bestFit="1" customWidth="1"/>
    <col min="1544" max="1544" width="1.7109375" style="159" bestFit="1" customWidth="1"/>
    <col min="1545" max="1545" width="6.42578125" style="159" bestFit="1" customWidth="1"/>
    <col min="1546" max="1546" width="5.28515625" style="159" bestFit="1" customWidth="1"/>
    <col min="1547" max="1549" width="4" style="159" bestFit="1" customWidth="1"/>
    <col min="1550" max="1550" width="16.7109375" style="159" bestFit="1" customWidth="1"/>
    <col min="1551" max="1792" width="11" style="159"/>
    <col min="1793" max="1793" width="7" style="159" customWidth="1"/>
    <col min="1794" max="1794" width="47.42578125" style="159" bestFit="1" customWidth="1"/>
    <col min="1795" max="1795" width="20.140625" style="159" bestFit="1" customWidth="1"/>
    <col min="1796" max="1796" width="6.42578125" style="159" customWidth="1"/>
    <col min="1797" max="1797" width="8.42578125" style="159" customWidth="1"/>
    <col min="1798" max="1798" width="2.42578125" style="159" customWidth="1"/>
    <col min="1799" max="1799" width="8.42578125" style="159" bestFit="1" customWidth="1"/>
    <col min="1800" max="1800" width="1.7109375" style="159" bestFit="1" customWidth="1"/>
    <col min="1801" max="1801" width="6.42578125" style="159" bestFit="1" customWidth="1"/>
    <col min="1802" max="1802" width="5.28515625" style="159" bestFit="1" customWidth="1"/>
    <col min="1803" max="1805" width="4" style="159" bestFit="1" customWidth="1"/>
    <col min="1806" max="1806" width="16.7109375" style="159" bestFit="1" customWidth="1"/>
    <col min="1807" max="2048" width="11" style="159"/>
    <col min="2049" max="2049" width="7" style="159" customWidth="1"/>
    <col min="2050" max="2050" width="47.42578125" style="159" bestFit="1" customWidth="1"/>
    <col min="2051" max="2051" width="20.140625" style="159" bestFit="1" customWidth="1"/>
    <col min="2052" max="2052" width="6.42578125" style="159" customWidth="1"/>
    <col min="2053" max="2053" width="8.42578125" style="159" customWidth="1"/>
    <col min="2054" max="2054" width="2.42578125" style="159" customWidth="1"/>
    <col min="2055" max="2055" width="8.42578125" style="159" bestFit="1" customWidth="1"/>
    <col min="2056" max="2056" width="1.7109375" style="159" bestFit="1" customWidth="1"/>
    <col min="2057" max="2057" width="6.42578125" style="159" bestFit="1" customWidth="1"/>
    <col min="2058" max="2058" width="5.28515625" style="159" bestFit="1" customWidth="1"/>
    <col min="2059" max="2061" width="4" style="159" bestFit="1" customWidth="1"/>
    <col min="2062" max="2062" width="16.7109375" style="159" bestFit="1" customWidth="1"/>
    <col min="2063" max="2304" width="11" style="159"/>
    <col min="2305" max="2305" width="7" style="159" customWidth="1"/>
    <col min="2306" max="2306" width="47.42578125" style="159" bestFit="1" customWidth="1"/>
    <col min="2307" max="2307" width="20.140625" style="159" bestFit="1" customWidth="1"/>
    <col min="2308" max="2308" width="6.42578125" style="159" customWidth="1"/>
    <col min="2309" max="2309" width="8.42578125" style="159" customWidth="1"/>
    <col min="2310" max="2310" width="2.42578125" style="159" customWidth="1"/>
    <col min="2311" max="2311" width="8.42578125" style="159" bestFit="1" customWidth="1"/>
    <col min="2312" max="2312" width="1.7109375" style="159" bestFit="1" customWidth="1"/>
    <col min="2313" max="2313" width="6.42578125" style="159" bestFit="1" customWidth="1"/>
    <col min="2314" max="2314" width="5.28515625" style="159" bestFit="1" customWidth="1"/>
    <col min="2315" max="2317" width="4" style="159" bestFit="1" customWidth="1"/>
    <col min="2318" max="2318" width="16.7109375" style="159" bestFit="1" customWidth="1"/>
    <col min="2319" max="2560" width="11" style="159"/>
    <col min="2561" max="2561" width="7" style="159" customWidth="1"/>
    <col min="2562" max="2562" width="47.42578125" style="159" bestFit="1" customWidth="1"/>
    <col min="2563" max="2563" width="20.140625" style="159" bestFit="1" customWidth="1"/>
    <col min="2564" max="2564" width="6.42578125" style="159" customWidth="1"/>
    <col min="2565" max="2565" width="8.42578125" style="159" customWidth="1"/>
    <col min="2566" max="2566" width="2.42578125" style="159" customWidth="1"/>
    <col min="2567" max="2567" width="8.42578125" style="159" bestFit="1" customWidth="1"/>
    <col min="2568" max="2568" width="1.7109375" style="159" bestFit="1" customWidth="1"/>
    <col min="2569" max="2569" width="6.42578125" style="159" bestFit="1" customWidth="1"/>
    <col min="2570" max="2570" width="5.28515625" style="159" bestFit="1" customWidth="1"/>
    <col min="2571" max="2573" width="4" style="159" bestFit="1" customWidth="1"/>
    <col min="2574" max="2574" width="16.7109375" style="159" bestFit="1" customWidth="1"/>
    <col min="2575" max="2816" width="11" style="159"/>
    <col min="2817" max="2817" width="7" style="159" customWidth="1"/>
    <col min="2818" max="2818" width="47.42578125" style="159" bestFit="1" customWidth="1"/>
    <col min="2819" max="2819" width="20.140625" style="159" bestFit="1" customWidth="1"/>
    <col min="2820" max="2820" width="6.42578125" style="159" customWidth="1"/>
    <col min="2821" max="2821" width="8.42578125" style="159" customWidth="1"/>
    <col min="2822" max="2822" width="2.42578125" style="159" customWidth="1"/>
    <col min="2823" max="2823" width="8.42578125" style="159" bestFit="1" customWidth="1"/>
    <col min="2824" max="2824" width="1.7109375" style="159" bestFit="1" customWidth="1"/>
    <col min="2825" max="2825" width="6.42578125" style="159" bestFit="1" customWidth="1"/>
    <col min="2826" max="2826" width="5.28515625" style="159" bestFit="1" customWidth="1"/>
    <col min="2827" max="2829" width="4" style="159" bestFit="1" customWidth="1"/>
    <col min="2830" max="2830" width="16.7109375" style="159" bestFit="1" customWidth="1"/>
    <col min="2831" max="3072" width="11" style="159"/>
    <col min="3073" max="3073" width="7" style="159" customWidth="1"/>
    <col min="3074" max="3074" width="47.42578125" style="159" bestFit="1" customWidth="1"/>
    <col min="3075" max="3075" width="20.140625" style="159" bestFit="1" customWidth="1"/>
    <col min="3076" max="3076" width="6.42578125" style="159" customWidth="1"/>
    <col min="3077" max="3077" width="8.42578125" style="159" customWidth="1"/>
    <col min="3078" max="3078" width="2.42578125" style="159" customWidth="1"/>
    <col min="3079" max="3079" width="8.42578125" style="159" bestFit="1" customWidth="1"/>
    <col min="3080" max="3080" width="1.7109375" style="159" bestFit="1" customWidth="1"/>
    <col min="3081" max="3081" width="6.42578125" style="159" bestFit="1" customWidth="1"/>
    <col min="3082" max="3082" width="5.28515625" style="159" bestFit="1" customWidth="1"/>
    <col min="3083" max="3085" width="4" style="159" bestFit="1" customWidth="1"/>
    <col min="3086" max="3086" width="16.7109375" style="159" bestFit="1" customWidth="1"/>
    <col min="3087" max="3328" width="11" style="159"/>
    <col min="3329" max="3329" width="7" style="159" customWidth="1"/>
    <col min="3330" max="3330" width="47.42578125" style="159" bestFit="1" customWidth="1"/>
    <col min="3331" max="3331" width="20.140625" style="159" bestFit="1" customWidth="1"/>
    <col min="3332" max="3332" width="6.42578125" style="159" customWidth="1"/>
    <col min="3333" max="3333" width="8.42578125" style="159" customWidth="1"/>
    <col min="3334" max="3334" width="2.42578125" style="159" customWidth="1"/>
    <col min="3335" max="3335" width="8.42578125" style="159" bestFit="1" customWidth="1"/>
    <col min="3336" max="3336" width="1.7109375" style="159" bestFit="1" customWidth="1"/>
    <col min="3337" max="3337" width="6.42578125" style="159" bestFit="1" customWidth="1"/>
    <col min="3338" max="3338" width="5.28515625" style="159" bestFit="1" customWidth="1"/>
    <col min="3339" max="3341" width="4" style="159" bestFit="1" customWidth="1"/>
    <col min="3342" max="3342" width="16.7109375" style="159" bestFit="1" customWidth="1"/>
    <col min="3343" max="3584" width="11" style="159"/>
    <col min="3585" max="3585" width="7" style="159" customWidth="1"/>
    <col min="3586" max="3586" width="47.42578125" style="159" bestFit="1" customWidth="1"/>
    <col min="3587" max="3587" width="20.140625" style="159" bestFit="1" customWidth="1"/>
    <col min="3588" max="3588" width="6.42578125" style="159" customWidth="1"/>
    <col min="3589" max="3589" width="8.42578125" style="159" customWidth="1"/>
    <col min="3590" max="3590" width="2.42578125" style="159" customWidth="1"/>
    <col min="3591" max="3591" width="8.42578125" style="159" bestFit="1" customWidth="1"/>
    <col min="3592" max="3592" width="1.7109375" style="159" bestFit="1" customWidth="1"/>
    <col min="3593" max="3593" width="6.42578125" style="159" bestFit="1" customWidth="1"/>
    <col min="3594" max="3594" width="5.28515625" style="159" bestFit="1" customWidth="1"/>
    <col min="3595" max="3597" width="4" style="159" bestFit="1" customWidth="1"/>
    <col min="3598" max="3598" width="16.7109375" style="159" bestFit="1" customWidth="1"/>
    <col min="3599" max="3840" width="11" style="159"/>
    <col min="3841" max="3841" width="7" style="159" customWidth="1"/>
    <col min="3842" max="3842" width="47.42578125" style="159" bestFit="1" customWidth="1"/>
    <col min="3843" max="3843" width="20.140625" style="159" bestFit="1" customWidth="1"/>
    <col min="3844" max="3844" width="6.42578125" style="159" customWidth="1"/>
    <col min="3845" max="3845" width="8.42578125" style="159" customWidth="1"/>
    <col min="3846" max="3846" width="2.42578125" style="159" customWidth="1"/>
    <col min="3847" max="3847" width="8.42578125" style="159" bestFit="1" customWidth="1"/>
    <col min="3848" max="3848" width="1.7109375" style="159" bestFit="1" customWidth="1"/>
    <col min="3849" max="3849" width="6.42578125" style="159" bestFit="1" customWidth="1"/>
    <col min="3850" max="3850" width="5.28515625" style="159" bestFit="1" customWidth="1"/>
    <col min="3851" max="3853" width="4" style="159" bestFit="1" customWidth="1"/>
    <col min="3854" max="3854" width="16.7109375" style="159" bestFit="1" customWidth="1"/>
    <col min="3855" max="4096" width="11" style="159"/>
    <col min="4097" max="4097" width="7" style="159" customWidth="1"/>
    <col min="4098" max="4098" width="47.42578125" style="159" bestFit="1" customWidth="1"/>
    <col min="4099" max="4099" width="20.140625" style="159" bestFit="1" customWidth="1"/>
    <col min="4100" max="4100" width="6.42578125" style="159" customWidth="1"/>
    <col min="4101" max="4101" width="8.42578125" style="159" customWidth="1"/>
    <col min="4102" max="4102" width="2.42578125" style="159" customWidth="1"/>
    <col min="4103" max="4103" width="8.42578125" style="159" bestFit="1" customWidth="1"/>
    <col min="4104" max="4104" width="1.7109375" style="159" bestFit="1" customWidth="1"/>
    <col min="4105" max="4105" width="6.42578125" style="159" bestFit="1" customWidth="1"/>
    <col min="4106" max="4106" width="5.28515625" style="159" bestFit="1" customWidth="1"/>
    <col min="4107" max="4109" width="4" style="159" bestFit="1" customWidth="1"/>
    <col min="4110" max="4110" width="16.7109375" style="159" bestFit="1" customWidth="1"/>
    <col min="4111" max="4352" width="11" style="159"/>
    <col min="4353" max="4353" width="7" style="159" customWidth="1"/>
    <col min="4354" max="4354" width="47.42578125" style="159" bestFit="1" customWidth="1"/>
    <col min="4355" max="4355" width="20.140625" style="159" bestFit="1" customWidth="1"/>
    <col min="4356" max="4356" width="6.42578125" style="159" customWidth="1"/>
    <col min="4357" max="4357" width="8.42578125" style="159" customWidth="1"/>
    <col min="4358" max="4358" width="2.42578125" style="159" customWidth="1"/>
    <col min="4359" max="4359" width="8.42578125" style="159" bestFit="1" customWidth="1"/>
    <col min="4360" max="4360" width="1.7109375" style="159" bestFit="1" customWidth="1"/>
    <col min="4361" max="4361" width="6.42578125" style="159" bestFit="1" customWidth="1"/>
    <col min="4362" max="4362" width="5.28515625" style="159" bestFit="1" customWidth="1"/>
    <col min="4363" max="4365" width="4" style="159" bestFit="1" customWidth="1"/>
    <col min="4366" max="4366" width="16.7109375" style="159" bestFit="1" customWidth="1"/>
    <col min="4367" max="4608" width="11" style="159"/>
    <col min="4609" max="4609" width="7" style="159" customWidth="1"/>
    <col min="4610" max="4610" width="47.42578125" style="159" bestFit="1" customWidth="1"/>
    <col min="4611" max="4611" width="20.140625" style="159" bestFit="1" customWidth="1"/>
    <col min="4612" max="4612" width="6.42578125" style="159" customWidth="1"/>
    <col min="4613" max="4613" width="8.42578125" style="159" customWidth="1"/>
    <col min="4614" max="4614" width="2.42578125" style="159" customWidth="1"/>
    <col min="4615" max="4615" width="8.42578125" style="159" bestFit="1" customWidth="1"/>
    <col min="4616" max="4616" width="1.7109375" style="159" bestFit="1" customWidth="1"/>
    <col min="4617" max="4617" width="6.42578125" style="159" bestFit="1" customWidth="1"/>
    <col min="4618" max="4618" width="5.28515625" style="159" bestFit="1" customWidth="1"/>
    <col min="4619" max="4621" width="4" style="159" bestFit="1" customWidth="1"/>
    <col min="4622" max="4622" width="16.7109375" style="159" bestFit="1" customWidth="1"/>
    <col min="4623" max="4864" width="11" style="159"/>
    <col min="4865" max="4865" width="7" style="159" customWidth="1"/>
    <col min="4866" max="4866" width="47.42578125" style="159" bestFit="1" customWidth="1"/>
    <col min="4867" max="4867" width="20.140625" style="159" bestFit="1" customWidth="1"/>
    <col min="4868" max="4868" width="6.42578125" style="159" customWidth="1"/>
    <col min="4869" max="4869" width="8.42578125" style="159" customWidth="1"/>
    <col min="4870" max="4870" width="2.42578125" style="159" customWidth="1"/>
    <col min="4871" max="4871" width="8.42578125" style="159" bestFit="1" customWidth="1"/>
    <col min="4872" max="4872" width="1.7109375" style="159" bestFit="1" customWidth="1"/>
    <col min="4873" max="4873" width="6.42578125" style="159" bestFit="1" customWidth="1"/>
    <col min="4874" max="4874" width="5.28515625" style="159" bestFit="1" customWidth="1"/>
    <col min="4875" max="4877" width="4" style="159" bestFit="1" customWidth="1"/>
    <col min="4878" max="4878" width="16.7109375" style="159" bestFit="1" customWidth="1"/>
    <col min="4879" max="5120" width="11" style="159"/>
    <col min="5121" max="5121" width="7" style="159" customWidth="1"/>
    <col min="5122" max="5122" width="47.42578125" style="159" bestFit="1" customWidth="1"/>
    <col min="5123" max="5123" width="20.140625" style="159" bestFit="1" customWidth="1"/>
    <col min="5124" max="5124" width="6.42578125" style="159" customWidth="1"/>
    <col min="5125" max="5125" width="8.42578125" style="159" customWidth="1"/>
    <col min="5126" max="5126" width="2.42578125" style="159" customWidth="1"/>
    <col min="5127" max="5127" width="8.42578125" style="159" bestFit="1" customWidth="1"/>
    <col min="5128" max="5128" width="1.7109375" style="159" bestFit="1" customWidth="1"/>
    <col min="5129" max="5129" width="6.42578125" style="159" bestFit="1" customWidth="1"/>
    <col min="5130" max="5130" width="5.28515625" style="159" bestFit="1" customWidth="1"/>
    <col min="5131" max="5133" width="4" style="159" bestFit="1" customWidth="1"/>
    <col min="5134" max="5134" width="16.7109375" style="159" bestFit="1" customWidth="1"/>
    <col min="5135" max="5376" width="11" style="159"/>
    <col min="5377" max="5377" width="7" style="159" customWidth="1"/>
    <col min="5378" max="5378" width="47.42578125" style="159" bestFit="1" customWidth="1"/>
    <col min="5379" max="5379" width="20.140625" style="159" bestFit="1" customWidth="1"/>
    <col min="5380" max="5380" width="6.42578125" style="159" customWidth="1"/>
    <col min="5381" max="5381" width="8.42578125" style="159" customWidth="1"/>
    <col min="5382" max="5382" width="2.42578125" style="159" customWidth="1"/>
    <col min="5383" max="5383" width="8.42578125" style="159" bestFit="1" customWidth="1"/>
    <col min="5384" max="5384" width="1.7109375" style="159" bestFit="1" customWidth="1"/>
    <col min="5385" max="5385" width="6.42578125" style="159" bestFit="1" customWidth="1"/>
    <col min="5386" max="5386" width="5.28515625" style="159" bestFit="1" customWidth="1"/>
    <col min="5387" max="5389" width="4" style="159" bestFit="1" customWidth="1"/>
    <col min="5390" max="5390" width="16.7109375" style="159" bestFit="1" customWidth="1"/>
    <col min="5391" max="5632" width="11" style="159"/>
    <col min="5633" max="5633" width="7" style="159" customWidth="1"/>
    <col min="5634" max="5634" width="47.42578125" style="159" bestFit="1" customWidth="1"/>
    <col min="5635" max="5635" width="20.140625" style="159" bestFit="1" customWidth="1"/>
    <col min="5636" max="5636" width="6.42578125" style="159" customWidth="1"/>
    <col min="5637" max="5637" width="8.42578125" style="159" customWidth="1"/>
    <col min="5638" max="5638" width="2.42578125" style="159" customWidth="1"/>
    <col min="5639" max="5639" width="8.42578125" style="159" bestFit="1" customWidth="1"/>
    <col min="5640" max="5640" width="1.7109375" style="159" bestFit="1" customWidth="1"/>
    <col min="5641" max="5641" width="6.42578125" style="159" bestFit="1" customWidth="1"/>
    <col min="5642" max="5642" width="5.28515625" style="159" bestFit="1" customWidth="1"/>
    <col min="5643" max="5645" width="4" style="159" bestFit="1" customWidth="1"/>
    <col min="5646" max="5646" width="16.7109375" style="159" bestFit="1" customWidth="1"/>
    <col min="5647" max="5888" width="11" style="159"/>
    <col min="5889" max="5889" width="7" style="159" customWidth="1"/>
    <col min="5890" max="5890" width="47.42578125" style="159" bestFit="1" customWidth="1"/>
    <col min="5891" max="5891" width="20.140625" style="159" bestFit="1" customWidth="1"/>
    <col min="5892" max="5892" width="6.42578125" style="159" customWidth="1"/>
    <col min="5893" max="5893" width="8.42578125" style="159" customWidth="1"/>
    <col min="5894" max="5894" width="2.42578125" style="159" customWidth="1"/>
    <col min="5895" max="5895" width="8.42578125" style="159" bestFit="1" customWidth="1"/>
    <col min="5896" max="5896" width="1.7109375" style="159" bestFit="1" customWidth="1"/>
    <col min="5897" max="5897" width="6.42578125" style="159" bestFit="1" customWidth="1"/>
    <col min="5898" max="5898" width="5.28515625" style="159" bestFit="1" customWidth="1"/>
    <col min="5899" max="5901" width="4" style="159" bestFit="1" customWidth="1"/>
    <col min="5902" max="5902" width="16.7109375" style="159" bestFit="1" customWidth="1"/>
    <col min="5903" max="6144" width="11" style="159"/>
    <col min="6145" max="6145" width="7" style="159" customWidth="1"/>
    <col min="6146" max="6146" width="47.42578125" style="159" bestFit="1" customWidth="1"/>
    <col min="6147" max="6147" width="20.140625" style="159" bestFit="1" customWidth="1"/>
    <col min="6148" max="6148" width="6.42578125" style="159" customWidth="1"/>
    <col min="6149" max="6149" width="8.42578125" style="159" customWidth="1"/>
    <col min="6150" max="6150" width="2.42578125" style="159" customWidth="1"/>
    <col min="6151" max="6151" width="8.42578125" style="159" bestFit="1" customWidth="1"/>
    <col min="6152" max="6152" width="1.7109375" style="159" bestFit="1" customWidth="1"/>
    <col min="6153" max="6153" width="6.42578125" style="159" bestFit="1" customWidth="1"/>
    <col min="6154" max="6154" width="5.28515625" style="159" bestFit="1" customWidth="1"/>
    <col min="6155" max="6157" width="4" style="159" bestFit="1" customWidth="1"/>
    <col min="6158" max="6158" width="16.7109375" style="159" bestFit="1" customWidth="1"/>
    <col min="6159" max="6400" width="11" style="159"/>
    <col min="6401" max="6401" width="7" style="159" customWidth="1"/>
    <col min="6402" max="6402" width="47.42578125" style="159" bestFit="1" customWidth="1"/>
    <col min="6403" max="6403" width="20.140625" style="159" bestFit="1" customWidth="1"/>
    <col min="6404" max="6404" width="6.42578125" style="159" customWidth="1"/>
    <col min="6405" max="6405" width="8.42578125" style="159" customWidth="1"/>
    <col min="6406" max="6406" width="2.42578125" style="159" customWidth="1"/>
    <col min="6407" max="6407" width="8.42578125" style="159" bestFit="1" customWidth="1"/>
    <col min="6408" max="6408" width="1.7109375" style="159" bestFit="1" customWidth="1"/>
    <col min="6409" max="6409" width="6.42578125" style="159" bestFit="1" customWidth="1"/>
    <col min="6410" max="6410" width="5.28515625" style="159" bestFit="1" customWidth="1"/>
    <col min="6411" max="6413" width="4" style="159" bestFit="1" customWidth="1"/>
    <col min="6414" max="6414" width="16.7109375" style="159" bestFit="1" customWidth="1"/>
    <col min="6415" max="6656" width="11" style="159"/>
    <col min="6657" max="6657" width="7" style="159" customWidth="1"/>
    <col min="6658" max="6658" width="47.42578125" style="159" bestFit="1" customWidth="1"/>
    <col min="6659" max="6659" width="20.140625" style="159" bestFit="1" customWidth="1"/>
    <col min="6660" max="6660" width="6.42578125" style="159" customWidth="1"/>
    <col min="6661" max="6661" width="8.42578125" style="159" customWidth="1"/>
    <col min="6662" max="6662" width="2.42578125" style="159" customWidth="1"/>
    <col min="6663" max="6663" width="8.42578125" style="159" bestFit="1" customWidth="1"/>
    <col min="6664" max="6664" width="1.7109375" style="159" bestFit="1" customWidth="1"/>
    <col min="6665" max="6665" width="6.42578125" style="159" bestFit="1" customWidth="1"/>
    <col min="6666" max="6666" width="5.28515625" style="159" bestFit="1" customWidth="1"/>
    <col min="6667" max="6669" width="4" style="159" bestFit="1" customWidth="1"/>
    <col min="6670" max="6670" width="16.7109375" style="159" bestFit="1" customWidth="1"/>
    <col min="6671" max="6912" width="11" style="159"/>
    <col min="6913" max="6913" width="7" style="159" customWidth="1"/>
    <col min="6914" max="6914" width="47.42578125" style="159" bestFit="1" customWidth="1"/>
    <col min="6915" max="6915" width="20.140625" style="159" bestFit="1" customWidth="1"/>
    <col min="6916" max="6916" width="6.42578125" style="159" customWidth="1"/>
    <col min="6917" max="6917" width="8.42578125" style="159" customWidth="1"/>
    <col min="6918" max="6918" width="2.42578125" style="159" customWidth="1"/>
    <col min="6919" max="6919" width="8.42578125" style="159" bestFit="1" customWidth="1"/>
    <col min="6920" max="6920" width="1.7109375" style="159" bestFit="1" customWidth="1"/>
    <col min="6921" max="6921" width="6.42578125" style="159" bestFit="1" customWidth="1"/>
    <col min="6922" max="6922" width="5.28515625" style="159" bestFit="1" customWidth="1"/>
    <col min="6923" max="6925" width="4" style="159" bestFit="1" customWidth="1"/>
    <col min="6926" max="6926" width="16.7109375" style="159" bestFit="1" customWidth="1"/>
    <col min="6927" max="7168" width="11" style="159"/>
    <col min="7169" max="7169" width="7" style="159" customWidth="1"/>
    <col min="7170" max="7170" width="47.42578125" style="159" bestFit="1" customWidth="1"/>
    <col min="7171" max="7171" width="20.140625" style="159" bestFit="1" customWidth="1"/>
    <col min="7172" max="7172" width="6.42578125" style="159" customWidth="1"/>
    <col min="7173" max="7173" width="8.42578125" style="159" customWidth="1"/>
    <col min="7174" max="7174" width="2.42578125" style="159" customWidth="1"/>
    <col min="7175" max="7175" width="8.42578125" style="159" bestFit="1" customWidth="1"/>
    <col min="7176" max="7176" width="1.7109375" style="159" bestFit="1" customWidth="1"/>
    <col min="7177" max="7177" width="6.42578125" style="159" bestFit="1" customWidth="1"/>
    <col min="7178" max="7178" width="5.28515625" style="159" bestFit="1" customWidth="1"/>
    <col min="7179" max="7181" width="4" style="159" bestFit="1" customWidth="1"/>
    <col min="7182" max="7182" width="16.7109375" style="159" bestFit="1" customWidth="1"/>
    <col min="7183" max="7424" width="11" style="159"/>
    <col min="7425" max="7425" width="7" style="159" customWidth="1"/>
    <col min="7426" max="7426" width="47.42578125" style="159" bestFit="1" customWidth="1"/>
    <col min="7427" max="7427" width="20.140625" style="159" bestFit="1" customWidth="1"/>
    <col min="7428" max="7428" width="6.42578125" style="159" customWidth="1"/>
    <col min="7429" max="7429" width="8.42578125" style="159" customWidth="1"/>
    <col min="7430" max="7430" width="2.42578125" style="159" customWidth="1"/>
    <col min="7431" max="7431" width="8.42578125" style="159" bestFit="1" customWidth="1"/>
    <col min="7432" max="7432" width="1.7109375" style="159" bestFit="1" customWidth="1"/>
    <col min="7433" max="7433" width="6.42578125" style="159" bestFit="1" customWidth="1"/>
    <col min="7434" max="7434" width="5.28515625" style="159" bestFit="1" customWidth="1"/>
    <col min="7435" max="7437" width="4" style="159" bestFit="1" customWidth="1"/>
    <col min="7438" max="7438" width="16.7109375" style="159" bestFit="1" customWidth="1"/>
    <col min="7439" max="7680" width="11" style="159"/>
    <col min="7681" max="7681" width="7" style="159" customWidth="1"/>
    <col min="7682" max="7682" width="47.42578125" style="159" bestFit="1" customWidth="1"/>
    <col min="7683" max="7683" width="20.140625" style="159" bestFit="1" customWidth="1"/>
    <col min="7684" max="7684" width="6.42578125" style="159" customWidth="1"/>
    <col min="7685" max="7685" width="8.42578125" style="159" customWidth="1"/>
    <col min="7686" max="7686" width="2.42578125" style="159" customWidth="1"/>
    <col min="7687" max="7687" width="8.42578125" style="159" bestFit="1" customWidth="1"/>
    <col min="7688" max="7688" width="1.7109375" style="159" bestFit="1" customWidth="1"/>
    <col min="7689" max="7689" width="6.42578125" style="159" bestFit="1" customWidth="1"/>
    <col min="7690" max="7690" width="5.28515625" style="159" bestFit="1" customWidth="1"/>
    <col min="7691" max="7693" width="4" style="159" bestFit="1" customWidth="1"/>
    <col min="7694" max="7694" width="16.7109375" style="159" bestFit="1" customWidth="1"/>
    <col min="7695" max="7936" width="11" style="159"/>
    <col min="7937" max="7937" width="7" style="159" customWidth="1"/>
    <col min="7938" max="7938" width="47.42578125" style="159" bestFit="1" customWidth="1"/>
    <col min="7939" max="7939" width="20.140625" style="159" bestFit="1" customWidth="1"/>
    <col min="7940" max="7940" width="6.42578125" style="159" customWidth="1"/>
    <col min="7941" max="7941" width="8.42578125" style="159" customWidth="1"/>
    <col min="7942" max="7942" width="2.42578125" style="159" customWidth="1"/>
    <col min="7943" max="7943" width="8.42578125" style="159" bestFit="1" customWidth="1"/>
    <col min="7944" max="7944" width="1.7109375" style="159" bestFit="1" customWidth="1"/>
    <col min="7945" max="7945" width="6.42578125" style="159" bestFit="1" customWidth="1"/>
    <col min="7946" max="7946" width="5.28515625" style="159" bestFit="1" customWidth="1"/>
    <col min="7947" max="7949" width="4" style="159" bestFit="1" customWidth="1"/>
    <col min="7950" max="7950" width="16.7109375" style="159" bestFit="1" customWidth="1"/>
    <col min="7951" max="8192" width="11" style="159"/>
    <col min="8193" max="8193" width="7" style="159" customWidth="1"/>
    <col min="8194" max="8194" width="47.42578125" style="159" bestFit="1" customWidth="1"/>
    <col min="8195" max="8195" width="20.140625" style="159" bestFit="1" customWidth="1"/>
    <col min="8196" max="8196" width="6.42578125" style="159" customWidth="1"/>
    <col min="8197" max="8197" width="8.42578125" style="159" customWidth="1"/>
    <col min="8198" max="8198" width="2.42578125" style="159" customWidth="1"/>
    <col min="8199" max="8199" width="8.42578125" style="159" bestFit="1" customWidth="1"/>
    <col min="8200" max="8200" width="1.7109375" style="159" bestFit="1" customWidth="1"/>
    <col min="8201" max="8201" width="6.42578125" style="159" bestFit="1" customWidth="1"/>
    <col min="8202" max="8202" width="5.28515625" style="159" bestFit="1" customWidth="1"/>
    <col min="8203" max="8205" width="4" style="159" bestFit="1" customWidth="1"/>
    <col min="8206" max="8206" width="16.7109375" style="159" bestFit="1" customWidth="1"/>
    <col min="8207" max="8448" width="11" style="159"/>
    <col min="8449" max="8449" width="7" style="159" customWidth="1"/>
    <col min="8450" max="8450" width="47.42578125" style="159" bestFit="1" customWidth="1"/>
    <col min="8451" max="8451" width="20.140625" style="159" bestFit="1" customWidth="1"/>
    <col min="8452" max="8452" width="6.42578125" style="159" customWidth="1"/>
    <col min="8453" max="8453" width="8.42578125" style="159" customWidth="1"/>
    <col min="8454" max="8454" width="2.42578125" style="159" customWidth="1"/>
    <col min="8455" max="8455" width="8.42578125" style="159" bestFit="1" customWidth="1"/>
    <col min="8456" max="8456" width="1.7109375" style="159" bestFit="1" customWidth="1"/>
    <col min="8457" max="8457" width="6.42578125" style="159" bestFit="1" customWidth="1"/>
    <col min="8458" max="8458" width="5.28515625" style="159" bestFit="1" customWidth="1"/>
    <col min="8459" max="8461" width="4" style="159" bestFit="1" customWidth="1"/>
    <col min="8462" max="8462" width="16.7109375" style="159" bestFit="1" customWidth="1"/>
    <col min="8463" max="8704" width="11" style="159"/>
    <col min="8705" max="8705" width="7" style="159" customWidth="1"/>
    <col min="8706" max="8706" width="47.42578125" style="159" bestFit="1" customWidth="1"/>
    <col min="8707" max="8707" width="20.140625" style="159" bestFit="1" customWidth="1"/>
    <col min="8708" max="8708" width="6.42578125" style="159" customWidth="1"/>
    <col min="8709" max="8709" width="8.42578125" style="159" customWidth="1"/>
    <col min="8710" max="8710" width="2.42578125" style="159" customWidth="1"/>
    <col min="8711" max="8711" width="8.42578125" style="159" bestFit="1" customWidth="1"/>
    <col min="8712" max="8712" width="1.7109375" style="159" bestFit="1" customWidth="1"/>
    <col min="8713" max="8713" width="6.42578125" style="159" bestFit="1" customWidth="1"/>
    <col min="8714" max="8714" width="5.28515625" style="159" bestFit="1" customWidth="1"/>
    <col min="8715" max="8717" width="4" style="159" bestFit="1" customWidth="1"/>
    <col min="8718" max="8718" width="16.7109375" style="159" bestFit="1" customWidth="1"/>
    <col min="8719" max="8960" width="11" style="159"/>
    <col min="8961" max="8961" width="7" style="159" customWidth="1"/>
    <col min="8962" max="8962" width="47.42578125" style="159" bestFit="1" customWidth="1"/>
    <col min="8963" max="8963" width="20.140625" style="159" bestFit="1" customWidth="1"/>
    <col min="8964" max="8964" width="6.42578125" style="159" customWidth="1"/>
    <col min="8965" max="8965" width="8.42578125" style="159" customWidth="1"/>
    <col min="8966" max="8966" width="2.42578125" style="159" customWidth="1"/>
    <col min="8967" max="8967" width="8.42578125" style="159" bestFit="1" customWidth="1"/>
    <col min="8968" max="8968" width="1.7109375" style="159" bestFit="1" customWidth="1"/>
    <col min="8969" max="8969" width="6.42578125" style="159" bestFit="1" customWidth="1"/>
    <col min="8970" max="8970" width="5.28515625" style="159" bestFit="1" customWidth="1"/>
    <col min="8971" max="8973" width="4" style="159" bestFit="1" customWidth="1"/>
    <col min="8974" max="8974" width="16.7109375" style="159" bestFit="1" customWidth="1"/>
    <col min="8975" max="9216" width="11" style="159"/>
    <col min="9217" max="9217" width="7" style="159" customWidth="1"/>
    <col min="9218" max="9218" width="47.42578125" style="159" bestFit="1" customWidth="1"/>
    <col min="9219" max="9219" width="20.140625" style="159" bestFit="1" customWidth="1"/>
    <col min="9220" max="9220" width="6.42578125" style="159" customWidth="1"/>
    <col min="9221" max="9221" width="8.42578125" style="159" customWidth="1"/>
    <col min="9222" max="9222" width="2.42578125" style="159" customWidth="1"/>
    <col min="9223" max="9223" width="8.42578125" style="159" bestFit="1" customWidth="1"/>
    <col min="9224" max="9224" width="1.7109375" style="159" bestFit="1" customWidth="1"/>
    <col min="9225" max="9225" width="6.42578125" style="159" bestFit="1" customWidth="1"/>
    <col min="9226" max="9226" width="5.28515625" style="159" bestFit="1" customWidth="1"/>
    <col min="9227" max="9229" width="4" style="159" bestFit="1" customWidth="1"/>
    <col min="9230" max="9230" width="16.7109375" style="159" bestFit="1" customWidth="1"/>
    <col min="9231" max="9472" width="11" style="159"/>
    <col min="9473" max="9473" width="7" style="159" customWidth="1"/>
    <col min="9474" max="9474" width="47.42578125" style="159" bestFit="1" customWidth="1"/>
    <col min="9475" max="9475" width="20.140625" style="159" bestFit="1" customWidth="1"/>
    <col min="9476" max="9476" width="6.42578125" style="159" customWidth="1"/>
    <col min="9477" max="9477" width="8.42578125" style="159" customWidth="1"/>
    <col min="9478" max="9478" width="2.42578125" style="159" customWidth="1"/>
    <col min="9479" max="9479" width="8.42578125" style="159" bestFit="1" customWidth="1"/>
    <col min="9480" max="9480" width="1.7109375" style="159" bestFit="1" customWidth="1"/>
    <col min="9481" max="9481" width="6.42578125" style="159" bestFit="1" customWidth="1"/>
    <col min="9482" max="9482" width="5.28515625" style="159" bestFit="1" customWidth="1"/>
    <col min="9483" max="9485" width="4" style="159" bestFit="1" customWidth="1"/>
    <col min="9486" max="9486" width="16.7109375" style="159" bestFit="1" customWidth="1"/>
    <col min="9487" max="9728" width="11" style="159"/>
    <col min="9729" max="9729" width="7" style="159" customWidth="1"/>
    <col min="9730" max="9730" width="47.42578125" style="159" bestFit="1" customWidth="1"/>
    <col min="9731" max="9731" width="20.140625" style="159" bestFit="1" customWidth="1"/>
    <col min="9732" max="9732" width="6.42578125" style="159" customWidth="1"/>
    <col min="9733" max="9733" width="8.42578125" style="159" customWidth="1"/>
    <col min="9734" max="9734" width="2.42578125" style="159" customWidth="1"/>
    <col min="9735" max="9735" width="8.42578125" style="159" bestFit="1" customWidth="1"/>
    <col min="9736" max="9736" width="1.7109375" style="159" bestFit="1" customWidth="1"/>
    <col min="9737" max="9737" width="6.42578125" style="159" bestFit="1" customWidth="1"/>
    <col min="9738" max="9738" width="5.28515625" style="159" bestFit="1" customWidth="1"/>
    <col min="9739" max="9741" width="4" style="159" bestFit="1" customWidth="1"/>
    <col min="9742" max="9742" width="16.7109375" style="159" bestFit="1" customWidth="1"/>
    <col min="9743" max="9984" width="11" style="159"/>
    <col min="9985" max="9985" width="7" style="159" customWidth="1"/>
    <col min="9986" max="9986" width="47.42578125" style="159" bestFit="1" customWidth="1"/>
    <col min="9987" max="9987" width="20.140625" style="159" bestFit="1" customWidth="1"/>
    <col min="9988" max="9988" width="6.42578125" style="159" customWidth="1"/>
    <col min="9989" max="9989" width="8.42578125" style="159" customWidth="1"/>
    <col min="9990" max="9990" width="2.42578125" style="159" customWidth="1"/>
    <col min="9991" max="9991" width="8.42578125" style="159" bestFit="1" customWidth="1"/>
    <col min="9992" max="9992" width="1.7109375" style="159" bestFit="1" customWidth="1"/>
    <col min="9993" max="9993" width="6.42578125" style="159" bestFit="1" customWidth="1"/>
    <col min="9994" max="9994" width="5.28515625" style="159" bestFit="1" customWidth="1"/>
    <col min="9995" max="9997" width="4" style="159" bestFit="1" customWidth="1"/>
    <col min="9998" max="9998" width="16.7109375" style="159" bestFit="1" customWidth="1"/>
    <col min="9999" max="10240" width="11" style="159"/>
    <col min="10241" max="10241" width="7" style="159" customWidth="1"/>
    <col min="10242" max="10242" width="47.42578125" style="159" bestFit="1" customWidth="1"/>
    <col min="10243" max="10243" width="20.140625" style="159" bestFit="1" customWidth="1"/>
    <col min="10244" max="10244" width="6.42578125" style="159" customWidth="1"/>
    <col min="10245" max="10245" width="8.42578125" style="159" customWidth="1"/>
    <col min="10246" max="10246" width="2.42578125" style="159" customWidth="1"/>
    <col min="10247" max="10247" width="8.42578125" style="159" bestFit="1" customWidth="1"/>
    <col min="10248" max="10248" width="1.7109375" style="159" bestFit="1" customWidth="1"/>
    <col min="10249" max="10249" width="6.42578125" style="159" bestFit="1" customWidth="1"/>
    <col min="10250" max="10250" width="5.28515625" style="159" bestFit="1" customWidth="1"/>
    <col min="10251" max="10253" width="4" style="159" bestFit="1" customWidth="1"/>
    <col min="10254" max="10254" width="16.7109375" style="159" bestFit="1" customWidth="1"/>
    <col min="10255" max="10496" width="11" style="159"/>
    <col min="10497" max="10497" width="7" style="159" customWidth="1"/>
    <col min="10498" max="10498" width="47.42578125" style="159" bestFit="1" customWidth="1"/>
    <col min="10499" max="10499" width="20.140625" style="159" bestFit="1" customWidth="1"/>
    <col min="10500" max="10500" width="6.42578125" style="159" customWidth="1"/>
    <col min="10501" max="10501" width="8.42578125" style="159" customWidth="1"/>
    <col min="10502" max="10502" width="2.42578125" style="159" customWidth="1"/>
    <col min="10503" max="10503" width="8.42578125" style="159" bestFit="1" customWidth="1"/>
    <col min="10504" max="10504" width="1.7109375" style="159" bestFit="1" customWidth="1"/>
    <col min="10505" max="10505" width="6.42578125" style="159" bestFit="1" customWidth="1"/>
    <col min="10506" max="10506" width="5.28515625" style="159" bestFit="1" customWidth="1"/>
    <col min="10507" max="10509" width="4" style="159" bestFit="1" customWidth="1"/>
    <col min="10510" max="10510" width="16.7109375" style="159" bestFit="1" customWidth="1"/>
    <col min="10511" max="10752" width="11" style="159"/>
    <col min="10753" max="10753" width="7" style="159" customWidth="1"/>
    <col min="10754" max="10754" width="47.42578125" style="159" bestFit="1" customWidth="1"/>
    <col min="10755" max="10755" width="20.140625" style="159" bestFit="1" customWidth="1"/>
    <col min="10756" max="10756" width="6.42578125" style="159" customWidth="1"/>
    <col min="10757" max="10757" width="8.42578125" style="159" customWidth="1"/>
    <col min="10758" max="10758" width="2.42578125" style="159" customWidth="1"/>
    <col min="10759" max="10759" width="8.42578125" style="159" bestFit="1" customWidth="1"/>
    <col min="10760" max="10760" width="1.7109375" style="159" bestFit="1" customWidth="1"/>
    <col min="10761" max="10761" width="6.42578125" style="159" bestFit="1" customWidth="1"/>
    <col min="10762" max="10762" width="5.28515625" style="159" bestFit="1" customWidth="1"/>
    <col min="10763" max="10765" width="4" style="159" bestFit="1" customWidth="1"/>
    <col min="10766" max="10766" width="16.7109375" style="159" bestFit="1" customWidth="1"/>
    <col min="10767" max="11008" width="11" style="159"/>
    <col min="11009" max="11009" width="7" style="159" customWidth="1"/>
    <col min="11010" max="11010" width="47.42578125" style="159" bestFit="1" customWidth="1"/>
    <col min="11011" max="11011" width="20.140625" style="159" bestFit="1" customWidth="1"/>
    <col min="11012" max="11012" width="6.42578125" style="159" customWidth="1"/>
    <col min="11013" max="11013" width="8.42578125" style="159" customWidth="1"/>
    <col min="11014" max="11014" width="2.42578125" style="159" customWidth="1"/>
    <col min="11015" max="11015" width="8.42578125" style="159" bestFit="1" customWidth="1"/>
    <col min="11016" max="11016" width="1.7109375" style="159" bestFit="1" customWidth="1"/>
    <col min="11017" max="11017" width="6.42578125" style="159" bestFit="1" customWidth="1"/>
    <col min="11018" max="11018" width="5.28515625" style="159" bestFit="1" customWidth="1"/>
    <col min="11019" max="11021" width="4" style="159" bestFit="1" customWidth="1"/>
    <col min="11022" max="11022" width="16.7109375" style="159" bestFit="1" customWidth="1"/>
    <col min="11023" max="11264" width="11" style="159"/>
    <col min="11265" max="11265" width="7" style="159" customWidth="1"/>
    <col min="11266" max="11266" width="47.42578125" style="159" bestFit="1" customWidth="1"/>
    <col min="11267" max="11267" width="20.140625" style="159" bestFit="1" customWidth="1"/>
    <col min="11268" max="11268" width="6.42578125" style="159" customWidth="1"/>
    <col min="11269" max="11269" width="8.42578125" style="159" customWidth="1"/>
    <col min="11270" max="11270" width="2.42578125" style="159" customWidth="1"/>
    <col min="11271" max="11271" width="8.42578125" style="159" bestFit="1" customWidth="1"/>
    <col min="11272" max="11272" width="1.7109375" style="159" bestFit="1" customWidth="1"/>
    <col min="11273" max="11273" width="6.42578125" style="159" bestFit="1" customWidth="1"/>
    <col min="11274" max="11274" width="5.28515625" style="159" bestFit="1" customWidth="1"/>
    <col min="11275" max="11277" width="4" style="159" bestFit="1" customWidth="1"/>
    <col min="11278" max="11278" width="16.7109375" style="159" bestFit="1" customWidth="1"/>
    <col min="11279" max="11520" width="11" style="159"/>
    <col min="11521" max="11521" width="7" style="159" customWidth="1"/>
    <col min="11522" max="11522" width="47.42578125" style="159" bestFit="1" customWidth="1"/>
    <col min="11523" max="11523" width="20.140625" style="159" bestFit="1" customWidth="1"/>
    <col min="11524" max="11524" width="6.42578125" style="159" customWidth="1"/>
    <col min="11525" max="11525" width="8.42578125" style="159" customWidth="1"/>
    <col min="11526" max="11526" width="2.42578125" style="159" customWidth="1"/>
    <col min="11527" max="11527" width="8.42578125" style="159" bestFit="1" customWidth="1"/>
    <col min="11528" max="11528" width="1.7109375" style="159" bestFit="1" customWidth="1"/>
    <col min="11529" max="11529" width="6.42578125" style="159" bestFit="1" customWidth="1"/>
    <col min="11530" max="11530" width="5.28515625" style="159" bestFit="1" customWidth="1"/>
    <col min="11531" max="11533" width="4" style="159" bestFit="1" customWidth="1"/>
    <col min="11534" max="11534" width="16.7109375" style="159" bestFit="1" customWidth="1"/>
    <col min="11535" max="11776" width="11" style="159"/>
    <col min="11777" max="11777" width="7" style="159" customWidth="1"/>
    <col min="11778" max="11778" width="47.42578125" style="159" bestFit="1" customWidth="1"/>
    <col min="11779" max="11779" width="20.140625" style="159" bestFit="1" customWidth="1"/>
    <col min="11780" max="11780" width="6.42578125" style="159" customWidth="1"/>
    <col min="11781" max="11781" width="8.42578125" style="159" customWidth="1"/>
    <col min="11782" max="11782" width="2.42578125" style="159" customWidth="1"/>
    <col min="11783" max="11783" width="8.42578125" style="159" bestFit="1" customWidth="1"/>
    <col min="11784" max="11784" width="1.7109375" style="159" bestFit="1" customWidth="1"/>
    <col min="11785" max="11785" width="6.42578125" style="159" bestFit="1" customWidth="1"/>
    <col min="11786" max="11786" width="5.28515625" style="159" bestFit="1" customWidth="1"/>
    <col min="11787" max="11789" width="4" style="159" bestFit="1" customWidth="1"/>
    <col min="11790" max="11790" width="16.7109375" style="159" bestFit="1" customWidth="1"/>
    <col min="11791" max="12032" width="11" style="159"/>
    <col min="12033" max="12033" width="7" style="159" customWidth="1"/>
    <col min="12034" max="12034" width="47.42578125" style="159" bestFit="1" customWidth="1"/>
    <col min="12035" max="12035" width="20.140625" style="159" bestFit="1" customWidth="1"/>
    <col min="12036" max="12036" width="6.42578125" style="159" customWidth="1"/>
    <col min="12037" max="12037" width="8.42578125" style="159" customWidth="1"/>
    <col min="12038" max="12038" width="2.42578125" style="159" customWidth="1"/>
    <col min="12039" max="12039" width="8.42578125" style="159" bestFit="1" customWidth="1"/>
    <col min="12040" max="12040" width="1.7109375" style="159" bestFit="1" customWidth="1"/>
    <col min="12041" max="12041" width="6.42578125" style="159" bestFit="1" customWidth="1"/>
    <col min="12042" max="12042" width="5.28515625" style="159" bestFit="1" customWidth="1"/>
    <col min="12043" max="12045" width="4" style="159" bestFit="1" customWidth="1"/>
    <col min="12046" max="12046" width="16.7109375" style="159" bestFit="1" customWidth="1"/>
    <col min="12047" max="12288" width="11" style="159"/>
    <col min="12289" max="12289" width="7" style="159" customWidth="1"/>
    <col min="12290" max="12290" width="47.42578125" style="159" bestFit="1" customWidth="1"/>
    <col min="12291" max="12291" width="20.140625" style="159" bestFit="1" customWidth="1"/>
    <col min="12292" max="12292" width="6.42578125" style="159" customWidth="1"/>
    <col min="12293" max="12293" width="8.42578125" style="159" customWidth="1"/>
    <col min="12294" max="12294" width="2.42578125" style="159" customWidth="1"/>
    <col min="12295" max="12295" width="8.42578125" style="159" bestFit="1" customWidth="1"/>
    <col min="12296" max="12296" width="1.7109375" style="159" bestFit="1" customWidth="1"/>
    <col min="12297" max="12297" width="6.42578125" style="159" bestFit="1" customWidth="1"/>
    <col min="12298" max="12298" width="5.28515625" style="159" bestFit="1" customWidth="1"/>
    <col min="12299" max="12301" width="4" style="159" bestFit="1" customWidth="1"/>
    <col min="12302" max="12302" width="16.7109375" style="159" bestFit="1" customWidth="1"/>
    <col min="12303" max="12544" width="11" style="159"/>
    <col min="12545" max="12545" width="7" style="159" customWidth="1"/>
    <col min="12546" max="12546" width="47.42578125" style="159" bestFit="1" customWidth="1"/>
    <col min="12547" max="12547" width="20.140625" style="159" bestFit="1" customWidth="1"/>
    <col min="12548" max="12548" width="6.42578125" style="159" customWidth="1"/>
    <col min="12549" max="12549" width="8.42578125" style="159" customWidth="1"/>
    <col min="12550" max="12550" width="2.42578125" style="159" customWidth="1"/>
    <col min="12551" max="12551" width="8.42578125" style="159" bestFit="1" customWidth="1"/>
    <col min="12552" max="12552" width="1.7109375" style="159" bestFit="1" customWidth="1"/>
    <col min="12553" max="12553" width="6.42578125" style="159" bestFit="1" customWidth="1"/>
    <col min="12554" max="12554" width="5.28515625" style="159" bestFit="1" customWidth="1"/>
    <col min="12555" max="12557" width="4" style="159" bestFit="1" customWidth="1"/>
    <col min="12558" max="12558" width="16.7109375" style="159" bestFit="1" customWidth="1"/>
    <col min="12559" max="12800" width="11" style="159"/>
    <col min="12801" max="12801" width="7" style="159" customWidth="1"/>
    <col min="12802" max="12802" width="47.42578125" style="159" bestFit="1" customWidth="1"/>
    <col min="12803" max="12803" width="20.140625" style="159" bestFit="1" customWidth="1"/>
    <col min="12804" max="12804" width="6.42578125" style="159" customWidth="1"/>
    <col min="12805" max="12805" width="8.42578125" style="159" customWidth="1"/>
    <col min="12806" max="12806" width="2.42578125" style="159" customWidth="1"/>
    <col min="12807" max="12807" width="8.42578125" style="159" bestFit="1" customWidth="1"/>
    <col min="12808" max="12808" width="1.7109375" style="159" bestFit="1" customWidth="1"/>
    <col min="12809" max="12809" width="6.42578125" style="159" bestFit="1" customWidth="1"/>
    <col min="12810" max="12810" width="5.28515625" style="159" bestFit="1" customWidth="1"/>
    <col min="12811" max="12813" width="4" style="159" bestFit="1" customWidth="1"/>
    <col min="12814" max="12814" width="16.7109375" style="159" bestFit="1" customWidth="1"/>
    <col min="12815" max="13056" width="11" style="159"/>
    <col min="13057" max="13057" width="7" style="159" customWidth="1"/>
    <col min="13058" max="13058" width="47.42578125" style="159" bestFit="1" customWidth="1"/>
    <col min="13059" max="13059" width="20.140625" style="159" bestFit="1" customWidth="1"/>
    <col min="13060" max="13060" width="6.42578125" style="159" customWidth="1"/>
    <col min="13061" max="13061" width="8.42578125" style="159" customWidth="1"/>
    <col min="13062" max="13062" width="2.42578125" style="159" customWidth="1"/>
    <col min="13063" max="13063" width="8.42578125" style="159" bestFit="1" customWidth="1"/>
    <col min="13064" max="13064" width="1.7109375" style="159" bestFit="1" customWidth="1"/>
    <col min="13065" max="13065" width="6.42578125" style="159" bestFit="1" customWidth="1"/>
    <col min="13066" max="13066" width="5.28515625" style="159" bestFit="1" customWidth="1"/>
    <col min="13067" max="13069" width="4" style="159" bestFit="1" customWidth="1"/>
    <col min="13070" max="13070" width="16.7109375" style="159" bestFit="1" customWidth="1"/>
    <col min="13071" max="13312" width="11" style="159"/>
    <col min="13313" max="13313" width="7" style="159" customWidth="1"/>
    <col min="13314" max="13314" width="47.42578125" style="159" bestFit="1" customWidth="1"/>
    <col min="13315" max="13315" width="20.140625" style="159" bestFit="1" customWidth="1"/>
    <col min="13316" max="13316" width="6.42578125" style="159" customWidth="1"/>
    <col min="13317" max="13317" width="8.42578125" style="159" customWidth="1"/>
    <col min="13318" max="13318" width="2.42578125" style="159" customWidth="1"/>
    <col min="13319" max="13319" width="8.42578125" style="159" bestFit="1" customWidth="1"/>
    <col min="13320" max="13320" width="1.7109375" style="159" bestFit="1" customWidth="1"/>
    <col min="13321" max="13321" width="6.42578125" style="159" bestFit="1" customWidth="1"/>
    <col min="13322" max="13322" width="5.28515625" style="159" bestFit="1" customWidth="1"/>
    <col min="13323" max="13325" width="4" style="159" bestFit="1" customWidth="1"/>
    <col min="13326" max="13326" width="16.7109375" style="159" bestFit="1" customWidth="1"/>
    <col min="13327" max="13568" width="11" style="159"/>
    <col min="13569" max="13569" width="7" style="159" customWidth="1"/>
    <col min="13570" max="13570" width="47.42578125" style="159" bestFit="1" customWidth="1"/>
    <col min="13571" max="13571" width="20.140625" style="159" bestFit="1" customWidth="1"/>
    <col min="13572" max="13572" width="6.42578125" style="159" customWidth="1"/>
    <col min="13573" max="13573" width="8.42578125" style="159" customWidth="1"/>
    <col min="13574" max="13574" width="2.42578125" style="159" customWidth="1"/>
    <col min="13575" max="13575" width="8.42578125" style="159" bestFit="1" customWidth="1"/>
    <col min="13576" max="13576" width="1.7109375" style="159" bestFit="1" customWidth="1"/>
    <col min="13577" max="13577" width="6.42578125" style="159" bestFit="1" customWidth="1"/>
    <col min="13578" max="13578" width="5.28515625" style="159" bestFit="1" customWidth="1"/>
    <col min="13579" max="13581" width="4" style="159" bestFit="1" customWidth="1"/>
    <col min="13582" max="13582" width="16.7109375" style="159" bestFit="1" customWidth="1"/>
    <col min="13583" max="13824" width="11" style="159"/>
    <col min="13825" max="13825" width="7" style="159" customWidth="1"/>
    <col min="13826" max="13826" width="47.42578125" style="159" bestFit="1" customWidth="1"/>
    <col min="13827" max="13827" width="20.140625" style="159" bestFit="1" customWidth="1"/>
    <col min="13828" max="13828" width="6.42578125" style="159" customWidth="1"/>
    <col min="13829" max="13829" width="8.42578125" style="159" customWidth="1"/>
    <col min="13830" max="13830" width="2.42578125" style="159" customWidth="1"/>
    <col min="13831" max="13831" width="8.42578125" style="159" bestFit="1" customWidth="1"/>
    <col min="13832" max="13832" width="1.7109375" style="159" bestFit="1" customWidth="1"/>
    <col min="13833" max="13833" width="6.42578125" style="159" bestFit="1" customWidth="1"/>
    <col min="13834" max="13834" width="5.28515625" style="159" bestFit="1" customWidth="1"/>
    <col min="13835" max="13837" width="4" style="159" bestFit="1" customWidth="1"/>
    <col min="13838" max="13838" width="16.7109375" style="159" bestFit="1" customWidth="1"/>
    <col min="13839" max="14080" width="11" style="159"/>
    <col min="14081" max="14081" width="7" style="159" customWidth="1"/>
    <col min="14082" max="14082" width="47.42578125" style="159" bestFit="1" customWidth="1"/>
    <col min="14083" max="14083" width="20.140625" style="159" bestFit="1" customWidth="1"/>
    <col min="14084" max="14084" width="6.42578125" style="159" customWidth="1"/>
    <col min="14085" max="14085" width="8.42578125" style="159" customWidth="1"/>
    <col min="14086" max="14086" width="2.42578125" style="159" customWidth="1"/>
    <col min="14087" max="14087" width="8.42578125" style="159" bestFit="1" customWidth="1"/>
    <col min="14088" max="14088" width="1.7109375" style="159" bestFit="1" customWidth="1"/>
    <col min="14089" max="14089" width="6.42578125" style="159" bestFit="1" customWidth="1"/>
    <col min="14090" max="14090" width="5.28515625" style="159" bestFit="1" customWidth="1"/>
    <col min="14091" max="14093" width="4" style="159" bestFit="1" customWidth="1"/>
    <col min="14094" max="14094" width="16.7109375" style="159" bestFit="1" customWidth="1"/>
    <col min="14095" max="14336" width="11" style="159"/>
    <col min="14337" max="14337" width="7" style="159" customWidth="1"/>
    <col min="14338" max="14338" width="47.42578125" style="159" bestFit="1" customWidth="1"/>
    <col min="14339" max="14339" width="20.140625" style="159" bestFit="1" customWidth="1"/>
    <col min="14340" max="14340" width="6.42578125" style="159" customWidth="1"/>
    <col min="14341" max="14341" width="8.42578125" style="159" customWidth="1"/>
    <col min="14342" max="14342" width="2.42578125" style="159" customWidth="1"/>
    <col min="14343" max="14343" width="8.42578125" style="159" bestFit="1" customWidth="1"/>
    <col min="14344" max="14344" width="1.7109375" style="159" bestFit="1" customWidth="1"/>
    <col min="14345" max="14345" width="6.42578125" style="159" bestFit="1" customWidth="1"/>
    <col min="14346" max="14346" width="5.28515625" style="159" bestFit="1" customWidth="1"/>
    <col min="14347" max="14349" width="4" style="159" bestFit="1" customWidth="1"/>
    <col min="14350" max="14350" width="16.7109375" style="159" bestFit="1" customWidth="1"/>
    <col min="14351" max="14592" width="11" style="159"/>
    <col min="14593" max="14593" width="7" style="159" customWidth="1"/>
    <col min="14594" max="14594" width="47.42578125" style="159" bestFit="1" customWidth="1"/>
    <col min="14595" max="14595" width="20.140625" style="159" bestFit="1" customWidth="1"/>
    <col min="14596" max="14596" width="6.42578125" style="159" customWidth="1"/>
    <col min="14597" max="14597" width="8.42578125" style="159" customWidth="1"/>
    <col min="14598" max="14598" width="2.42578125" style="159" customWidth="1"/>
    <col min="14599" max="14599" width="8.42578125" style="159" bestFit="1" customWidth="1"/>
    <col min="14600" max="14600" width="1.7109375" style="159" bestFit="1" customWidth="1"/>
    <col min="14601" max="14601" width="6.42578125" style="159" bestFit="1" customWidth="1"/>
    <col min="14602" max="14602" width="5.28515625" style="159" bestFit="1" customWidth="1"/>
    <col min="14603" max="14605" width="4" style="159" bestFit="1" customWidth="1"/>
    <col min="14606" max="14606" width="16.7109375" style="159" bestFit="1" customWidth="1"/>
    <col min="14607" max="14848" width="11" style="159"/>
    <col min="14849" max="14849" width="7" style="159" customWidth="1"/>
    <col min="14850" max="14850" width="47.42578125" style="159" bestFit="1" customWidth="1"/>
    <col min="14851" max="14851" width="20.140625" style="159" bestFit="1" customWidth="1"/>
    <col min="14852" max="14852" width="6.42578125" style="159" customWidth="1"/>
    <col min="14853" max="14853" width="8.42578125" style="159" customWidth="1"/>
    <col min="14854" max="14854" width="2.42578125" style="159" customWidth="1"/>
    <col min="14855" max="14855" width="8.42578125" style="159" bestFit="1" customWidth="1"/>
    <col min="14856" max="14856" width="1.7109375" style="159" bestFit="1" customWidth="1"/>
    <col min="14857" max="14857" width="6.42578125" style="159" bestFit="1" customWidth="1"/>
    <col min="14858" max="14858" width="5.28515625" style="159" bestFit="1" customWidth="1"/>
    <col min="14859" max="14861" width="4" style="159" bestFit="1" customWidth="1"/>
    <col min="14862" max="14862" width="16.7109375" style="159" bestFit="1" customWidth="1"/>
    <col min="14863" max="15104" width="11" style="159"/>
    <col min="15105" max="15105" width="7" style="159" customWidth="1"/>
    <col min="15106" max="15106" width="47.42578125" style="159" bestFit="1" customWidth="1"/>
    <col min="15107" max="15107" width="20.140625" style="159" bestFit="1" customWidth="1"/>
    <col min="15108" max="15108" width="6.42578125" style="159" customWidth="1"/>
    <col min="15109" max="15109" width="8.42578125" style="159" customWidth="1"/>
    <col min="15110" max="15110" width="2.42578125" style="159" customWidth="1"/>
    <col min="15111" max="15111" width="8.42578125" style="159" bestFit="1" customWidth="1"/>
    <col min="15112" max="15112" width="1.7109375" style="159" bestFit="1" customWidth="1"/>
    <col min="15113" max="15113" width="6.42578125" style="159" bestFit="1" customWidth="1"/>
    <col min="15114" max="15114" width="5.28515625" style="159" bestFit="1" customWidth="1"/>
    <col min="15115" max="15117" width="4" style="159" bestFit="1" customWidth="1"/>
    <col min="15118" max="15118" width="16.7109375" style="159" bestFit="1" customWidth="1"/>
    <col min="15119" max="15360" width="11" style="159"/>
    <col min="15361" max="15361" width="7" style="159" customWidth="1"/>
    <col min="15362" max="15362" width="47.42578125" style="159" bestFit="1" customWidth="1"/>
    <col min="15363" max="15363" width="20.140625" style="159" bestFit="1" customWidth="1"/>
    <col min="15364" max="15364" width="6.42578125" style="159" customWidth="1"/>
    <col min="15365" max="15365" width="8.42578125" style="159" customWidth="1"/>
    <col min="15366" max="15366" width="2.42578125" style="159" customWidth="1"/>
    <col min="15367" max="15367" width="8.42578125" style="159" bestFit="1" customWidth="1"/>
    <col min="15368" max="15368" width="1.7109375" style="159" bestFit="1" customWidth="1"/>
    <col min="15369" max="15369" width="6.42578125" style="159" bestFit="1" customWidth="1"/>
    <col min="15370" max="15370" width="5.28515625" style="159" bestFit="1" customWidth="1"/>
    <col min="15371" max="15373" width="4" style="159" bestFit="1" customWidth="1"/>
    <col min="15374" max="15374" width="16.7109375" style="159" bestFit="1" customWidth="1"/>
    <col min="15375" max="15616" width="11" style="159"/>
    <col min="15617" max="15617" width="7" style="159" customWidth="1"/>
    <col min="15618" max="15618" width="47.42578125" style="159" bestFit="1" customWidth="1"/>
    <col min="15619" max="15619" width="20.140625" style="159" bestFit="1" customWidth="1"/>
    <col min="15620" max="15620" width="6.42578125" style="159" customWidth="1"/>
    <col min="15621" max="15621" width="8.42578125" style="159" customWidth="1"/>
    <col min="15622" max="15622" width="2.42578125" style="159" customWidth="1"/>
    <col min="15623" max="15623" width="8.42578125" style="159" bestFit="1" customWidth="1"/>
    <col min="15624" max="15624" width="1.7109375" style="159" bestFit="1" customWidth="1"/>
    <col min="15625" max="15625" width="6.42578125" style="159" bestFit="1" customWidth="1"/>
    <col min="15626" max="15626" width="5.28515625" style="159" bestFit="1" customWidth="1"/>
    <col min="15627" max="15629" width="4" style="159" bestFit="1" customWidth="1"/>
    <col min="15630" max="15630" width="16.7109375" style="159" bestFit="1" customWidth="1"/>
    <col min="15631" max="15872" width="11" style="159"/>
    <col min="15873" max="15873" width="7" style="159" customWidth="1"/>
    <col min="15874" max="15874" width="47.42578125" style="159" bestFit="1" customWidth="1"/>
    <col min="15875" max="15875" width="20.140625" style="159" bestFit="1" customWidth="1"/>
    <col min="15876" max="15876" width="6.42578125" style="159" customWidth="1"/>
    <col min="15877" max="15877" width="8.42578125" style="159" customWidth="1"/>
    <col min="15878" max="15878" width="2.42578125" style="159" customWidth="1"/>
    <col min="15879" max="15879" width="8.42578125" style="159" bestFit="1" customWidth="1"/>
    <col min="15880" max="15880" width="1.7109375" style="159" bestFit="1" customWidth="1"/>
    <col min="15881" max="15881" width="6.42578125" style="159" bestFit="1" customWidth="1"/>
    <col min="15882" max="15882" width="5.28515625" style="159" bestFit="1" customWidth="1"/>
    <col min="15883" max="15885" width="4" style="159" bestFit="1" customWidth="1"/>
    <col min="15886" max="15886" width="16.7109375" style="159" bestFit="1" customWidth="1"/>
    <col min="15887" max="16128" width="11" style="159"/>
    <col min="16129" max="16129" width="7" style="159" customWidth="1"/>
    <col min="16130" max="16130" width="47.42578125" style="159" bestFit="1" customWidth="1"/>
    <col min="16131" max="16131" width="20.140625" style="159" bestFit="1" customWidth="1"/>
    <col min="16132" max="16132" width="6.42578125" style="159" customWidth="1"/>
    <col min="16133" max="16133" width="8.42578125" style="159" customWidth="1"/>
    <col min="16134" max="16134" width="2.42578125" style="159" customWidth="1"/>
    <col min="16135" max="16135" width="8.42578125" style="159" bestFit="1" customWidth="1"/>
    <col min="16136" max="16136" width="1.7109375" style="159" bestFit="1" customWidth="1"/>
    <col min="16137" max="16137" width="6.42578125" style="159" bestFit="1" customWidth="1"/>
    <col min="16138" max="16138" width="5.28515625" style="159" bestFit="1" customWidth="1"/>
    <col min="16139" max="16141" width="4" style="159" bestFit="1" customWidth="1"/>
    <col min="16142" max="16142" width="16.7109375" style="159" bestFit="1" customWidth="1"/>
    <col min="16143" max="16384" width="11" style="159"/>
  </cols>
  <sheetData>
    <row r="1" spans="1:14" ht="13.5" x14ac:dyDescent="0.2">
      <c r="B1" s="160" t="s">
        <v>310</v>
      </c>
      <c r="J1" s="163"/>
    </row>
    <row r="2" spans="1:14" x14ac:dyDescent="0.2">
      <c r="A2" s="1063" t="s">
        <v>393</v>
      </c>
      <c r="B2" s="1063"/>
      <c r="C2" s="1063"/>
      <c r="D2" s="1063"/>
      <c r="E2" s="1063"/>
      <c r="F2" s="1063"/>
      <c r="G2" s="1063"/>
      <c r="H2" s="1063"/>
      <c r="I2" s="1063"/>
      <c r="J2" s="1063"/>
    </row>
    <row r="4" spans="1:14" x14ac:dyDescent="0.2">
      <c r="A4" s="1064" t="s">
        <v>311</v>
      </c>
      <c r="B4" s="1064"/>
      <c r="C4" s="1064"/>
      <c r="D4" s="1064"/>
      <c r="E4" s="1064"/>
      <c r="F4" s="1064"/>
      <c r="G4" s="1064"/>
      <c r="H4" s="1064"/>
      <c r="I4" s="1064"/>
      <c r="J4" s="1064"/>
    </row>
    <row r="6" spans="1:14" ht="49.5" customHeight="1" x14ac:dyDescent="0.2">
      <c r="A6" s="164"/>
      <c r="B6" s="165" t="s">
        <v>312</v>
      </c>
      <c r="C6" s="1065" t="s">
        <v>313</v>
      </c>
      <c r="D6" s="1066"/>
      <c r="E6" s="1066"/>
      <c r="F6" s="1066"/>
      <c r="G6" s="1066"/>
      <c r="H6" s="1066"/>
      <c r="I6" s="1066"/>
      <c r="J6" s="1066"/>
      <c r="K6" s="1066"/>
      <c r="L6" s="1066"/>
      <c r="M6" s="1066"/>
      <c r="N6" s="166"/>
    </row>
    <row r="7" spans="1:14" x14ac:dyDescent="0.2">
      <c r="A7" s="167"/>
      <c r="B7" s="168" t="s">
        <v>314</v>
      </c>
      <c r="C7" s="169" t="s">
        <v>315</v>
      </c>
      <c r="F7" s="170"/>
      <c r="G7" s="170"/>
      <c r="H7" s="170"/>
      <c r="I7" s="170"/>
      <c r="J7" s="170"/>
    </row>
    <row r="8" spans="1:14" ht="13.5" x14ac:dyDescent="0.25">
      <c r="F8" s="171"/>
      <c r="G8" s="172"/>
    </row>
    <row r="9" spans="1:14" ht="13.5" x14ac:dyDescent="0.25">
      <c r="B9" s="174" t="s">
        <v>316</v>
      </c>
      <c r="C9" s="174"/>
      <c r="D9" s="175"/>
      <c r="G9" s="176"/>
      <c r="H9" s="177"/>
      <c r="I9" s="176"/>
    </row>
    <row r="10" spans="1:14" ht="13.5" x14ac:dyDescent="0.25">
      <c r="B10" s="174" t="s">
        <v>317</v>
      </c>
      <c r="C10" s="174"/>
      <c r="D10" s="175"/>
      <c r="F10" s="177"/>
      <c r="G10" s="176"/>
      <c r="H10" s="177"/>
      <c r="I10" s="176"/>
    </row>
    <row r="11" spans="1:14" ht="13.5" x14ac:dyDescent="0.25">
      <c r="B11" s="174"/>
      <c r="C11" s="174"/>
      <c r="D11" s="175"/>
      <c r="F11" s="177"/>
      <c r="G11" s="176"/>
      <c r="H11" s="177"/>
      <c r="I11" s="176"/>
    </row>
    <row r="12" spans="1:14" ht="14.25" thickBot="1" x14ac:dyDescent="0.3">
      <c r="B12" s="178" t="s">
        <v>194</v>
      </c>
      <c r="C12" s="174"/>
      <c r="D12" s="175"/>
      <c r="F12" s="171" t="s">
        <v>1667</v>
      </c>
      <c r="G12" s="176"/>
      <c r="H12" s="177"/>
      <c r="I12" s="176"/>
    </row>
    <row r="13" spans="1:14" ht="13.5" thickBot="1" x14ac:dyDescent="0.25">
      <c r="A13" s="1067" t="s">
        <v>318</v>
      </c>
      <c r="B13" s="1068"/>
      <c r="C13" s="1067" t="s">
        <v>319</v>
      </c>
      <c r="D13" s="1069"/>
      <c r="E13" s="1069"/>
      <c r="F13" s="1069"/>
      <c r="G13" s="1069"/>
      <c r="H13" s="1069"/>
      <c r="I13" s="1069"/>
      <c r="J13" s="1069"/>
      <c r="K13" s="1069"/>
      <c r="L13" s="1069"/>
      <c r="M13" s="1069"/>
      <c r="N13" s="1068"/>
    </row>
    <row r="14" spans="1:14" x14ac:dyDescent="0.2">
      <c r="A14" s="179" t="s">
        <v>65</v>
      </c>
      <c r="B14" s="180"/>
      <c r="C14" s="1070" t="s">
        <v>320</v>
      </c>
      <c r="D14" s="1071"/>
      <c r="E14" s="1076" t="s">
        <v>321</v>
      </c>
      <c r="F14" s="1077"/>
      <c r="G14" s="1077"/>
      <c r="H14" s="1077"/>
      <c r="I14" s="1077"/>
      <c r="J14" s="1077"/>
      <c r="K14" s="1077"/>
      <c r="L14" s="1077"/>
      <c r="M14" s="1077"/>
      <c r="N14" s="1082" t="s">
        <v>322</v>
      </c>
    </row>
    <row r="15" spans="1:14" x14ac:dyDescent="0.2">
      <c r="A15" s="181" t="s">
        <v>323</v>
      </c>
      <c r="B15" s="182"/>
      <c r="C15" s="1072"/>
      <c r="D15" s="1073"/>
      <c r="E15" s="1078"/>
      <c r="F15" s="1079"/>
      <c r="G15" s="1079"/>
      <c r="H15" s="1079"/>
      <c r="I15" s="1079"/>
      <c r="J15" s="1079"/>
      <c r="K15" s="1079"/>
      <c r="L15" s="1079"/>
      <c r="M15" s="1079"/>
      <c r="N15" s="1083"/>
    </row>
    <row r="16" spans="1:14" x14ac:dyDescent="0.2">
      <c r="A16" s="183"/>
      <c r="B16" s="182" t="s">
        <v>324</v>
      </c>
      <c r="C16" s="1072"/>
      <c r="D16" s="1073"/>
      <c r="E16" s="1078"/>
      <c r="F16" s="1079"/>
      <c r="G16" s="1079"/>
      <c r="H16" s="1079"/>
      <c r="I16" s="1079"/>
      <c r="J16" s="1079"/>
      <c r="K16" s="1079"/>
      <c r="L16" s="1079"/>
      <c r="M16" s="1079"/>
      <c r="N16" s="1083"/>
    </row>
    <row r="17" spans="1:15" ht="13.5" thickBot="1" x14ac:dyDescent="0.25">
      <c r="A17" s="184"/>
      <c r="B17" s="185"/>
      <c r="C17" s="1074"/>
      <c r="D17" s="1075"/>
      <c r="E17" s="1080"/>
      <c r="F17" s="1081"/>
      <c r="G17" s="1081"/>
      <c r="H17" s="1081"/>
      <c r="I17" s="1081"/>
      <c r="J17" s="1081"/>
      <c r="K17" s="1081"/>
      <c r="L17" s="1081"/>
      <c r="M17" s="1081"/>
      <c r="N17" s="1084"/>
    </row>
    <row r="18" spans="1:15" ht="16.5" customHeight="1" thickBot="1" x14ac:dyDescent="0.25">
      <c r="A18" s="186">
        <v>1</v>
      </c>
      <c r="B18" s="187">
        <v>2</v>
      </c>
      <c r="C18" s="1059">
        <v>3</v>
      </c>
      <c r="D18" s="1062"/>
      <c r="E18" s="1059">
        <v>4</v>
      </c>
      <c r="F18" s="1060"/>
      <c r="G18" s="1060"/>
      <c r="H18" s="1060"/>
      <c r="I18" s="1060"/>
      <c r="J18" s="1060"/>
      <c r="K18" s="1060"/>
      <c r="L18" s="1060"/>
      <c r="M18" s="1060"/>
      <c r="N18" s="188">
        <v>5</v>
      </c>
    </row>
    <row r="19" spans="1:15" ht="13.5" thickBot="1" x14ac:dyDescent="0.25">
      <c r="A19" s="1059" t="s">
        <v>201</v>
      </c>
      <c r="B19" s="1060"/>
      <c r="C19" s="1060"/>
      <c r="D19" s="1060"/>
      <c r="E19" s="1061"/>
      <c r="F19" s="1061"/>
      <c r="G19" s="1061"/>
      <c r="H19" s="1061"/>
      <c r="I19" s="1061"/>
      <c r="J19" s="1061"/>
      <c r="K19" s="1061"/>
      <c r="L19" s="1061"/>
      <c r="M19" s="1061"/>
      <c r="N19" s="1062"/>
      <c r="O19" s="159" t="s">
        <v>2</v>
      </c>
    </row>
    <row r="20" spans="1:15" x14ac:dyDescent="0.2">
      <c r="A20" s="1040">
        <v>1</v>
      </c>
      <c r="B20" s="189" t="s">
        <v>325</v>
      </c>
      <c r="C20" s="190" t="s">
        <v>326</v>
      </c>
      <c r="D20" s="191">
        <v>2153</v>
      </c>
      <c r="E20" s="1043">
        <f>D20</f>
        <v>2153</v>
      </c>
      <c r="F20" s="1046" t="s">
        <v>327</v>
      </c>
      <c r="G20" s="1049">
        <f>D21</f>
        <v>41</v>
      </c>
      <c r="H20" s="1032" t="s">
        <v>327</v>
      </c>
      <c r="I20" s="1046">
        <f>D22</f>
        <v>0.7</v>
      </c>
      <c r="J20" s="1052" t="s">
        <v>327</v>
      </c>
      <c r="K20" s="995">
        <f>D24</f>
        <v>1.2</v>
      </c>
      <c r="L20" s="192"/>
      <c r="M20" s="193"/>
      <c r="N20" s="1056">
        <f>D20*D21*D22*K20</f>
        <v>74149</v>
      </c>
    </row>
    <row r="21" spans="1:15" x14ac:dyDescent="0.2">
      <c r="A21" s="1041"/>
      <c r="B21" s="194" t="s">
        <v>328</v>
      </c>
      <c r="C21" s="195" t="s">
        <v>329</v>
      </c>
      <c r="D21" s="196">
        <v>41</v>
      </c>
      <c r="E21" s="1044"/>
      <c r="F21" s="1047"/>
      <c r="G21" s="1050"/>
      <c r="H21" s="1033"/>
      <c r="I21" s="1047"/>
      <c r="J21" s="1053"/>
      <c r="K21" s="1055"/>
      <c r="L21" s="197"/>
      <c r="M21" s="198"/>
      <c r="N21" s="1057"/>
    </row>
    <row r="22" spans="1:15" x14ac:dyDescent="0.2">
      <c r="A22" s="1041"/>
      <c r="B22" s="194" t="s">
        <v>330</v>
      </c>
      <c r="C22" s="195" t="s">
        <v>331</v>
      </c>
      <c r="D22" s="196">
        <v>0.7</v>
      </c>
      <c r="E22" s="1044"/>
      <c r="F22" s="1047"/>
      <c r="G22" s="1050"/>
      <c r="H22" s="1033"/>
      <c r="I22" s="1047"/>
      <c r="J22" s="1053"/>
      <c r="K22" s="1055"/>
      <c r="L22" s="197"/>
      <c r="M22" s="198"/>
      <c r="N22" s="1057"/>
    </row>
    <row r="23" spans="1:15" x14ac:dyDescent="0.2">
      <c r="A23" s="1041"/>
      <c r="B23" s="194" t="s">
        <v>332</v>
      </c>
      <c r="C23" s="195"/>
      <c r="D23" s="196"/>
      <c r="E23" s="1044"/>
      <c r="F23" s="1047"/>
      <c r="G23" s="1050"/>
      <c r="H23" s="1033"/>
      <c r="I23" s="1047"/>
      <c r="J23" s="1053"/>
      <c r="K23" s="1055"/>
      <c r="L23" s="197"/>
      <c r="M23" s="198"/>
      <c r="N23" s="1057"/>
    </row>
    <row r="24" spans="1:15" ht="13.5" thickBot="1" x14ac:dyDescent="0.25">
      <c r="A24" s="1042"/>
      <c r="B24" s="199" t="s">
        <v>333</v>
      </c>
      <c r="C24" s="200" t="s">
        <v>334</v>
      </c>
      <c r="D24" s="201">
        <v>1.2</v>
      </c>
      <c r="E24" s="1045"/>
      <c r="F24" s="1048"/>
      <c r="G24" s="1051"/>
      <c r="H24" s="1034"/>
      <c r="I24" s="1048"/>
      <c r="J24" s="1054"/>
      <c r="K24" s="996"/>
      <c r="L24" s="202"/>
      <c r="M24" s="203"/>
      <c r="N24" s="1058"/>
    </row>
    <row r="25" spans="1:15" x14ac:dyDescent="0.2">
      <c r="A25" s="1040">
        <v>2</v>
      </c>
      <c r="B25" s="189" t="s">
        <v>325</v>
      </c>
      <c r="C25" s="190" t="s">
        <v>335</v>
      </c>
      <c r="D25" s="191">
        <v>3284</v>
      </c>
      <c r="E25" s="1043">
        <f>D25</f>
        <v>3284</v>
      </c>
      <c r="F25" s="1046" t="s">
        <v>327</v>
      </c>
      <c r="G25" s="1049">
        <f>D26</f>
        <v>41</v>
      </c>
      <c r="H25" s="1032" t="s">
        <v>327</v>
      </c>
      <c r="I25" s="1046">
        <f>D27</f>
        <v>1.55</v>
      </c>
      <c r="J25" s="1052" t="s">
        <v>327</v>
      </c>
      <c r="K25" s="995">
        <f>D29</f>
        <v>1.2</v>
      </c>
      <c r="L25" s="192"/>
      <c r="M25" s="193"/>
      <c r="N25" s="1056">
        <f>D25*D26*D27*K25</f>
        <v>250438</v>
      </c>
    </row>
    <row r="26" spans="1:15" x14ac:dyDescent="0.2">
      <c r="A26" s="1041"/>
      <c r="B26" s="194" t="s">
        <v>336</v>
      </c>
      <c r="C26" s="195" t="s">
        <v>329</v>
      </c>
      <c r="D26" s="196">
        <v>41</v>
      </c>
      <c r="E26" s="1044"/>
      <c r="F26" s="1047"/>
      <c r="G26" s="1050"/>
      <c r="H26" s="1033"/>
      <c r="I26" s="1047"/>
      <c r="J26" s="1053"/>
      <c r="K26" s="1055"/>
      <c r="L26" s="197"/>
      <c r="M26" s="198"/>
      <c r="N26" s="1057"/>
    </row>
    <row r="27" spans="1:15" x14ac:dyDescent="0.2">
      <c r="A27" s="1041"/>
      <c r="B27" s="194" t="s">
        <v>337</v>
      </c>
      <c r="C27" s="195" t="s">
        <v>338</v>
      </c>
      <c r="D27" s="196">
        <v>1.55</v>
      </c>
      <c r="E27" s="1044"/>
      <c r="F27" s="1047"/>
      <c r="G27" s="1050"/>
      <c r="H27" s="1033"/>
      <c r="I27" s="1047"/>
      <c r="J27" s="1053"/>
      <c r="K27" s="1055"/>
      <c r="L27" s="197"/>
      <c r="M27" s="198"/>
      <c r="N27" s="1057"/>
    </row>
    <row r="28" spans="1:15" x14ac:dyDescent="0.2">
      <c r="A28" s="1041"/>
      <c r="B28" s="194" t="s">
        <v>332</v>
      </c>
      <c r="C28" s="195"/>
      <c r="D28" s="196"/>
      <c r="E28" s="1044"/>
      <c r="F28" s="1047"/>
      <c r="G28" s="1050"/>
      <c r="H28" s="1033"/>
      <c r="I28" s="1047"/>
      <c r="J28" s="1053"/>
      <c r="K28" s="1055"/>
      <c r="L28" s="197"/>
      <c r="M28" s="198"/>
      <c r="N28" s="1057"/>
    </row>
    <row r="29" spans="1:15" ht="13.5" thickBot="1" x14ac:dyDescent="0.25">
      <c r="A29" s="1042"/>
      <c r="B29" s="199" t="s">
        <v>333</v>
      </c>
      <c r="C29" s="200" t="s">
        <v>334</v>
      </c>
      <c r="D29" s="201">
        <v>1.2</v>
      </c>
      <c r="E29" s="1045"/>
      <c r="F29" s="1048"/>
      <c r="G29" s="1051"/>
      <c r="H29" s="1034"/>
      <c r="I29" s="1048"/>
      <c r="J29" s="1054"/>
      <c r="K29" s="996"/>
      <c r="L29" s="202"/>
      <c r="M29" s="203"/>
      <c r="N29" s="1058"/>
    </row>
    <row r="30" spans="1:15" ht="13.5" thickBot="1" x14ac:dyDescent="0.25">
      <c r="A30" s="967" t="s">
        <v>339</v>
      </c>
      <c r="B30" s="968"/>
      <c r="C30" s="968"/>
      <c r="D30" s="968"/>
      <c r="E30" s="968"/>
      <c r="F30" s="968"/>
      <c r="G30" s="968"/>
      <c r="H30" s="968"/>
      <c r="I30" s="968"/>
      <c r="J30" s="968"/>
      <c r="K30" s="968"/>
      <c r="L30" s="968"/>
      <c r="M30" s="1023"/>
      <c r="N30" s="204">
        <f>SUM(N20:N25)</f>
        <v>324587</v>
      </c>
    </row>
    <row r="31" spans="1:15" ht="11.25" customHeight="1" thickBot="1" x14ac:dyDescent="0.25">
      <c r="A31" s="1024" t="s">
        <v>340</v>
      </c>
      <c r="B31" s="1025"/>
      <c r="C31" s="1025"/>
      <c r="D31" s="1025"/>
      <c r="E31" s="1025"/>
      <c r="F31" s="1025"/>
      <c r="G31" s="1025"/>
      <c r="H31" s="1025"/>
      <c r="I31" s="1025"/>
      <c r="J31" s="1025"/>
      <c r="K31" s="1025"/>
      <c r="L31" s="1025"/>
      <c r="M31" s="1025"/>
      <c r="N31" s="1026"/>
    </row>
    <row r="32" spans="1:15" ht="3.75" hidden="1" customHeight="1" x14ac:dyDescent="0.2">
      <c r="A32" s="1027">
        <v>6</v>
      </c>
      <c r="B32" s="189" t="s">
        <v>341</v>
      </c>
      <c r="C32" s="205" t="s">
        <v>342</v>
      </c>
      <c r="D32" s="206">
        <v>2705</v>
      </c>
      <c r="E32" s="1029">
        <f>D32</f>
        <v>2705</v>
      </c>
      <c r="F32" s="1032" t="s">
        <v>327</v>
      </c>
      <c r="G32" s="1032">
        <f>D33</f>
        <v>0</v>
      </c>
      <c r="H32" s="1032" t="s">
        <v>327</v>
      </c>
      <c r="I32" s="1035">
        <f>D34</f>
        <v>1</v>
      </c>
      <c r="J32" s="1032" t="s">
        <v>327</v>
      </c>
      <c r="K32" s="1035">
        <f>D35</f>
        <v>1.2</v>
      </c>
      <c r="L32" s="1032"/>
      <c r="M32" s="207"/>
      <c r="N32" s="1038">
        <f>D32*D33*D34*D35</f>
        <v>0</v>
      </c>
    </row>
    <row r="33" spans="1:14" ht="13.5" hidden="1" thickBot="1" x14ac:dyDescent="0.25">
      <c r="A33" s="1028"/>
      <c r="B33" s="194" t="s">
        <v>343</v>
      </c>
      <c r="C33" s="208" t="s">
        <v>344</v>
      </c>
      <c r="D33" s="209">
        <v>0</v>
      </c>
      <c r="E33" s="1030"/>
      <c r="F33" s="1033"/>
      <c r="G33" s="1033"/>
      <c r="H33" s="1033"/>
      <c r="I33" s="1036"/>
      <c r="J33" s="1033"/>
      <c r="K33" s="1036"/>
      <c r="L33" s="1033"/>
      <c r="M33" s="210"/>
      <c r="N33" s="1039"/>
    </row>
    <row r="34" spans="1:14" ht="39" hidden="1" thickBot="1" x14ac:dyDescent="0.25">
      <c r="A34" s="1028"/>
      <c r="B34" s="211" t="s">
        <v>345</v>
      </c>
      <c r="C34" s="212" t="s">
        <v>346</v>
      </c>
      <c r="D34" s="213">
        <v>1</v>
      </c>
      <c r="E34" s="1030"/>
      <c r="F34" s="1033"/>
      <c r="G34" s="1033"/>
      <c r="H34" s="1033"/>
      <c r="I34" s="1036"/>
      <c r="J34" s="1033"/>
      <c r="K34" s="1036"/>
      <c r="L34" s="1033"/>
      <c r="M34" s="210"/>
      <c r="N34" s="1039"/>
    </row>
    <row r="35" spans="1:14" ht="13.5" hidden="1" thickBot="1" x14ac:dyDescent="0.25">
      <c r="A35" s="1028"/>
      <c r="B35" s="199" t="s">
        <v>347</v>
      </c>
      <c r="C35" s="214" t="s">
        <v>348</v>
      </c>
      <c r="D35" s="215">
        <v>1.2</v>
      </c>
      <c r="E35" s="1031"/>
      <c r="F35" s="1034"/>
      <c r="G35" s="1034"/>
      <c r="H35" s="1034"/>
      <c r="I35" s="1037"/>
      <c r="J35" s="1034"/>
      <c r="K35" s="1037"/>
      <c r="L35" s="1034"/>
      <c r="M35" s="216"/>
      <c r="N35" s="1039"/>
    </row>
    <row r="36" spans="1:14" ht="13.5" hidden="1" thickBot="1" x14ac:dyDescent="0.25">
      <c r="A36" s="1021">
        <v>7</v>
      </c>
      <c r="B36" s="189" t="s">
        <v>349</v>
      </c>
      <c r="C36" s="217" t="s">
        <v>350</v>
      </c>
      <c r="D36" s="218">
        <v>485</v>
      </c>
      <c r="E36" s="1012">
        <f>D36</f>
        <v>485</v>
      </c>
      <c r="F36" s="1003" t="s">
        <v>327</v>
      </c>
      <c r="G36" s="1003">
        <f>D37</f>
        <v>0</v>
      </c>
      <c r="H36" s="1003" t="s">
        <v>327</v>
      </c>
      <c r="I36" s="1003">
        <f>D39</f>
        <v>1.2</v>
      </c>
      <c r="J36" s="1003"/>
      <c r="K36" s="1003"/>
      <c r="L36" s="1003"/>
      <c r="M36" s="219"/>
      <c r="N36" s="1009">
        <f>D36*D37*D39</f>
        <v>0</v>
      </c>
    </row>
    <row r="37" spans="1:14" ht="13.5" hidden="1" thickBot="1" x14ac:dyDescent="0.25">
      <c r="A37" s="1022"/>
      <c r="B37" s="194" t="s">
        <v>343</v>
      </c>
      <c r="C37" s="212" t="s">
        <v>351</v>
      </c>
      <c r="D37" s="220">
        <v>0</v>
      </c>
      <c r="E37" s="1013"/>
      <c r="F37" s="1004"/>
      <c r="G37" s="1004"/>
      <c r="H37" s="1004"/>
      <c r="I37" s="1004"/>
      <c r="J37" s="1004"/>
      <c r="K37" s="1004"/>
      <c r="L37" s="1004"/>
      <c r="M37" s="221"/>
      <c r="N37" s="1010"/>
    </row>
    <row r="38" spans="1:14" ht="13.5" hidden="1" thickBot="1" x14ac:dyDescent="0.25">
      <c r="A38" s="1022"/>
      <c r="B38" s="211" t="s">
        <v>352</v>
      </c>
      <c r="C38" s="222"/>
      <c r="D38" s="223"/>
      <c r="E38" s="1013"/>
      <c r="F38" s="1004"/>
      <c r="G38" s="1004"/>
      <c r="H38" s="1004"/>
      <c r="I38" s="1004"/>
      <c r="J38" s="1004"/>
      <c r="K38" s="1004"/>
      <c r="L38" s="1004"/>
      <c r="M38" s="221"/>
      <c r="N38" s="1010"/>
    </row>
    <row r="39" spans="1:14" ht="13.5" hidden="1" thickBot="1" x14ac:dyDescent="0.25">
      <c r="A39" s="1022"/>
      <c r="B39" s="199" t="s">
        <v>347</v>
      </c>
      <c r="C39" s="222" t="s">
        <v>348</v>
      </c>
      <c r="D39" s="223">
        <v>1.2</v>
      </c>
      <c r="E39" s="1014"/>
      <c r="F39" s="1005"/>
      <c r="G39" s="1005"/>
      <c r="H39" s="1005"/>
      <c r="I39" s="1005"/>
      <c r="J39" s="1005"/>
      <c r="K39" s="1005"/>
      <c r="L39" s="1005"/>
      <c r="M39" s="224"/>
      <c r="N39" s="1010"/>
    </row>
    <row r="40" spans="1:14" x14ac:dyDescent="0.2">
      <c r="A40" s="973">
        <v>3</v>
      </c>
      <c r="B40" s="189" t="s">
        <v>353</v>
      </c>
      <c r="C40" s="225" t="s">
        <v>326</v>
      </c>
      <c r="D40" s="226">
        <v>675</v>
      </c>
      <c r="E40" s="1012">
        <f>D40</f>
        <v>675</v>
      </c>
      <c r="F40" s="1003" t="s">
        <v>327</v>
      </c>
      <c r="G40" s="1015">
        <f>D41</f>
        <v>41</v>
      </c>
      <c r="H40" s="1003" t="s">
        <v>327</v>
      </c>
      <c r="I40" s="1018">
        <f>D42</f>
        <v>0.7</v>
      </c>
      <c r="J40" s="1015" t="s">
        <v>327</v>
      </c>
      <c r="K40" s="1000">
        <v>1.2</v>
      </c>
      <c r="L40" s="1003"/>
      <c r="M40" s="1006"/>
      <c r="N40" s="1009">
        <f>E40*G40*I40*K40</f>
        <v>23247</v>
      </c>
    </row>
    <row r="41" spans="1:14" x14ac:dyDescent="0.2">
      <c r="A41" s="974"/>
      <c r="B41" s="211" t="s">
        <v>328</v>
      </c>
      <c r="C41" s="227" t="s">
        <v>329</v>
      </c>
      <c r="D41" s="228">
        <f>D21</f>
        <v>41</v>
      </c>
      <c r="E41" s="1013"/>
      <c r="F41" s="1004"/>
      <c r="G41" s="1016"/>
      <c r="H41" s="1004"/>
      <c r="I41" s="1019"/>
      <c r="J41" s="1016"/>
      <c r="K41" s="1001"/>
      <c r="L41" s="1004"/>
      <c r="M41" s="1007"/>
      <c r="N41" s="1010"/>
    </row>
    <row r="42" spans="1:14" x14ac:dyDescent="0.2">
      <c r="A42" s="974"/>
      <c r="B42" s="194"/>
      <c r="C42" s="227" t="s">
        <v>354</v>
      </c>
      <c r="D42" s="228">
        <v>0.7</v>
      </c>
      <c r="E42" s="1013"/>
      <c r="F42" s="1004"/>
      <c r="G42" s="1016"/>
      <c r="H42" s="1004"/>
      <c r="I42" s="1019"/>
      <c r="J42" s="1016"/>
      <c r="K42" s="1001"/>
      <c r="L42" s="1004"/>
      <c r="M42" s="1007"/>
      <c r="N42" s="1010"/>
    </row>
    <row r="43" spans="1:14" x14ac:dyDescent="0.2">
      <c r="A43" s="974"/>
      <c r="B43" s="194" t="s">
        <v>332</v>
      </c>
      <c r="C43" s="227"/>
      <c r="D43" s="228"/>
      <c r="E43" s="1013"/>
      <c r="F43" s="1004"/>
      <c r="G43" s="1016"/>
      <c r="H43" s="1004"/>
      <c r="I43" s="1019"/>
      <c r="J43" s="1016"/>
      <c r="K43" s="1001"/>
      <c r="L43" s="1004"/>
      <c r="M43" s="1007"/>
      <c r="N43" s="1010"/>
    </row>
    <row r="44" spans="1:14" ht="13.5" thickBot="1" x14ac:dyDescent="0.25">
      <c r="A44" s="975"/>
      <c r="B44" s="229"/>
      <c r="C44" s="230" t="s">
        <v>355</v>
      </c>
      <c r="D44" s="231">
        <v>1.2</v>
      </c>
      <c r="E44" s="1014"/>
      <c r="F44" s="1005"/>
      <c r="G44" s="1017"/>
      <c r="H44" s="1005"/>
      <c r="I44" s="1020"/>
      <c r="J44" s="1017"/>
      <c r="K44" s="1002"/>
      <c r="L44" s="1005"/>
      <c r="M44" s="1008"/>
      <c r="N44" s="1011"/>
    </row>
    <row r="45" spans="1:14" x14ac:dyDescent="0.2">
      <c r="A45" s="973">
        <v>4</v>
      </c>
      <c r="B45" s="189" t="s">
        <v>356</v>
      </c>
      <c r="C45" s="225" t="s">
        <v>335</v>
      </c>
      <c r="D45" s="226">
        <v>1067</v>
      </c>
      <c r="E45" s="1012">
        <f>D45</f>
        <v>1067</v>
      </c>
      <c r="F45" s="1003" t="s">
        <v>327</v>
      </c>
      <c r="G45" s="1015">
        <f>D46</f>
        <v>41</v>
      </c>
      <c r="H45" s="1003" t="s">
        <v>327</v>
      </c>
      <c r="I45" s="1018">
        <v>1.1000000000000001</v>
      </c>
      <c r="J45" s="1015" t="s">
        <v>327</v>
      </c>
      <c r="K45" s="1000">
        <v>1.75</v>
      </c>
      <c r="L45" s="1003"/>
      <c r="M45" s="1006"/>
      <c r="N45" s="1009">
        <f>E45*G45*I45*K45</f>
        <v>84213</v>
      </c>
    </row>
    <row r="46" spans="1:14" x14ac:dyDescent="0.2">
      <c r="A46" s="974"/>
      <c r="B46" s="211" t="s">
        <v>357</v>
      </c>
      <c r="C46" s="227" t="s">
        <v>329</v>
      </c>
      <c r="D46" s="228">
        <v>41</v>
      </c>
      <c r="E46" s="1013"/>
      <c r="F46" s="1004"/>
      <c r="G46" s="1016"/>
      <c r="H46" s="1004"/>
      <c r="I46" s="1019"/>
      <c r="J46" s="1016"/>
      <c r="K46" s="1001"/>
      <c r="L46" s="1004"/>
      <c r="M46" s="1007"/>
      <c r="N46" s="1010"/>
    </row>
    <row r="47" spans="1:14" x14ac:dyDescent="0.2">
      <c r="A47" s="974"/>
      <c r="B47" s="194" t="s">
        <v>358</v>
      </c>
      <c r="C47" s="227"/>
      <c r="D47" s="228"/>
      <c r="E47" s="1013"/>
      <c r="F47" s="1004"/>
      <c r="G47" s="1016"/>
      <c r="H47" s="1004"/>
      <c r="I47" s="1019"/>
      <c r="J47" s="1016"/>
      <c r="K47" s="1001"/>
      <c r="L47" s="1004"/>
      <c r="M47" s="1007"/>
      <c r="N47" s="1010"/>
    </row>
    <row r="48" spans="1:14" x14ac:dyDescent="0.2">
      <c r="A48" s="974"/>
      <c r="B48" s="194" t="s">
        <v>332</v>
      </c>
      <c r="C48" s="227" t="s">
        <v>359</v>
      </c>
      <c r="D48" s="228">
        <v>1.1000000000000001</v>
      </c>
      <c r="E48" s="1013"/>
      <c r="F48" s="1004"/>
      <c r="G48" s="1016"/>
      <c r="H48" s="1004"/>
      <c r="I48" s="1019"/>
      <c r="J48" s="1016"/>
      <c r="K48" s="1001"/>
      <c r="L48" s="1004"/>
      <c r="M48" s="1007"/>
      <c r="N48" s="1010"/>
    </row>
    <row r="49" spans="1:14" ht="13.5" thickBot="1" x14ac:dyDescent="0.25">
      <c r="A49" s="975"/>
      <c r="B49" s="229" t="s">
        <v>360</v>
      </c>
      <c r="C49" s="230" t="s">
        <v>361</v>
      </c>
      <c r="D49" s="231">
        <v>1.75</v>
      </c>
      <c r="E49" s="1014"/>
      <c r="F49" s="1005"/>
      <c r="G49" s="1017"/>
      <c r="H49" s="1005"/>
      <c r="I49" s="1020"/>
      <c r="J49" s="1017"/>
      <c r="K49" s="1002"/>
      <c r="L49" s="1005"/>
      <c r="M49" s="1008"/>
      <c r="N49" s="1011"/>
    </row>
    <row r="50" spans="1:14" ht="13.5" thickBot="1" x14ac:dyDescent="0.25">
      <c r="A50" s="997" t="s">
        <v>362</v>
      </c>
      <c r="B50" s="998"/>
      <c r="C50" s="998"/>
      <c r="D50" s="998"/>
      <c r="E50" s="998"/>
      <c r="F50" s="998"/>
      <c r="G50" s="998"/>
      <c r="H50" s="998"/>
      <c r="I50" s="998"/>
      <c r="J50" s="998"/>
      <c r="K50" s="998"/>
      <c r="L50" s="998"/>
      <c r="M50" s="999"/>
      <c r="N50" s="232">
        <f>SUM(N32:N45)</f>
        <v>107460</v>
      </c>
    </row>
    <row r="51" spans="1:14" ht="13.5" hidden="1" thickBot="1" x14ac:dyDescent="0.25">
      <c r="A51" s="985">
        <v>9</v>
      </c>
      <c r="B51" s="233" t="s">
        <v>363</v>
      </c>
      <c r="C51" s="234"/>
      <c r="D51" s="235"/>
      <c r="E51" s="987">
        <f>N50</f>
        <v>107460</v>
      </c>
      <c r="F51" s="988"/>
      <c r="G51" s="988"/>
      <c r="H51" s="988" t="s">
        <v>327</v>
      </c>
      <c r="I51" s="991">
        <v>0.5</v>
      </c>
      <c r="J51" s="993" t="s">
        <v>327</v>
      </c>
      <c r="K51" s="995">
        <v>0.3</v>
      </c>
      <c r="L51" s="995"/>
      <c r="M51" s="236"/>
      <c r="N51" s="965">
        <f>N50*I51*K51*0</f>
        <v>0</v>
      </c>
    </row>
    <row r="52" spans="1:14" ht="13.5" hidden="1" thickBot="1" x14ac:dyDescent="0.25">
      <c r="A52" s="986"/>
      <c r="B52" s="237" t="s">
        <v>364</v>
      </c>
      <c r="C52" s="200" t="s">
        <v>365</v>
      </c>
      <c r="D52" s="238">
        <v>1</v>
      </c>
      <c r="E52" s="989"/>
      <c r="F52" s="990"/>
      <c r="G52" s="990"/>
      <c r="H52" s="990"/>
      <c r="I52" s="992"/>
      <c r="J52" s="994"/>
      <c r="K52" s="996"/>
      <c r="L52" s="996"/>
      <c r="M52" s="239"/>
      <c r="N52" s="966"/>
    </row>
    <row r="53" spans="1:14" ht="15" thickBot="1" x14ac:dyDescent="0.25">
      <c r="A53" s="967" t="s">
        <v>366</v>
      </c>
      <c r="B53" s="968"/>
      <c r="C53" s="968"/>
      <c r="D53" s="968"/>
      <c r="E53" s="968"/>
      <c r="F53" s="968"/>
      <c r="G53" s="968"/>
      <c r="H53" s="968"/>
      <c r="I53" s="968"/>
      <c r="J53" s="968"/>
      <c r="K53" s="968"/>
      <c r="L53" s="968"/>
      <c r="M53" s="968"/>
      <c r="N53" s="240">
        <f>N50</f>
        <v>107460</v>
      </c>
    </row>
    <row r="54" spans="1:14" ht="13.5" thickBot="1" x14ac:dyDescent="0.25">
      <c r="A54" s="969" t="s">
        <v>367</v>
      </c>
      <c r="B54" s="970"/>
      <c r="C54" s="970"/>
      <c r="D54" s="970"/>
      <c r="E54" s="971"/>
      <c r="F54" s="971"/>
      <c r="G54" s="971"/>
      <c r="H54" s="971"/>
      <c r="I54" s="971"/>
      <c r="J54" s="971"/>
      <c r="K54" s="971"/>
      <c r="L54" s="971"/>
      <c r="M54" s="971"/>
      <c r="N54" s="972"/>
    </row>
    <row r="55" spans="1:14" x14ac:dyDescent="0.2">
      <c r="A55" s="973">
        <v>5</v>
      </c>
      <c r="B55" s="241" t="s">
        <v>368</v>
      </c>
      <c r="C55" s="242" t="s">
        <v>369</v>
      </c>
      <c r="D55" s="243">
        <v>7.4999999999999997E-2</v>
      </c>
      <c r="E55" s="976">
        <f>N30</f>
        <v>324587</v>
      </c>
      <c r="F55" s="979" t="s">
        <v>327</v>
      </c>
      <c r="G55" s="982">
        <f>D55</f>
        <v>7.4999999999999997E-2</v>
      </c>
      <c r="H55" s="244"/>
      <c r="I55" s="244"/>
      <c r="J55" s="979"/>
      <c r="K55" s="244"/>
      <c r="L55" s="244"/>
      <c r="M55" s="245"/>
      <c r="N55" s="958">
        <f>N30*D55</f>
        <v>24344</v>
      </c>
    </row>
    <row r="56" spans="1:14" x14ac:dyDescent="0.2">
      <c r="A56" s="974"/>
      <c r="B56" s="246" t="s">
        <v>370</v>
      </c>
      <c r="C56" s="212"/>
      <c r="D56" s="213"/>
      <c r="E56" s="977"/>
      <c r="F56" s="980"/>
      <c r="G56" s="983"/>
      <c r="H56" s="247"/>
      <c r="I56" s="247"/>
      <c r="J56" s="980"/>
      <c r="K56" s="247"/>
      <c r="L56" s="247"/>
      <c r="M56" s="248"/>
      <c r="N56" s="959"/>
    </row>
    <row r="57" spans="1:14" ht="13.5" thickBot="1" x14ac:dyDescent="0.25">
      <c r="A57" s="975"/>
      <c r="B57" s="249" t="s">
        <v>371</v>
      </c>
      <c r="C57" s="250"/>
      <c r="D57" s="251"/>
      <c r="E57" s="978"/>
      <c r="F57" s="981"/>
      <c r="G57" s="984"/>
      <c r="H57" s="252"/>
      <c r="I57" s="252"/>
      <c r="J57" s="981"/>
      <c r="K57" s="252"/>
      <c r="L57" s="252"/>
      <c r="M57" s="253"/>
      <c r="N57" s="960"/>
    </row>
    <row r="58" spans="1:14" x14ac:dyDescent="0.2">
      <c r="A58" s="947">
        <v>6</v>
      </c>
      <c r="B58" s="254" t="s">
        <v>372</v>
      </c>
      <c r="C58" s="255" t="s">
        <v>373</v>
      </c>
      <c r="D58" s="256">
        <v>0.19600000000000001</v>
      </c>
      <c r="E58" s="257">
        <f>N30</f>
        <v>324587</v>
      </c>
      <c r="F58" s="258" t="s">
        <v>374</v>
      </c>
      <c r="G58" s="259">
        <f>N30+N55</f>
        <v>348931</v>
      </c>
      <c r="H58" s="258" t="s">
        <v>327</v>
      </c>
      <c r="I58" s="260">
        <f>D58</f>
        <v>0.19600000000000001</v>
      </c>
      <c r="J58" s="258"/>
      <c r="K58" s="258"/>
      <c r="L58" s="258"/>
      <c r="M58" s="261"/>
      <c r="N58" s="958">
        <f>(N30+N55)*D58</f>
        <v>68390</v>
      </c>
    </row>
    <row r="59" spans="1:14" x14ac:dyDescent="0.2">
      <c r="A59" s="948"/>
      <c r="B59" s="262" t="s">
        <v>375</v>
      </c>
      <c r="C59" s="263"/>
      <c r="D59" s="264"/>
      <c r="E59" s="265" t="s">
        <v>374</v>
      </c>
      <c r="F59" s="247"/>
      <c r="G59" s="266"/>
      <c r="H59" s="247"/>
      <c r="I59" s="247"/>
      <c r="J59" s="247"/>
      <c r="K59" s="247"/>
      <c r="L59" s="247"/>
      <c r="M59" s="248"/>
      <c r="N59" s="959"/>
    </row>
    <row r="60" spans="1:14" ht="13.5" thickBot="1" x14ac:dyDescent="0.25">
      <c r="A60" s="948"/>
      <c r="B60" s="267" t="s">
        <v>376</v>
      </c>
      <c r="C60" s="268"/>
      <c r="D60" s="269"/>
      <c r="E60" s="270">
        <f>N55</f>
        <v>24344</v>
      </c>
      <c r="F60" s="252"/>
      <c r="G60" s="252"/>
      <c r="H60" s="252"/>
      <c r="I60" s="252"/>
      <c r="J60" s="252"/>
      <c r="K60" s="252"/>
      <c r="L60" s="252"/>
      <c r="M60" s="253"/>
      <c r="N60" s="960"/>
    </row>
    <row r="61" spans="1:14" s="275" customFormat="1" x14ac:dyDescent="0.2">
      <c r="A61" s="947">
        <v>7</v>
      </c>
      <c r="B61" s="271" t="s">
        <v>377</v>
      </c>
      <c r="C61" s="272" t="s">
        <v>378</v>
      </c>
      <c r="D61" s="273">
        <v>0.06</v>
      </c>
      <c r="E61" s="257">
        <f>N30</f>
        <v>324587</v>
      </c>
      <c r="F61" s="259" t="s">
        <v>374</v>
      </c>
      <c r="G61" s="259">
        <f>N51</f>
        <v>0</v>
      </c>
      <c r="H61" s="258" t="s">
        <v>327</v>
      </c>
      <c r="I61" s="260">
        <f>D61</f>
        <v>0.06</v>
      </c>
      <c r="J61" s="258"/>
      <c r="K61" s="258"/>
      <c r="L61" s="274"/>
      <c r="M61" s="261"/>
      <c r="N61" s="958">
        <f>(N30+N55+N51)*D61</f>
        <v>20936</v>
      </c>
    </row>
    <row r="62" spans="1:14" x14ac:dyDescent="0.2">
      <c r="A62" s="948"/>
      <c r="B62" s="276"/>
      <c r="C62" s="227"/>
      <c r="D62" s="277"/>
      <c r="E62" s="265" t="s">
        <v>374</v>
      </c>
      <c r="F62" s="278"/>
      <c r="G62" s="278"/>
      <c r="H62" s="247"/>
      <c r="I62" s="266"/>
      <c r="J62" s="247"/>
      <c r="K62" s="247"/>
      <c r="L62" s="247"/>
      <c r="M62" s="248"/>
      <c r="N62" s="959"/>
    </row>
    <row r="63" spans="1:14" ht="13.5" thickBot="1" x14ac:dyDescent="0.25">
      <c r="A63" s="961"/>
      <c r="B63" s="279"/>
      <c r="C63" s="268"/>
      <c r="D63" s="269"/>
      <c r="E63" s="270">
        <f>N55</f>
        <v>24344</v>
      </c>
      <c r="F63" s="252"/>
      <c r="G63" s="252"/>
      <c r="H63" s="252"/>
      <c r="I63" s="252"/>
      <c r="J63" s="252"/>
      <c r="K63" s="252"/>
      <c r="L63" s="252"/>
      <c r="M63" s="253"/>
      <c r="N63" s="960"/>
    </row>
    <row r="64" spans="1:14" x14ac:dyDescent="0.2">
      <c r="A64" s="948">
        <v>8</v>
      </c>
      <c r="B64" s="271" t="s">
        <v>379</v>
      </c>
      <c r="C64" s="234" t="s">
        <v>380</v>
      </c>
      <c r="D64" s="280">
        <v>80</v>
      </c>
      <c r="E64" s="949">
        <f>D64</f>
        <v>80</v>
      </c>
      <c r="F64" s="950"/>
      <c r="G64" s="950"/>
      <c r="H64" s="950" t="s">
        <v>327</v>
      </c>
      <c r="I64" s="950">
        <f>D65</f>
        <v>3</v>
      </c>
      <c r="J64" s="281"/>
      <c r="K64" s="281"/>
      <c r="L64" s="281"/>
      <c r="M64" s="282"/>
      <c r="N64" s="953">
        <f>D64*D65</f>
        <v>240</v>
      </c>
    </row>
    <row r="65" spans="1:14" ht="13.5" thickBot="1" x14ac:dyDescent="0.25">
      <c r="A65" s="948"/>
      <c r="B65" s="279" t="s">
        <v>381</v>
      </c>
      <c r="C65" s="283" t="s">
        <v>382</v>
      </c>
      <c r="D65" s="284">
        <v>3</v>
      </c>
      <c r="E65" s="962"/>
      <c r="F65" s="963"/>
      <c r="G65" s="963"/>
      <c r="H65" s="963"/>
      <c r="I65" s="963"/>
      <c r="J65" s="285"/>
      <c r="K65" s="285"/>
      <c r="L65" s="285"/>
      <c r="M65" s="286"/>
      <c r="N65" s="964"/>
    </row>
    <row r="66" spans="1:14" x14ac:dyDescent="0.2">
      <c r="A66" s="947">
        <v>9</v>
      </c>
      <c r="B66" s="287" t="s">
        <v>383</v>
      </c>
      <c r="C66" s="288" t="s">
        <v>384</v>
      </c>
      <c r="D66" s="280">
        <v>80</v>
      </c>
      <c r="E66" s="949">
        <f>D66</f>
        <v>80</v>
      </c>
      <c r="F66" s="950"/>
      <c r="G66" s="950"/>
      <c r="H66" s="950" t="s">
        <v>327</v>
      </c>
      <c r="I66" s="950">
        <f>D67</f>
        <v>3</v>
      </c>
      <c r="J66" s="281"/>
      <c r="K66" s="281"/>
      <c r="L66" s="281"/>
      <c r="M66" s="282"/>
      <c r="N66" s="953">
        <f>D66*D67</f>
        <v>240</v>
      </c>
    </row>
    <row r="67" spans="1:14" x14ac:dyDescent="0.2">
      <c r="A67" s="948"/>
      <c r="B67" s="289" t="s">
        <v>385</v>
      </c>
      <c r="C67" s="290" t="s">
        <v>382</v>
      </c>
      <c r="D67" s="291">
        <v>3</v>
      </c>
      <c r="E67" s="951"/>
      <c r="F67" s="952"/>
      <c r="G67" s="952"/>
      <c r="H67" s="952"/>
      <c r="I67" s="952"/>
      <c r="J67" s="285"/>
      <c r="K67" s="285"/>
      <c r="L67" s="285"/>
      <c r="M67" s="286"/>
      <c r="N67" s="954"/>
    </row>
    <row r="68" spans="1:14" x14ac:dyDescent="0.2">
      <c r="A68" s="948"/>
      <c r="B68" s="292" t="s">
        <v>386</v>
      </c>
      <c r="C68" s="293"/>
      <c r="D68" s="284"/>
      <c r="E68" s="951"/>
      <c r="F68" s="952"/>
      <c r="G68" s="952"/>
      <c r="H68" s="952"/>
      <c r="I68" s="952"/>
      <c r="J68" s="285"/>
      <c r="K68" s="285"/>
      <c r="L68" s="285"/>
      <c r="M68" s="286"/>
      <c r="N68" s="954"/>
    </row>
    <row r="69" spans="1:14" ht="15" thickBot="1" x14ac:dyDescent="0.25">
      <c r="A69" s="955" t="s">
        <v>387</v>
      </c>
      <c r="B69" s="956"/>
      <c r="C69" s="956"/>
      <c r="D69" s="956"/>
      <c r="E69" s="956"/>
      <c r="F69" s="956"/>
      <c r="G69" s="956"/>
      <c r="H69" s="956"/>
      <c r="I69" s="956"/>
      <c r="J69" s="956"/>
      <c r="K69" s="956"/>
      <c r="L69" s="956"/>
      <c r="M69" s="957"/>
      <c r="N69" s="294">
        <f>SUM(N55:N68)</f>
        <v>114150</v>
      </c>
    </row>
    <row r="70" spans="1:14" ht="15.75" x14ac:dyDescent="0.25">
      <c r="A70" s="930" t="s">
        <v>388</v>
      </c>
      <c r="B70" s="931"/>
      <c r="C70" s="931"/>
      <c r="D70" s="931"/>
      <c r="E70" s="931"/>
      <c r="F70" s="931"/>
      <c r="G70" s="931"/>
      <c r="H70" s="931"/>
      <c r="I70" s="931"/>
      <c r="J70" s="931"/>
      <c r="K70" s="931"/>
      <c r="L70" s="931"/>
      <c r="M70" s="931"/>
      <c r="N70" s="295">
        <f>N30+N53+N69</f>
        <v>546197</v>
      </c>
    </row>
    <row r="71" spans="1:14" x14ac:dyDescent="0.2">
      <c r="A71" s="296">
        <v>10</v>
      </c>
      <c r="B71" s="297" t="s">
        <v>389</v>
      </c>
      <c r="C71" s="298"/>
      <c r="D71" s="299">
        <v>0.1</v>
      </c>
      <c r="E71" s="300">
        <f>N70</f>
        <v>546197</v>
      </c>
      <c r="F71" s="301"/>
      <c r="G71" s="301"/>
      <c r="H71" s="301"/>
      <c r="I71" s="301"/>
      <c r="J71" s="302"/>
      <c r="K71" s="302"/>
      <c r="L71" s="302"/>
      <c r="M71" s="303"/>
      <c r="N71" s="304">
        <f>E71*D71</f>
        <v>54620</v>
      </c>
    </row>
    <row r="72" spans="1:14" ht="16.5" thickBot="1" x14ac:dyDescent="0.3">
      <c r="A72" s="305"/>
      <c r="B72" s="306" t="s">
        <v>390</v>
      </c>
      <c r="C72" s="306"/>
      <c r="D72" s="307"/>
      <c r="E72" s="308"/>
      <c r="F72" s="308"/>
      <c r="G72" s="308"/>
      <c r="H72" s="308"/>
      <c r="I72" s="932" t="s">
        <v>362</v>
      </c>
      <c r="J72" s="932"/>
      <c r="K72" s="932"/>
      <c r="L72" s="932"/>
      <c r="M72" s="933"/>
      <c r="N72" s="309">
        <f>N70+N71</f>
        <v>600817</v>
      </c>
    </row>
    <row r="73" spans="1:14" ht="16.5" thickBot="1" x14ac:dyDescent="0.25">
      <c r="A73" s="310">
        <v>11</v>
      </c>
      <c r="B73" s="934" t="s">
        <v>932</v>
      </c>
      <c r="C73" s="935"/>
      <c r="D73" s="311">
        <v>4.82</v>
      </c>
      <c r="E73" s="312"/>
      <c r="F73" s="312"/>
      <c r="G73" s="312"/>
      <c r="H73" s="312"/>
      <c r="I73" s="312"/>
      <c r="J73" s="312"/>
      <c r="K73" s="312"/>
      <c r="L73" s="312"/>
      <c r="M73" s="312"/>
      <c r="N73" s="313">
        <f>N72*D73</f>
        <v>2895938</v>
      </c>
    </row>
    <row r="74" spans="1:14" ht="16.5" thickBot="1" x14ac:dyDescent="0.3">
      <c r="A74" s="936" t="s">
        <v>391</v>
      </c>
      <c r="B74" s="937"/>
      <c r="C74" s="937"/>
      <c r="D74" s="937"/>
      <c r="E74" s="937"/>
      <c r="F74" s="937"/>
      <c r="G74" s="937"/>
      <c r="H74" s="937"/>
      <c r="I74" s="937"/>
      <c r="J74" s="938">
        <v>0.2</v>
      </c>
      <c r="K74" s="939"/>
      <c r="L74" s="939"/>
      <c r="M74" s="940"/>
      <c r="N74" s="314">
        <f>N73*J74</f>
        <v>579188</v>
      </c>
    </row>
    <row r="75" spans="1:14" ht="16.5" thickBot="1" x14ac:dyDescent="0.3">
      <c r="A75" s="941" t="s">
        <v>392</v>
      </c>
      <c r="B75" s="942"/>
      <c r="C75" s="942"/>
      <c r="D75" s="942"/>
      <c r="E75" s="942"/>
      <c r="F75" s="942"/>
      <c r="G75" s="942"/>
      <c r="H75" s="942"/>
      <c r="I75" s="942"/>
      <c r="J75" s="942"/>
      <c r="K75" s="943"/>
      <c r="L75" s="944">
        <f>N73+N74</f>
        <v>3475126</v>
      </c>
      <c r="M75" s="945" t="e">
        <f>#REF!+N74</f>
        <v>#REF!</v>
      </c>
      <c r="N75" s="946"/>
    </row>
    <row r="139" spans="32:36" x14ac:dyDescent="0.2">
      <c r="AG139" s="315"/>
      <c r="AH139" s="315"/>
    </row>
    <row r="140" spans="32:36" x14ac:dyDescent="0.2">
      <c r="AF140" s="315"/>
      <c r="AG140" s="315"/>
      <c r="AH140" s="315"/>
    </row>
    <row r="141" spans="32:36" x14ac:dyDescent="0.2">
      <c r="AF141" s="316"/>
      <c r="AI141" s="315"/>
      <c r="AJ141" s="315"/>
    </row>
    <row r="142" spans="32:36" x14ac:dyDescent="0.2">
      <c r="AF142" s="316"/>
      <c r="AG142" s="315"/>
      <c r="AH142" s="315"/>
      <c r="AJ142" s="315"/>
    </row>
    <row r="143" spans="32:36" x14ac:dyDescent="0.2">
      <c r="AF143" s="316"/>
      <c r="AG143" s="315"/>
      <c r="AH143" s="315"/>
      <c r="AJ143" s="315"/>
    </row>
    <row r="144" spans="32:36" x14ac:dyDescent="0.2">
      <c r="AF144" s="316"/>
      <c r="AG144" s="315"/>
      <c r="AH144" s="315"/>
      <c r="AJ144" s="315"/>
    </row>
    <row r="145" spans="32:36" x14ac:dyDescent="0.2">
      <c r="AF145" s="316"/>
      <c r="AG145" s="315"/>
      <c r="AH145" s="315"/>
      <c r="AJ145" s="315"/>
    </row>
    <row r="146" spans="32:36" x14ac:dyDescent="0.2">
      <c r="AF146" s="316"/>
      <c r="AG146" s="315"/>
      <c r="AH146" s="315"/>
      <c r="AJ146" s="315"/>
    </row>
    <row r="147" spans="32:36" x14ac:dyDescent="0.2">
      <c r="AF147" s="316"/>
      <c r="AG147" s="315"/>
      <c r="AH147" s="315"/>
      <c r="AJ147" s="315"/>
    </row>
    <row r="148" spans="32:36" x14ac:dyDescent="0.2">
      <c r="AF148" s="316"/>
      <c r="AG148" s="315"/>
      <c r="AH148" s="315"/>
      <c r="AJ148" s="315"/>
    </row>
    <row r="149" spans="32:36" x14ac:dyDescent="0.2">
      <c r="AF149" s="316"/>
      <c r="AG149" s="315"/>
      <c r="AH149" s="315"/>
      <c r="AJ149" s="315"/>
    </row>
    <row r="150" spans="32:36" x14ac:dyDescent="0.2">
      <c r="AF150" s="316"/>
      <c r="AG150" s="315"/>
      <c r="AH150" s="315"/>
      <c r="AJ150" s="315"/>
    </row>
    <row r="151" spans="32:36" x14ac:dyDescent="0.2">
      <c r="AF151" s="315"/>
      <c r="AJ151" s="315"/>
    </row>
    <row r="152" spans="32:36" x14ac:dyDescent="0.2">
      <c r="AF152" s="316"/>
      <c r="AG152" s="315"/>
    </row>
    <row r="153" spans="32:36" x14ac:dyDescent="0.2">
      <c r="AF153" s="316"/>
      <c r="AG153" s="315"/>
      <c r="AH153" s="315"/>
    </row>
    <row r="154" spans="32:36" x14ac:dyDescent="0.2">
      <c r="AF154" s="316"/>
      <c r="AG154" s="315"/>
      <c r="AH154" s="315"/>
      <c r="AI154" s="315"/>
      <c r="AJ154" s="315"/>
    </row>
    <row r="155" spans="32:36" x14ac:dyDescent="0.2">
      <c r="AF155" s="316"/>
      <c r="AG155" s="315"/>
      <c r="AH155" s="315"/>
    </row>
    <row r="156" spans="32:36" x14ac:dyDescent="0.2">
      <c r="AF156" s="316"/>
      <c r="AG156" s="315"/>
      <c r="AH156" s="315"/>
      <c r="AI156" s="315"/>
      <c r="AJ156" s="315"/>
    </row>
    <row r="157" spans="32:36" x14ac:dyDescent="0.2">
      <c r="AF157" s="316"/>
      <c r="AG157" s="315"/>
      <c r="AH157" s="315"/>
      <c r="AJ157" s="315"/>
    </row>
    <row r="158" spans="32:36" x14ac:dyDescent="0.2">
      <c r="AF158" s="316"/>
      <c r="AG158" s="315"/>
      <c r="AH158" s="315"/>
      <c r="AJ158" s="315"/>
    </row>
    <row r="159" spans="32:36" x14ac:dyDescent="0.2">
      <c r="AF159" s="316"/>
      <c r="AG159" s="315"/>
      <c r="AH159" s="315"/>
      <c r="AJ159" s="315"/>
    </row>
    <row r="160" spans="32:36" x14ac:dyDescent="0.2">
      <c r="AF160" s="316"/>
      <c r="AG160" s="315"/>
      <c r="AH160" s="315"/>
      <c r="AJ160" s="315"/>
    </row>
    <row r="161" spans="32:36" x14ac:dyDescent="0.2">
      <c r="AF161" s="316"/>
      <c r="AG161" s="315"/>
      <c r="AH161" s="315"/>
      <c r="AJ161" s="315"/>
    </row>
    <row r="162" spans="32:36" x14ac:dyDescent="0.2">
      <c r="AF162" s="315"/>
      <c r="AJ162" s="315"/>
    </row>
    <row r="163" spans="32:36" x14ac:dyDescent="0.2">
      <c r="AF163" s="316"/>
    </row>
    <row r="164" spans="32:36" x14ac:dyDescent="0.2">
      <c r="AF164" s="316"/>
      <c r="AG164" s="315"/>
    </row>
    <row r="165" spans="32:36" x14ac:dyDescent="0.2">
      <c r="AF165" s="316"/>
      <c r="AG165" s="315"/>
      <c r="AH165" s="315"/>
    </row>
    <row r="166" spans="32:36" x14ac:dyDescent="0.2">
      <c r="AF166" s="316"/>
      <c r="AG166" s="315"/>
      <c r="AH166" s="315"/>
    </row>
    <row r="167" spans="32:36" x14ac:dyDescent="0.2">
      <c r="AF167" s="316"/>
      <c r="AG167" s="315"/>
    </row>
    <row r="168" spans="32:36" x14ac:dyDescent="0.2">
      <c r="AF168" s="316"/>
      <c r="AG168" s="315"/>
      <c r="AH168" s="315"/>
    </row>
    <row r="169" spans="32:36" x14ac:dyDescent="0.2">
      <c r="AF169" s="316"/>
      <c r="AG169" s="315"/>
      <c r="AH169" s="315"/>
    </row>
    <row r="170" spans="32:36" x14ac:dyDescent="0.2">
      <c r="AF170" s="316"/>
      <c r="AG170" s="315"/>
      <c r="AH170" s="315"/>
    </row>
    <row r="171" spans="32:36" x14ac:dyDescent="0.2">
      <c r="AF171" s="316"/>
      <c r="AG171" s="315"/>
      <c r="AH171" s="315"/>
    </row>
    <row r="172" spans="32:36" x14ac:dyDescent="0.2">
      <c r="AF172" s="316"/>
      <c r="AG172" s="315"/>
      <c r="AH172" s="315"/>
    </row>
    <row r="175" spans="32:36" x14ac:dyDescent="0.2">
      <c r="AF175" s="315"/>
    </row>
    <row r="176" spans="32:36" x14ac:dyDescent="0.2">
      <c r="AF176" s="316"/>
    </row>
    <row r="177" spans="32:34" x14ac:dyDescent="0.2">
      <c r="AF177" s="316"/>
      <c r="AH177" s="315"/>
    </row>
    <row r="178" spans="32:34" x14ac:dyDescent="0.2">
      <c r="AF178" s="316"/>
      <c r="AG178" s="315"/>
      <c r="AH178" s="315"/>
    </row>
    <row r="179" spans="32:34" x14ac:dyDescent="0.2">
      <c r="AF179" s="316"/>
      <c r="AG179" s="315"/>
      <c r="AH179" s="315"/>
    </row>
    <row r="180" spans="32:34" x14ac:dyDescent="0.2">
      <c r="AF180" s="316"/>
      <c r="AG180" s="315"/>
      <c r="AH180" s="315"/>
    </row>
    <row r="181" spans="32:34" x14ac:dyDescent="0.2">
      <c r="AF181" s="316"/>
      <c r="AG181" s="315"/>
      <c r="AH181" s="315"/>
    </row>
    <row r="182" spans="32:34" x14ac:dyDescent="0.2">
      <c r="AF182" s="316"/>
      <c r="AG182" s="315"/>
      <c r="AH182" s="315"/>
    </row>
    <row r="183" spans="32:34" x14ac:dyDescent="0.2">
      <c r="AF183" s="316"/>
      <c r="AG183" s="315"/>
      <c r="AH183" s="315"/>
    </row>
    <row r="184" spans="32:34" x14ac:dyDescent="0.2">
      <c r="AF184" s="316"/>
      <c r="AG184" s="315"/>
      <c r="AH184" s="315"/>
    </row>
    <row r="185" spans="32:34" x14ac:dyDescent="0.2">
      <c r="AF185" s="316"/>
      <c r="AG185" s="315"/>
      <c r="AH185" s="315"/>
    </row>
    <row r="188" spans="32:34" x14ac:dyDescent="0.2">
      <c r="AG188" s="315"/>
      <c r="AH188" s="315"/>
    </row>
    <row r="189" spans="32:34" x14ac:dyDescent="0.2">
      <c r="AH189" s="315"/>
    </row>
    <row r="190" spans="32:34" x14ac:dyDescent="0.2">
      <c r="AF190" s="316"/>
      <c r="AG190" s="315"/>
      <c r="AH190" s="315"/>
    </row>
    <row r="191" spans="32:34" x14ac:dyDescent="0.2">
      <c r="AF191" s="316"/>
      <c r="AG191" s="315"/>
    </row>
    <row r="192" spans="32:34" x14ac:dyDescent="0.2">
      <c r="AF192" s="316"/>
      <c r="AG192" s="315"/>
      <c r="AH192" s="315"/>
    </row>
    <row r="193" spans="32:39" x14ac:dyDescent="0.2">
      <c r="AF193" s="316"/>
      <c r="AG193" s="315"/>
      <c r="AH193" s="315"/>
    </row>
    <row r="194" spans="32:39" x14ac:dyDescent="0.2">
      <c r="AF194" s="316"/>
      <c r="AG194" s="315"/>
      <c r="AH194" s="315"/>
    </row>
    <row r="195" spans="32:39" x14ac:dyDescent="0.2">
      <c r="AF195" s="316"/>
      <c r="AG195" s="315"/>
      <c r="AH195" s="315"/>
    </row>
    <row r="196" spans="32:39" x14ac:dyDescent="0.2">
      <c r="AF196" s="316"/>
      <c r="AG196" s="315"/>
      <c r="AH196" s="315"/>
      <c r="AJ196" s="317"/>
    </row>
    <row r="197" spans="32:39" x14ac:dyDescent="0.2">
      <c r="AG197" s="315"/>
      <c r="AI197" s="315"/>
    </row>
    <row r="198" spans="32:39" x14ac:dyDescent="0.2">
      <c r="AF198" s="318"/>
      <c r="AG198" s="317"/>
      <c r="AI198" s="318"/>
      <c r="AJ198" s="315"/>
    </row>
    <row r="199" spans="32:39" x14ac:dyDescent="0.2">
      <c r="AH199" s="315"/>
      <c r="AJ199" s="315"/>
    </row>
    <row r="200" spans="32:39" x14ac:dyDescent="0.2">
      <c r="AH200" s="315"/>
      <c r="AJ200" s="315"/>
    </row>
    <row r="201" spans="32:39" x14ac:dyDescent="0.2">
      <c r="AF201" s="315"/>
      <c r="AG201" s="317"/>
      <c r="AH201" s="317"/>
      <c r="AI201" s="317"/>
      <c r="AK201" s="317"/>
      <c r="AL201" s="316"/>
      <c r="AM201" s="316"/>
    </row>
    <row r="202" spans="32:39" x14ac:dyDescent="0.2">
      <c r="AF202" s="316"/>
      <c r="AG202" s="316"/>
      <c r="AH202" s="316"/>
      <c r="AK202" s="317"/>
      <c r="AL202" s="316"/>
    </row>
    <row r="203" spans="32:39" x14ac:dyDescent="0.2">
      <c r="AF203" s="316"/>
      <c r="AG203" s="315"/>
      <c r="AH203" s="316"/>
      <c r="AI203" s="315"/>
      <c r="AK203" s="317"/>
      <c r="AL203" s="316"/>
    </row>
    <row r="204" spans="32:39" x14ac:dyDescent="0.2">
      <c r="AF204" s="316"/>
      <c r="AG204" s="315"/>
      <c r="AH204" s="315"/>
      <c r="AI204" s="315"/>
      <c r="AJ204" s="315"/>
      <c r="AK204" s="317"/>
      <c r="AL204" s="316"/>
    </row>
    <row r="205" spans="32:39" x14ac:dyDescent="0.2">
      <c r="AF205" s="315"/>
      <c r="AG205" s="315"/>
      <c r="AH205" s="317"/>
      <c r="AI205" s="317"/>
      <c r="AJ205" s="315"/>
      <c r="AK205" s="317"/>
      <c r="AL205" s="316"/>
    </row>
    <row r="206" spans="32:39" x14ac:dyDescent="0.2">
      <c r="AK206" s="317"/>
      <c r="AL206" s="316"/>
    </row>
    <row r="207" spans="32:39" x14ac:dyDescent="0.2">
      <c r="AK207" s="317"/>
      <c r="AL207" s="316"/>
    </row>
    <row r="208" spans="32:39" x14ac:dyDescent="0.2">
      <c r="AF208" s="315"/>
      <c r="AG208" s="317"/>
      <c r="AH208" s="317"/>
      <c r="AI208" s="317"/>
      <c r="AK208" s="317"/>
      <c r="AL208" s="316"/>
    </row>
    <row r="209" spans="32:38" x14ac:dyDescent="0.2">
      <c r="AF209" s="316"/>
      <c r="AG209" s="316"/>
      <c r="AH209" s="316"/>
      <c r="AK209" s="317"/>
      <c r="AL209" s="316"/>
    </row>
    <row r="210" spans="32:38" x14ac:dyDescent="0.2">
      <c r="AF210" s="316"/>
      <c r="AG210" s="315"/>
      <c r="AH210" s="316"/>
      <c r="AI210" s="315"/>
      <c r="AK210" s="317"/>
      <c r="AL210" s="316"/>
    </row>
    <row r="211" spans="32:38" x14ac:dyDescent="0.2">
      <c r="AF211" s="316"/>
      <c r="AG211" s="315"/>
      <c r="AH211" s="315"/>
      <c r="AI211" s="315"/>
      <c r="AJ211" s="315"/>
      <c r="AK211" s="317"/>
      <c r="AL211" s="316"/>
    </row>
    <row r="212" spans="32:38" x14ac:dyDescent="0.2">
      <c r="AF212" s="315"/>
      <c r="AG212" s="315"/>
      <c r="AH212" s="317"/>
      <c r="AI212" s="317"/>
      <c r="AJ212" s="315"/>
      <c r="AK212" s="317"/>
      <c r="AL212" s="316"/>
    </row>
    <row r="213" spans="32:38" x14ac:dyDescent="0.2">
      <c r="AK213" s="317"/>
      <c r="AL213" s="316"/>
    </row>
    <row r="214" spans="32:38" x14ac:dyDescent="0.2">
      <c r="AK214" s="317"/>
      <c r="AL214" s="316"/>
    </row>
    <row r="215" spans="32:38" x14ac:dyDescent="0.2">
      <c r="AF215" s="315"/>
      <c r="AG215" s="317"/>
      <c r="AH215" s="317"/>
      <c r="AI215" s="317"/>
      <c r="AK215" s="317"/>
      <c r="AL215" s="316"/>
    </row>
    <row r="216" spans="32:38" x14ac:dyDescent="0.2">
      <c r="AF216" s="316"/>
      <c r="AG216" s="316"/>
      <c r="AH216" s="316"/>
      <c r="AK216" s="317"/>
      <c r="AL216" s="316"/>
    </row>
    <row r="217" spans="32:38" x14ac:dyDescent="0.2">
      <c r="AF217" s="316"/>
      <c r="AG217" s="315"/>
      <c r="AH217" s="316"/>
      <c r="AI217" s="315"/>
      <c r="AK217" s="317"/>
      <c r="AL217" s="316"/>
    </row>
    <row r="218" spans="32:38" x14ac:dyDescent="0.2">
      <c r="AF218" s="316"/>
      <c r="AG218" s="315"/>
      <c r="AH218" s="315"/>
      <c r="AI218" s="315"/>
      <c r="AJ218" s="315"/>
    </row>
    <row r="219" spans="32:38" x14ac:dyDescent="0.2">
      <c r="AF219" s="315"/>
      <c r="AG219" s="315"/>
      <c r="AH219" s="315"/>
      <c r="AI219" s="315"/>
      <c r="AJ219" s="315"/>
    </row>
    <row r="223" spans="32:38" x14ac:dyDescent="0.2">
      <c r="AF223" s="315"/>
      <c r="AG223" s="317"/>
      <c r="AH223" s="317"/>
    </row>
    <row r="224" spans="32:38" x14ac:dyDescent="0.2">
      <c r="AF224" s="317"/>
      <c r="AG224" s="316"/>
      <c r="AH224" s="316"/>
    </row>
    <row r="225" spans="32:36" x14ac:dyDescent="0.2">
      <c r="AF225" s="315"/>
      <c r="AG225" s="315"/>
      <c r="AH225" s="315"/>
    </row>
    <row r="226" spans="32:36" x14ac:dyDescent="0.2">
      <c r="AF226" s="315"/>
      <c r="AG226" s="315"/>
      <c r="AH226" s="315"/>
      <c r="AJ226" s="315"/>
    </row>
    <row r="227" spans="32:36" x14ac:dyDescent="0.2">
      <c r="AF227" s="315"/>
      <c r="AG227" s="315"/>
      <c r="AH227" s="315"/>
      <c r="AJ227" s="315"/>
    </row>
  </sheetData>
  <mergeCells count="111">
    <mergeCell ref="A2:J2"/>
    <mergeCell ref="A4:J4"/>
    <mergeCell ref="C6:M6"/>
    <mergeCell ref="A13:B13"/>
    <mergeCell ref="C13:N13"/>
    <mergeCell ref="C14:D17"/>
    <mergeCell ref="E14:M17"/>
    <mergeCell ref="N14:N17"/>
    <mergeCell ref="C18:D18"/>
    <mergeCell ref="E18:M18"/>
    <mergeCell ref="A19:N19"/>
    <mergeCell ref="A20:A24"/>
    <mergeCell ref="E20:E24"/>
    <mergeCell ref="F20:F24"/>
    <mergeCell ref="G20:G24"/>
    <mergeCell ref="H20:H24"/>
    <mergeCell ref="I20:I24"/>
    <mergeCell ref="J20:J24"/>
    <mergeCell ref="K20:K24"/>
    <mergeCell ref="N20:N24"/>
    <mergeCell ref="A25:A29"/>
    <mergeCell ref="E25:E29"/>
    <mergeCell ref="F25:F29"/>
    <mergeCell ref="G25:G29"/>
    <mergeCell ref="H25:H29"/>
    <mergeCell ref="I25:I29"/>
    <mergeCell ref="J25:J29"/>
    <mergeCell ref="K25:K29"/>
    <mergeCell ref="N25:N29"/>
    <mergeCell ref="A30:M30"/>
    <mergeCell ref="A31:N31"/>
    <mergeCell ref="A32:A35"/>
    <mergeCell ref="E32:E35"/>
    <mergeCell ref="F32:F35"/>
    <mergeCell ref="G32:G35"/>
    <mergeCell ref="H32:H35"/>
    <mergeCell ref="I32:I35"/>
    <mergeCell ref="J32:J35"/>
    <mergeCell ref="K32:K35"/>
    <mergeCell ref="L32:L35"/>
    <mergeCell ref="N32:N35"/>
    <mergeCell ref="N36:N39"/>
    <mergeCell ref="A40:A44"/>
    <mergeCell ref="E40:E44"/>
    <mergeCell ref="F40:F44"/>
    <mergeCell ref="G40:G44"/>
    <mergeCell ref="H40:H44"/>
    <mergeCell ref="I40:I44"/>
    <mergeCell ref="J40:J44"/>
    <mergeCell ref="J45:J49"/>
    <mergeCell ref="K45:K49"/>
    <mergeCell ref="L45:L49"/>
    <mergeCell ref="M45:M49"/>
    <mergeCell ref="N45:N49"/>
    <mergeCell ref="A36:A39"/>
    <mergeCell ref="E36:E39"/>
    <mergeCell ref="F36:F39"/>
    <mergeCell ref="G36:G39"/>
    <mergeCell ref="H36:H39"/>
    <mergeCell ref="I36:I39"/>
    <mergeCell ref="J36:J39"/>
    <mergeCell ref="K36:K39"/>
    <mergeCell ref="L36:L39"/>
    <mergeCell ref="A50:M50"/>
    <mergeCell ref="K40:K44"/>
    <mergeCell ref="L40:L44"/>
    <mergeCell ref="M40:M44"/>
    <mergeCell ref="N40:N44"/>
    <mergeCell ref="A45:A49"/>
    <mergeCell ref="E45:E49"/>
    <mergeCell ref="F45:F49"/>
    <mergeCell ref="G45:G49"/>
    <mergeCell ref="H45:H49"/>
    <mergeCell ref="I45:I49"/>
    <mergeCell ref="N51:N52"/>
    <mergeCell ref="A53:M53"/>
    <mergeCell ref="A54:N54"/>
    <mergeCell ref="A55:A57"/>
    <mergeCell ref="E55:E57"/>
    <mergeCell ref="F55:F57"/>
    <mergeCell ref="G55:G57"/>
    <mergeCell ref="J55:J57"/>
    <mergeCell ref="N55:N57"/>
    <mergeCell ref="A51:A52"/>
    <mergeCell ref="E51:G52"/>
    <mergeCell ref="H51:H52"/>
    <mergeCell ref="I51:I52"/>
    <mergeCell ref="J51:J52"/>
    <mergeCell ref="K51:L52"/>
    <mergeCell ref="A58:A60"/>
    <mergeCell ref="N58:N60"/>
    <mergeCell ref="A61:A63"/>
    <mergeCell ref="N61:N63"/>
    <mergeCell ref="A64:A65"/>
    <mergeCell ref="E64:G65"/>
    <mergeCell ref="H64:H65"/>
    <mergeCell ref="I64:I65"/>
    <mergeCell ref="N64:N65"/>
    <mergeCell ref="A70:M70"/>
    <mergeCell ref="I72:M72"/>
    <mergeCell ref="B73:C73"/>
    <mergeCell ref="A74:I74"/>
    <mergeCell ref="J74:M74"/>
    <mergeCell ref="A75:K75"/>
    <mergeCell ref="L75:N75"/>
    <mergeCell ref="A66:A68"/>
    <mergeCell ref="E66:G68"/>
    <mergeCell ref="H66:H68"/>
    <mergeCell ref="I66:I68"/>
    <mergeCell ref="N66:N68"/>
    <mergeCell ref="A69:M6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1"/>
  <sheetViews>
    <sheetView workbookViewId="0">
      <selection activeCell="E12" sqref="E12"/>
    </sheetView>
  </sheetViews>
  <sheetFormatPr defaultColWidth="9.140625" defaultRowHeight="12.75" x14ac:dyDescent="0.2"/>
  <cols>
    <col min="1" max="1" width="4.5703125" style="426" customWidth="1"/>
    <col min="2" max="2" width="37.28515625" style="321" customWidth="1"/>
    <col min="3" max="3" width="10.42578125" style="321" customWidth="1"/>
    <col min="4" max="4" width="12.140625" style="426" customWidth="1"/>
    <col min="5" max="5" width="24.85546875" style="321" customWidth="1"/>
    <col min="6" max="6" width="13.140625" style="321" customWidth="1"/>
    <col min="7" max="8" width="8.7109375" style="321" customWidth="1"/>
    <col min="9" max="9" width="15.7109375" style="321" customWidth="1"/>
    <col min="10" max="10" width="13.85546875" style="325" customWidth="1"/>
    <col min="11" max="11" width="11.140625" style="321" customWidth="1"/>
    <col min="12" max="253" width="9.140625" style="321"/>
    <col min="254" max="254" width="4.5703125" style="321" customWidth="1"/>
    <col min="255" max="255" width="37.28515625" style="321" customWidth="1"/>
    <col min="256" max="256" width="10.42578125" style="321" customWidth="1"/>
    <col min="257" max="257" width="13.7109375" style="321" customWidth="1"/>
    <col min="258" max="258" width="24.5703125" style="321" customWidth="1"/>
    <col min="259" max="259" width="10" style="321" customWidth="1"/>
    <col min="260" max="264" width="8.7109375" style="321" customWidth="1"/>
    <col min="265" max="265" width="15.7109375" style="321" customWidth="1"/>
    <col min="266" max="266" width="33.7109375" style="321" customWidth="1"/>
    <col min="267" max="267" width="11.140625" style="321" customWidth="1"/>
    <col min="268" max="509" width="9.140625" style="321"/>
    <col min="510" max="510" width="4.5703125" style="321" customWidth="1"/>
    <col min="511" max="511" width="37.28515625" style="321" customWidth="1"/>
    <col min="512" max="512" width="10.42578125" style="321" customWidth="1"/>
    <col min="513" max="513" width="13.7109375" style="321" customWidth="1"/>
    <col min="514" max="514" width="24.5703125" style="321" customWidth="1"/>
    <col min="515" max="515" width="10" style="321" customWidth="1"/>
    <col min="516" max="520" width="8.7109375" style="321" customWidth="1"/>
    <col min="521" max="521" width="15.7109375" style="321" customWidth="1"/>
    <col min="522" max="522" width="33.7109375" style="321" customWidth="1"/>
    <col min="523" max="523" width="11.140625" style="321" customWidth="1"/>
    <col min="524" max="765" width="9.140625" style="321"/>
    <col min="766" max="766" width="4.5703125" style="321" customWidth="1"/>
    <col min="767" max="767" width="37.28515625" style="321" customWidth="1"/>
    <col min="768" max="768" width="10.42578125" style="321" customWidth="1"/>
    <col min="769" max="769" width="13.7109375" style="321" customWidth="1"/>
    <col min="770" max="770" width="24.5703125" style="321" customWidth="1"/>
    <col min="771" max="771" width="10" style="321" customWidth="1"/>
    <col min="772" max="776" width="8.7109375" style="321" customWidth="1"/>
    <col min="777" max="777" width="15.7109375" style="321" customWidth="1"/>
    <col min="778" max="778" width="33.7109375" style="321" customWidth="1"/>
    <col min="779" max="779" width="11.140625" style="321" customWidth="1"/>
    <col min="780" max="1021" width="9.140625" style="321"/>
    <col min="1022" max="1022" width="4.5703125" style="321" customWidth="1"/>
    <col min="1023" max="1023" width="37.28515625" style="321" customWidth="1"/>
    <col min="1024" max="1024" width="10.42578125" style="321" customWidth="1"/>
    <col min="1025" max="1025" width="13.7109375" style="321" customWidth="1"/>
    <col min="1026" max="1026" width="24.5703125" style="321" customWidth="1"/>
    <col min="1027" max="1027" width="10" style="321" customWidth="1"/>
    <col min="1028" max="1032" width="8.7109375" style="321" customWidth="1"/>
    <col min="1033" max="1033" width="15.7109375" style="321" customWidth="1"/>
    <col min="1034" max="1034" width="33.7109375" style="321" customWidth="1"/>
    <col min="1035" max="1035" width="11.140625" style="321" customWidth="1"/>
    <col min="1036" max="1277" width="9.140625" style="321"/>
    <col min="1278" max="1278" width="4.5703125" style="321" customWidth="1"/>
    <col min="1279" max="1279" width="37.28515625" style="321" customWidth="1"/>
    <col min="1280" max="1280" width="10.42578125" style="321" customWidth="1"/>
    <col min="1281" max="1281" width="13.7109375" style="321" customWidth="1"/>
    <col min="1282" max="1282" width="24.5703125" style="321" customWidth="1"/>
    <col min="1283" max="1283" width="10" style="321" customWidth="1"/>
    <col min="1284" max="1288" width="8.7109375" style="321" customWidth="1"/>
    <col min="1289" max="1289" width="15.7109375" style="321" customWidth="1"/>
    <col min="1290" max="1290" width="33.7109375" style="321" customWidth="1"/>
    <col min="1291" max="1291" width="11.140625" style="321" customWidth="1"/>
    <col min="1292" max="1533" width="9.140625" style="321"/>
    <col min="1534" max="1534" width="4.5703125" style="321" customWidth="1"/>
    <col min="1535" max="1535" width="37.28515625" style="321" customWidth="1"/>
    <col min="1536" max="1536" width="10.42578125" style="321" customWidth="1"/>
    <col min="1537" max="1537" width="13.7109375" style="321" customWidth="1"/>
    <col min="1538" max="1538" width="24.5703125" style="321" customWidth="1"/>
    <col min="1539" max="1539" width="10" style="321" customWidth="1"/>
    <col min="1540" max="1544" width="8.7109375" style="321" customWidth="1"/>
    <col min="1545" max="1545" width="15.7109375" style="321" customWidth="1"/>
    <col min="1546" max="1546" width="33.7109375" style="321" customWidth="1"/>
    <col min="1547" max="1547" width="11.140625" style="321" customWidth="1"/>
    <col min="1548" max="1789" width="9.140625" style="321"/>
    <col min="1790" max="1790" width="4.5703125" style="321" customWidth="1"/>
    <col min="1791" max="1791" width="37.28515625" style="321" customWidth="1"/>
    <col min="1792" max="1792" width="10.42578125" style="321" customWidth="1"/>
    <col min="1793" max="1793" width="13.7109375" style="321" customWidth="1"/>
    <col min="1794" max="1794" width="24.5703125" style="321" customWidth="1"/>
    <col min="1795" max="1795" width="10" style="321" customWidth="1"/>
    <col min="1796" max="1800" width="8.7109375" style="321" customWidth="1"/>
    <col min="1801" max="1801" width="15.7109375" style="321" customWidth="1"/>
    <col min="1802" max="1802" width="33.7109375" style="321" customWidth="1"/>
    <col min="1803" max="1803" width="11.140625" style="321" customWidth="1"/>
    <col min="1804" max="2045" width="9.140625" style="321"/>
    <col min="2046" max="2046" width="4.5703125" style="321" customWidth="1"/>
    <col min="2047" max="2047" width="37.28515625" style="321" customWidth="1"/>
    <col min="2048" max="2048" width="10.42578125" style="321" customWidth="1"/>
    <col min="2049" max="2049" width="13.7109375" style="321" customWidth="1"/>
    <col min="2050" max="2050" width="24.5703125" style="321" customWidth="1"/>
    <col min="2051" max="2051" width="10" style="321" customWidth="1"/>
    <col min="2052" max="2056" width="8.7109375" style="321" customWidth="1"/>
    <col min="2057" max="2057" width="15.7109375" style="321" customWidth="1"/>
    <col min="2058" max="2058" width="33.7109375" style="321" customWidth="1"/>
    <col min="2059" max="2059" width="11.140625" style="321" customWidth="1"/>
    <col min="2060" max="2301" width="9.140625" style="321"/>
    <col min="2302" max="2302" width="4.5703125" style="321" customWidth="1"/>
    <col min="2303" max="2303" width="37.28515625" style="321" customWidth="1"/>
    <col min="2304" max="2304" width="10.42578125" style="321" customWidth="1"/>
    <col min="2305" max="2305" width="13.7109375" style="321" customWidth="1"/>
    <col min="2306" max="2306" width="24.5703125" style="321" customWidth="1"/>
    <col min="2307" max="2307" width="10" style="321" customWidth="1"/>
    <col min="2308" max="2312" width="8.7109375" style="321" customWidth="1"/>
    <col min="2313" max="2313" width="15.7109375" style="321" customWidth="1"/>
    <col min="2314" max="2314" width="33.7109375" style="321" customWidth="1"/>
    <col min="2315" max="2315" width="11.140625" style="321" customWidth="1"/>
    <col min="2316" max="2557" width="9.140625" style="321"/>
    <col min="2558" max="2558" width="4.5703125" style="321" customWidth="1"/>
    <col min="2559" max="2559" width="37.28515625" style="321" customWidth="1"/>
    <col min="2560" max="2560" width="10.42578125" style="321" customWidth="1"/>
    <col min="2561" max="2561" width="13.7109375" style="321" customWidth="1"/>
    <col min="2562" max="2562" width="24.5703125" style="321" customWidth="1"/>
    <col min="2563" max="2563" width="10" style="321" customWidth="1"/>
    <col min="2564" max="2568" width="8.7109375" style="321" customWidth="1"/>
    <col min="2569" max="2569" width="15.7109375" style="321" customWidth="1"/>
    <col min="2570" max="2570" width="33.7109375" style="321" customWidth="1"/>
    <col min="2571" max="2571" width="11.140625" style="321" customWidth="1"/>
    <col min="2572" max="2813" width="9.140625" style="321"/>
    <col min="2814" max="2814" width="4.5703125" style="321" customWidth="1"/>
    <col min="2815" max="2815" width="37.28515625" style="321" customWidth="1"/>
    <col min="2816" max="2816" width="10.42578125" style="321" customWidth="1"/>
    <col min="2817" max="2817" width="13.7109375" style="321" customWidth="1"/>
    <col min="2818" max="2818" width="24.5703125" style="321" customWidth="1"/>
    <col min="2819" max="2819" width="10" style="321" customWidth="1"/>
    <col min="2820" max="2824" width="8.7109375" style="321" customWidth="1"/>
    <col min="2825" max="2825" width="15.7109375" style="321" customWidth="1"/>
    <col min="2826" max="2826" width="33.7109375" style="321" customWidth="1"/>
    <col min="2827" max="2827" width="11.140625" style="321" customWidth="1"/>
    <col min="2828" max="3069" width="9.140625" style="321"/>
    <col min="3070" max="3070" width="4.5703125" style="321" customWidth="1"/>
    <col min="3071" max="3071" width="37.28515625" style="321" customWidth="1"/>
    <col min="3072" max="3072" width="10.42578125" style="321" customWidth="1"/>
    <col min="3073" max="3073" width="13.7109375" style="321" customWidth="1"/>
    <col min="3074" max="3074" width="24.5703125" style="321" customWidth="1"/>
    <col min="3075" max="3075" width="10" style="321" customWidth="1"/>
    <col min="3076" max="3080" width="8.7109375" style="321" customWidth="1"/>
    <col min="3081" max="3081" width="15.7109375" style="321" customWidth="1"/>
    <col min="3082" max="3082" width="33.7109375" style="321" customWidth="1"/>
    <col min="3083" max="3083" width="11.140625" style="321" customWidth="1"/>
    <col min="3084" max="3325" width="9.140625" style="321"/>
    <col min="3326" max="3326" width="4.5703125" style="321" customWidth="1"/>
    <col min="3327" max="3327" width="37.28515625" style="321" customWidth="1"/>
    <col min="3328" max="3328" width="10.42578125" style="321" customWidth="1"/>
    <col min="3329" max="3329" width="13.7109375" style="321" customWidth="1"/>
    <col min="3330" max="3330" width="24.5703125" style="321" customWidth="1"/>
    <col min="3331" max="3331" width="10" style="321" customWidth="1"/>
    <col min="3332" max="3336" width="8.7109375" style="321" customWidth="1"/>
    <col min="3337" max="3337" width="15.7109375" style="321" customWidth="1"/>
    <col min="3338" max="3338" width="33.7109375" style="321" customWidth="1"/>
    <col min="3339" max="3339" width="11.140625" style="321" customWidth="1"/>
    <col min="3340" max="3581" width="9.140625" style="321"/>
    <col min="3582" max="3582" width="4.5703125" style="321" customWidth="1"/>
    <col min="3583" max="3583" width="37.28515625" style="321" customWidth="1"/>
    <col min="3584" max="3584" width="10.42578125" style="321" customWidth="1"/>
    <col min="3585" max="3585" width="13.7109375" style="321" customWidth="1"/>
    <col min="3586" max="3586" width="24.5703125" style="321" customWidth="1"/>
    <col min="3587" max="3587" width="10" style="321" customWidth="1"/>
    <col min="3588" max="3592" width="8.7109375" style="321" customWidth="1"/>
    <col min="3593" max="3593" width="15.7109375" style="321" customWidth="1"/>
    <col min="3594" max="3594" width="33.7109375" style="321" customWidth="1"/>
    <col min="3595" max="3595" width="11.140625" style="321" customWidth="1"/>
    <col min="3596" max="3837" width="9.140625" style="321"/>
    <col min="3838" max="3838" width="4.5703125" style="321" customWidth="1"/>
    <col min="3839" max="3839" width="37.28515625" style="321" customWidth="1"/>
    <col min="3840" max="3840" width="10.42578125" style="321" customWidth="1"/>
    <col min="3841" max="3841" width="13.7109375" style="321" customWidth="1"/>
    <col min="3842" max="3842" width="24.5703125" style="321" customWidth="1"/>
    <col min="3843" max="3843" width="10" style="321" customWidth="1"/>
    <col min="3844" max="3848" width="8.7109375" style="321" customWidth="1"/>
    <col min="3849" max="3849" width="15.7109375" style="321" customWidth="1"/>
    <col min="3850" max="3850" width="33.7109375" style="321" customWidth="1"/>
    <col min="3851" max="3851" width="11.140625" style="321" customWidth="1"/>
    <col min="3852" max="4093" width="9.140625" style="321"/>
    <col min="4094" max="4094" width="4.5703125" style="321" customWidth="1"/>
    <col min="4095" max="4095" width="37.28515625" style="321" customWidth="1"/>
    <col min="4096" max="4096" width="10.42578125" style="321" customWidth="1"/>
    <col min="4097" max="4097" width="13.7109375" style="321" customWidth="1"/>
    <col min="4098" max="4098" width="24.5703125" style="321" customWidth="1"/>
    <col min="4099" max="4099" width="10" style="321" customWidth="1"/>
    <col min="4100" max="4104" width="8.7109375" style="321" customWidth="1"/>
    <col min="4105" max="4105" width="15.7109375" style="321" customWidth="1"/>
    <col min="4106" max="4106" width="33.7109375" style="321" customWidth="1"/>
    <col min="4107" max="4107" width="11.140625" style="321" customWidth="1"/>
    <col min="4108" max="4349" width="9.140625" style="321"/>
    <col min="4350" max="4350" width="4.5703125" style="321" customWidth="1"/>
    <col min="4351" max="4351" width="37.28515625" style="321" customWidth="1"/>
    <col min="4352" max="4352" width="10.42578125" style="321" customWidth="1"/>
    <col min="4353" max="4353" width="13.7109375" style="321" customWidth="1"/>
    <col min="4354" max="4354" width="24.5703125" style="321" customWidth="1"/>
    <col min="4355" max="4355" width="10" style="321" customWidth="1"/>
    <col min="4356" max="4360" width="8.7109375" style="321" customWidth="1"/>
    <col min="4361" max="4361" width="15.7109375" style="321" customWidth="1"/>
    <col min="4362" max="4362" width="33.7109375" style="321" customWidth="1"/>
    <col min="4363" max="4363" width="11.140625" style="321" customWidth="1"/>
    <col min="4364" max="4605" width="9.140625" style="321"/>
    <col min="4606" max="4606" width="4.5703125" style="321" customWidth="1"/>
    <col min="4607" max="4607" width="37.28515625" style="321" customWidth="1"/>
    <col min="4608" max="4608" width="10.42578125" style="321" customWidth="1"/>
    <col min="4609" max="4609" width="13.7109375" style="321" customWidth="1"/>
    <col min="4610" max="4610" width="24.5703125" style="321" customWidth="1"/>
    <col min="4611" max="4611" width="10" style="321" customWidth="1"/>
    <col min="4612" max="4616" width="8.7109375" style="321" customWidth="1"/>
    <col min="4617" max="4617" width="15.7109375" style="321" customWidth="1"/>
    <col min="4618" max="4618" width="33.7109375" style="321" customWidth="1"/>
    <col min="4619" max="4619" width="11.140625" style="321" customWidth="1"/>
    <col min="4620" max="4861" width="9.140625" style="321"/>
    <col min="4862" max="4862" width="4.5703125" style="321" customWidth="1"/>
    <col min="4863" max="4863" width="37.28515625" style="321" customWidth="1"/>
    <col min="4864" max="4864" width="10.42578125" style="321" customWidth="1"/>
    <col min="4865" max="4865" width="13.7109375" style="321" customWidth="1"/>
    <col min="4866" max="4866" width="24.5703125" style="321" customWidth="1"/>
    <col min="4867" max="4867" width="10" style="321" customWidth="1"/>
    <col min="4868" max="4872" width="8.7109375" style="321" customWidth="1"/>
    <col min="4873" max="4873" width="15.7109375" style="321" customWidth="1"/>
    <col min="4874" max="4874" width="33.7109375" style="321" customWidth="1"/>
    <col min="4875" max="4875" width="11.140625" style="321" customWidth="1"/>
    <col min="4876" max="5117" width="9.140625" style="321"/>
    <col min="5118" max="5118" width="4.5703125" style="321" customWidth="1"/>
    <col min="5119" max="5119" width="37.28515625" style="321" customWidth="1"/>
    <col min="5120" max="5120" width="10.42578125" style="321" customWidth="1"/>
    <col min="5121" max="5121" width="13.7109375" style="321" customWidth="1"/>
    <col min="5122" max="5122" width="24.5703125" style="321" customWidth="1"/>
    <col min="5123" max="5123" width="10" style="321" customWidth="1"/>
    <col min="5124" max="5128" width="8.7109375" style="321" customWidth="1"/>
    <col min="5129" max="5129" width="15.7109375" style="321" customWidth="1"/>
    <col min="5130" max="5130" width="33.7109375" style="321" customWidth="1"/>
    <col min="5131" max="5131" width="11.140625" style="321" customWidth="1"/>
    <col min="5132" max="5373" width="9.140625" style="321"/>
    <col min="5374" max="5374" width="4.5703125" style="321" customWidth="1"/>
    <col min="5375" max="5375" width="37.28515625" style="321" customWidth="1"/>
    <col min="5376" max="5376" width="10.42578125" style="321" customWidth="1"/>
    <col min="5377" max="5377" width="13.7109375" style="321" customWidth="1"/>
    <col min="5378" max="5378" width="24.5703125" style="321" customWidth="1"/>
    <col min="5379" max="5379" width="10" style="321" customWidth="1"/>
    <col min="5380" max="5384" width="8.7109375" style="321" customWidth="1"/>
    <col min="5385" max="5385" width="15.7109375" style="321" customWidth="1"/>
    <col min="5386" max="5386" width="33.7109375" style="321" customWidth="1"/>
    <col min="5387" max="5387" width="11.140625" style="321" customWidth="1"/>
    <col min="5388" max="5629" width="9.140625" style="321"/>
    <col min="5630" max="5630" width="4.5703125" style="321" customWidth="1"/>
    <col min="5631" max="5631" width="37.28515625" style="321" customWidth="1"/>
    <col min="5632" max="5632" width="10.42578125" style="321" customWidth="1"/>
    <col min="5633" max="5633" width="13.7109375" style="321" customWidth="1"/>
    <col min="5634" max="5634" width="24.5703125" style="321" customWidth="1"/>
    <col min="5635" max="5635" width="10" style="321" customWidth="1"/>
    <col min="5636" max="5640" width="8.7109375" style="321" customWidth="1"/>
    <col min="5641" max="5641" width="15.7109375" style="321" customWidth="1"/>
    <col min="5642" max="5642" width="33.7109375" style="321" customWidth="1"/>
    <col min="5643" max="5643" width="11.140625" style="321" customWidth="1"/>
    <col min="5644" max="5885" width="9.140625" style="321"/>
    <col min="5886" max="5886" width="4.5703125" style="321" customWidth="1"/>
    <col min="5887" max="5887" width="37.28515625" style="321" customWidth="1"/>
    <col min="5888" max="5888" width="10.42578125" style="321" customWidth="1"/>
    <col min="5889" max="5889" width="13.7109375" style="321" customWidth="1"/>
    <col min="5890" max="5890" width="24.5703125" style="321" customWidth="1"/>
    <col min="5891" max="5891" width="10" style="321" customWidth="1"/>
    <col min="5892" max="5896" width="8.7109375" style="321" customWidth="1"/>
    <col min="5897" max="5897" width="15.7109375" style="321" customWidth="1"/>
    <col min="5898" max="5898" width="33.7109375" style="321" customWidth="1"/>
    <col min="5899" max="5899" width="11.140625" style="321" customWidth="1"/>
    <col min="5900" max="6141" width="9.140625" style="321"/>
    <col min="6142" max="6142" width="4.5703125" style="321" customWidth="1"/>
    <col min="6143" max="6143" width="37.28515625" style="321" customWidth="1"/>
    <col min="6144" max="6144" width="10.42578125" style="321" customWidth="1"/>
    <col min="6145" max="6145" width="13.7109375" style="321" customWidth="1"/>
    <col min="6146" max="6146" width="24.5703125" style="321" customWidth="1"/>
    <col min="6147" max="6147" width="10" style="321" customWidth="1"/>
    <col min="6148" max="6152" width="8.7109375" style="321" customWidth="1"/>
    <col min="6153" max="6153" width="15.7109375" style="321" customWidth="1"/>
    <col min="6154" max="6154" width="33.7109375" style="321" customWidth="1"/>
    <col min="6155" max="6155" width="11.140625" style="321" customWidth="1"/>
    <col min="6156" max="6397" width="9.140625" style="321"/>
    <col min="6398" max="6398" width="4.5703125" style="321" customWidth="1"/>
    <col min="6399" max="6399" width="37.28515625" style="321" customWidth="1"/>
    <col min="6400" max="6400" width="10.42578125" style="321" customWidth="1"/>
    <col min="6401" max="6401" width="13.7109375" style="321" customWidth="1"/>
    <col min="6402" max="6402" width="24.5703125" style="321" customWidth="1"/>
    <col min="6403" max="6403" width="10" style="321" customWidth="1"/>
    <col min="6404" max="6408" width="8.7109375" style="321" customWidth="1"/>
    <col min="6409" max="6409" width="15.7109375" style="321" customWidth="1"/>
    <col min="6410" max="6410" width="33.7109375" style="321" customWidth="1"/>
    <col min="6411" max="6411" width="11.140625" style="321" customWidth="1"/>
    <col min="6412" max="6653" width="9.140625" style="321"/>
    <col min="6654" max="6654" width="4.5703125" style="321" customWidth="1"/>
    <col min="6655" max="6655" width="37.28515625" style="321" customWidth="1"/>
    <col min="6656" max="6656" width="10.42578125" style="321" customWidth="1"/>
    <col min="6657" max="6657" width="13.7109375" style="321" customWidth="1"/>
    <col min="6658" max="6658" width="24.5703125" style="321" customWidth="1"/>
    <col min="6659" max="6659" width="10" style="321" customWidth="1"/>
    <col min="6660" max="6664" width="8.7109375" style="321" customWidth="1"/>
    <col min="6665" max="6665" width="15.7109375" style="321" customWidth="1"/>
    <col min="6666" max="6666" width="33.7109375" style="321" customWidth="1"/>
    <col min="6667" max="6667" width="11.140625" style="321" customWidth="1"/>
    <col min="6668" max="6909" width="9.140625" style="321"/>
    <col min="6910" max="6910" width="4.5703125" style="321" customWidth="1"/>
    <col min="6911" max="6911" width="37.28515625" style="321" customWidth="1"/>
    <col min="6912" max="6912" width="10.42578125" style="321" customWidth="1"/>
    <col min="6913" max="6913" width="13.7109375" style="321" customWidth="1"/>
    <col min="6914" max="6914" width="24.5703125" style="321" customWidth="1"/>
    <col min="6915" max="6915" width="10" style="321" customWidth="1"/>
    <col min="6916" max="6920" width="8.7109375" style="321" customWidth="1"/>
    <col min="6921" max="6921" width="15.7109375" style="321" customWidth="1"/>
    <col min="6922" max="6922" width="33.7109375" style="321" customWidth="1"/>
    <col min="6923" max="6923" width="11.140625" style="321" customWidth="1"/>
    <col min="6924" max="7165" width="9.140625" style="321"/>
    <col min="7166" max="7166" width="4.5703125" style="321" customWidth="1"/>
    <col min="7167" max="7167" width="37.28515625" style="321" customWidth="1"/>
    <col min="7168" max="7168" width="10.42578125" style="321" customWidth="1"/>
    <col min="7169" max="7169" width="13.7109375" style="321" customWidth="1"/>
    <col min="7170" max="7170" width="24.5703125" style="321" customWidth="1"/>
    <col min="7171" max="7171" width="10" style="321" customWidth="1"/>
    <col min="7172" max="7176" width="8.7109375" style="321" customWidth="1"/>
    <col min="7177" max="7177" width="15.7109375" style="321" customWidth="1"/>
    <col min="7178" max="7178" width="33.7109375" style="321" customWidth="1"/>
    <col min="7179" max="7179" width="11.140625" style="321" customWidth="1"/>
    <col min="7180" max="7421" width="9.140625" style="321"/>
    <col min="7422" max="7422" width="4.5703125" style="321" customWidth="1"/>
    <col min="7423" max="7423" width="37.28515625" style="321" customWidth="1"/>
    <col min="7424" max="7424" width="10.42578125" style="321" customWidth="1"/>
    <col min="7425" max="7425" width="13.7109375" style="321" customWidth="1"/>
    <col min="7426" max="7426" width="24.5703125" style="321" customWidth="1"/>
    <col min="7427" max="7427" width="10" style="321" customWidth="1"/>
    <col min="7428" max="7432" width="8.7109375" style="321" customWidth="1"/>
    <col min="7433" max="7433" width="15.7109375" style="321" customWidth="1"/>
    <col min="7434" max="7434" width="33.7109375" style="321" customWidth="1"/>
    <col min="7435" max="7435" width="11.140625" style="321" customWidth="1"/>
    <col min="7436" max="7677" width="9.140625" style="321"/>
    <col min="7678" max="7678" width="4.5703125" style="321" customWidth="1"/>
    <col min="7679" max="7679" width="37.28515625" style="321" customWidth="1"/>
    <col min="7680" max="7680" width="10.42578125" style="321" customWidth="1"/>
    <col min="7681" max="7681" width="13.7109375" style="321" customWidth="1"/>
    <col min="7682" max="7682" width="24.5703125" style="321" customWidth="1"/>
    <col min="7683" max="7683" width="10" style="321" customWidth="1"/>
    <col min="7684" max="7688" width="8.7109375" style="321" customWidth="1"/>
    <col min="7689" max="7689" width="15.7109375" style="321" customWidth="1"/>
    <col min="7690" max="7690" width="33.7109375" style="321" customWidth="1"/>
    <col min="7691" max="7691" width="11.140625" style="321" customWidth="1"/>
    <col min="7692" max="7933" width="9.140625" style="321"/>
    <col min="7934" max="7934" width="4.5703125" style="321" customWidth="1"/>
    <col min="7935" max="7935" width="37.28515625" style="321" customWidth="1"/>
    <col min="7936" max="7936" width="10.42578125" style="321" customWidth="1"/>
    <col min="7937" max="7937" width="13.7109375" style="321" customWidth="1"/>
    <col min="7938" max="7938" width="24.5703125" style="321" customWidth="1"/>
    <col min="7939" max="7939" width="10" style="321" customWidth="1"/>
    <col min="7940" max="7944" width="8.7109375" style="321" customWidth="1"/>
    <col min="7945" max="7945" width="15.7109375" style="321" customWidth="1"/>
    <col min="7946" max="7946" width="33.7109375" style="321" customWidth="1"/>
    <col min="7947" max="7947" width="11.140625" style="321" customWidth="1"/>
    <col min="7948" max="8189" width="9.140625" style="321"/>
    <col min="8190" max="8190" width="4.5703125" style="321" customWidth="1"/>
    <col min="8191" max="8191" width="37.28515625" style="321" customWidth="1"/>
    <col min="8192" max="8192" width="10.42578125" style="321" customWidth="1"/>
    <col min="8193" max="8193" width="13.7109375" style="321" customWidth="1"/>
    <col min="8194" max="8194" width="24.5703125" style="321" customWidth="1"/>
    <col min="8195" max="8195" width="10" style="321" customWidth="1"/>
    <col min="8196" max="8200" width="8.7109375" style="321" customWidth="1"/>
    <col min="8201" max="8201" width="15.7109375" style="321" customWidth="1"/>
    <col min="8202" max="8202" width="33.7109375" style="321" customWidth="1"/>
    <col min="8203" max="8203" width="11.140625" style="321" customWidth="1"/>
    <col min="8204" max="8445" width="9.140625" style="321"/>
    <col min="8446" max="8446" width="4.5703125" style="321" customWidth="1"/>
    <col min="8447" max="8447" width="37.28515625" style="321" customWidth="1"/>
    <col min="8448" max="8448" width="10.42578125" style="321" customWidth="1"/>
    <col min="8449" max="8449" width="13.7109375" style="321" customWidth="1"/>
    <col min="8450" max="8450" width="24.5703125" style="321" customWidth="1"/>
    <col min="8451" max="8451" width="10" style="321" customWidth="1"/>
    <col min="8452" max="8456" width="8.7109375" style="321" customWidth="1"/>
    <col min="8457" max="8457" width="15.7109375" style="321" customWidth="1"/>
    <col min="8458" max="8458" width="33.7109375" style="321" customWidth="1"/>
    <col min="8459" max="8459" width="11.140625" style="321" customWidth="1"/>
    <col min="8460" max="8701" width="9.140625" style="321"/>
    <col min="8702" max="8702" width="4.5703125" style="321" customWidth="1"/>
    <col min="8703" max="8703" width="37.28515625" style="321" customWidth="1"/>
    <col min="8704" max="8704" width="10.42578125" style="321" customWidth="1"/>
    <col min="8705" max="8705" width="13.7109375" style="321" customWidth="1"/>
    <col min="8706" max="8706" width="24.5703125" style="321" customWidth="1"/>
    <col min="8707" max="8707" width="10" style="321" customWidth="1"/>
    <col min="8708" max="8712" width="8.7109375" style="321" customWidth="1"/>
    <col min="8713" max="8713" width="15.7109375" style="321" customWidth="1"/>
    <col min="8714" max="8714" width="33.7109375" style="321" customWidth="1"/>
    <col min="8715" max="8715" width="11.140625" style="321" customWidth="1"/>
    <col min="8716" max="8957" width="9.140625" style="321"/>
    <col min="8958" max="8958" width="4.5703125" style="321" customWidth="1"/>
    <col min="8959" max="8959" width="37.28515625" style="321" customWidth="1"/>
    <col min="8960" max="8960" width="10.42578125" style="321" customWidth="1"/>
    <col min="8961" max="8961" width="13.7109375" style="321" customWidth="1"/>
    <col min="8962" max="8962" width="24.5703125" style="321" customWidth="1"/>
    <col min="8963" max="8963" width="10" style="321" customWidth="1"/>
    <col min="8964" max="8968" width="8.7109375" style="321" customWidth="1"/>
    <col min="8969" max="8969" width="15.7109375" style="321" customWidth="1"/>
    <col min="8970" max="8970" width="33.7109375" style="321" customWidth="1"/>
    <col min="8971" max="8971" width="11.140625" style="321" customWidth="1"/>
    <col min="8972" max="9213" width="9.140625" style="321"/>
    <col min="9214" max="9214" width="4.5703125" style="321" customWidth="1"/>
    <col min="9215" max="9215" width="37.28515625" style="321" customWidth="1"/>
    <col min="9216" max="9216" width="10.42578125" style="321" customWidth="1"/>
    <col min="9217" max="9217" width="13.7109375" style="321" customWidth="1"/>
    <col min="9218" max="9218" width="24.5703125" style="321" customWidth="1"/>
    <col min="9219" max="9219" width="10" style="321" customWidth="1"/>
    <col min="9220" max="9224" width="8.7109375" style="321" customWidth="1"/>
    <col min="9225" max="9225" width="15.7109375" style="321" customWidth="1"/>
    <col min="9226" max="9226" width="33.7109375" style="321" customWidth="1"/>
    <col min="9227" max="9227" width="11.140625" style="321" customWidth="1"/>
    <col min="9228" max="9469" width="9.140625" style="321"/>
    <col min="9470" max="9470" width="4.5703125" style="321" customWidth="1"/>
    <col min="9471" max="9471" width="37.28515625" style="321" customWidth="1"/>
    <col min="9472" max="9472" width="10.42578125" style="321" customWidth="1"/>
    <col min="9473" max="9473" width="13.7109375" style="321" customWidth="1"/>
    <col min="9474" max="9474" width="24.5703125" style="321" customWidth="1"/>
    <col min="9475" max="9475" width="10" style="321" customWidth="1"/>
    <col min="9476" max="9480" width="8.7109375" style="321" customWidth="1"/>
    <col min="9481" max="9481" width="15.7109375" style="321" customWidth="1"/>
    <col min="9482" max="9482" width="33.7109375" style="321" customWidth="1"/>
    <col min="9483" max="9483" width="11.140625" style="321" customWidth="1"/>
    <col min="9484" max="9725" width="9.140625" style="321"/>
    <col min="9726" max="9726" width="4.5703125" style="321" customWidth="1"/>
    <col min="9727" max="9727" width="37.28515625" style="321" customWidth="1"/>
    <col min="9728" max="9728" width="10.42578125" style="321" customWidth="1"/>
    <col min="9729" max="9729" width="13.7109375" style="321" customWidth="1"/>
    <col min="9730" max="9730" width="24.5703125" style="321" customWidth="1"/>
    <col min="9731" max="9731" width="10" style="321" customWidth="1"/>
    <col min="9732" max="9736" width="8.7109375" style="321" customWidth="1"/>
    <col min="9737" max="9737" width="15.7109375" style="321" customWidth="1"/>
    <col min="9738" max="9738" width="33.7109375" style="321" customWidth="1"/>
    <col min="9739" max="9739" width="11.140625" style="321" customWidth="1"/>
    <col min="9740" max="9981" width="9.140625" style="321"/>
    <col min="9982" max="9982" width="4.5703125" style="321" customWidth="1"/>
    <col min="9983" max="9983" width="37.28515625" style="321" customWidth="1"/>
    <col min="9984" max="9984" width="10.42578125" style="321" customWidth="1"/>
    <col min="9985" max="9985" width="13.7109375" style="321" customWidth="1"/>
    <col min="9986" max="9986" width="24.5703125" style="321" customWidth="1"/>
    <col min="9987" max="9987" width="10" style="321" customWidth="1"/>
    <col min="9988" max="9992" width="8.7109375" style="321" customWidth="1"/>
    <col min="9993" max="9993" width="15.7109375" style="321" customWidth="1"/>
    <col min="9994" max="9994" width="33.7109375" style="321" customWidth="1"/>
    <col min="9995" max="9995" width="11.140625" style="321" customWidth="1"/>
    <col min="9996" max="10237" width="9.140625" style="321"/>
    <col min="10238" max="10238" width="4.5703125" style="321" customWidth="1"/>
    <col min="10239" max="10239" width="37.28515625" style="321" customWidth="1"/>
    <col min="10240" max="10240" width="10.42578125" style="321" customWidth="1"/>
    <col min="10241" max="10241" width="13.7109375" style="321" customWidth="1"/>
    <col min="10242" max="10242" width="24.5703125" style="321" customWidth="1"/>
    <col min="10243" max="10243" width="10" style="321" customWidth="1"/>
    <col min="10244" max="10248" width="8.7109375" style="321" customWidth="1"/>
    <col min="10249" max="10249" width="15.7109375" style="321" customWidth="1"/>
    <col min="10250" max="10250" width="33.7109375" style="321" customWidth="1"/>
    <col min="10251" max="10251" width="11.140625" style="321" customWidth="1"/>
    <col min="10252" max="10493" width="9.140625" style="321"/>
    <col min="10494" max="10494" width="4.5703125" style="321" customWidth="1"/>
    <col min="10495" max="10495" width="37.28515625" style="321" customWidth="1"/>
    <col min="10496" max="10496" width="10.42578125" style="321" customWidth="1"/>
    <col min="10497" max="10497" width="13.7109375" style="321" customWidth="1"/>
    <col min="10498" max="10498" width="24.5703125" style="321" customWidth="1"/>
    <col min="10499" max="10499" width="10" style="321" customWidth="1"/>
    <col min="10500" max="10504" width="8.7109375" style="321" customWidth="1"/>
    <col min="10505" max="10505" width="15.7109375" style="321" customWidth="1"/>
    <col min="10506" max="10506" width="33.7109375" style="321" customWidth="1"/>
    <col min="10507" max="10507" width="11.140625" style="321" customWidth="1"/>
    <col min="10508" max="10749" width="9.140625" style="321"/>
    <col min="10750" max="10750" width="4.5703125" style="321" customWidth="1"/>
    <col min="10751" max="10751" width="37.28515625" style="321" customWidth="1"/>
    <col min="10752" max="10752" width="10.42578125" style="321" customWidth="1"/>
    <col min="10753" max="10753" width="13.7109375" style="321" customWidth="1"/>
    <col min="10754" max="10754" width="24.5703125" style="321" customWidth="1"/>
    <col min="10755" max="10755" width="10" style="321" customWidth="1"/>
    <col min="10756" max="10760" width="8.7109375" style="321" customWidth="1"/>
    <col min="10761" max="10761" width="15.7109375" style="321" customWidth="1"/>
    <col min="10762" max="10762" width="33.7109375" style="321" customWidth="1"/>
    <col min="10763" max="10763" width="11.140625" style="321" customWidth="1"/>
    <col min="10764" max="11005" width="9.140625" style="321"/>
    <col min="11006" max="11006" width="4.5703125" style="321" customWidth="1"/>
    <col min="11007" max="11007" width="37.28515625" style="321" customWidth="1"/>
    <col min="11008" max="11008" width="10.42578125" style="321" customWidth="1"/>
    <col min="11009" max="11009" width="13.7109375" style="321" customWidth="1"/>
    <col min="11010" max="11010" width="24.5703125" style="321" customWidth="1"/>
    <col min="11011" max="11011" width="10" style="321" customWidth="1"/>
    <col min="11012" max="11016" width="8.7109375" style="321" customWidth="1"/>
    <col min="11017" max="11017" width="15.7109375" style="321" customWidth="1"/>
    <col min="11018" max="11018" width="33.7109375" style="321" customWidth="1"/>
    <col min="11019" max="11019" width="11.140625" style="321" customWidth="1"/>
    <col min="11020" max="11261" width="9.140625" style="321"/>
    <col min="11262" max="11262" width="4.5703125" style="321" customWidth="1"/>
    <col min="11263" max="11263" width="37.28515625" style="321" customWidth="1"/>
    <col min="11264" max="11264" width="10.42578125" style="321" customWidth="1"/>
    <col min="11265" max="11265" width="13.7109375" style="321" customWidth="1"/>
    <col min="11266" max="11266" width="24.5703125" style="321" customWidth="1"/>
    <col min="11267" max="11267" width="10" style="321" customWidth="1"/>
    <col min="11268" max="11272" width="8.7109375" style="321" customWidth="1"/>
    <col min="11273" max="11273" width="15.7109375" style="321" customWidth="1"/>
    <col min="11274" max="11274" width="33.7109375" style="321" customWidth="1"/>
    <col min="11275" max="11275" width="11.140625" style="321" customWidth="1"/>
    <col min="11276" max="11517" width="9.140625" style="321"/>
    <col min="11518" max="11518" width="4.5703125" style="321" customWidth="1"/>
    <col min="11519" max="11519" width="37.28515625" style="321" customWidth="1"/>
    <col min="11520" max="11520" width="10.42578125" style="321" customWidth="1"/>
    <col min="11521" max="11521" width="13.7109375" style="321" customWidth="1"/>
    <col min="11522" max="11522" width="24.5703125" style="321" customWidth="1"/>
    <col min="11523" max="11523" width="10" style="321" customWidth="1"/>
    <col min="11524" max="11528" width="8.7109375" style="321" customWidth="1"/>
    <col min="11529" max="11529" width="15.7109375" style="321" customWidth="1"/>
    <col min="11530" max="11530" width="33.7109375" style="321" customWidth="1"/>
    <col min="11531" max="11531" width="11.140625" style="321" customWidth="1"/>
    <col min="11532" max="11773" width="9.140625" style="321"/>
    <col min="11774" max="11774" width="4.5703125" style="321" customWidth="1"/>
    <col min="11775" max="11775" width="37.28515625" style="321" customWidth="1"/>
    <col min="11776" max="11776" width="10.42578125" style="321" customWidth="1"/>
    <col min="11777" max="11777" width="13.7109375" style="321" customWidth="1"/>
    <col min="11778" max="11778" width="24.5703125" style="321" customWidth="1"/>
    <col min="11779" max="11779" width="10" style="321" customWidth="1"/>
    <col min="11780" max="11784" width="8.7109375" style="321" customWidth="1"/>
    <col min="11785" max="11785" width="15.7109375" style="321" customWidth="1"/>
    <col min="11786" max="11786" width="33.7109375" style="321" customWidth="1"/>
    <col min="11787" max="11787" width="11.140625" style="321" customWidth="1"/>
    <col min="11788" max="12029" width="9.140625" style="321"/>
    <col min="12030" max="12030" width="4.5703125" style="321" customWidth="1"/>
    <col min="12031" max="12031" width="37.28515625" style="321" customWidth="1"/>
    <col min="12032" max="12032" width="10.42578125" style="321" customWidth="1"/>
    <col min="12033" max="12033" width="13.7109375" style="321" customWidth="1"/>
    <col min="12034" max="12034" width="24.5703125" style="321" customWidth="1"/>
    <col min="12035" max="12035" width="10" style="321" customWidth="1"/>
    <col min="12036" max="12040" width="8.7109375" style="321" customWidth="1"/>
    <col min="12041" max="12041" width="15.7109375" style="321" customWidth="1"/>
    <col min="12042" max="12042" width="33.7109375" style="321" customWidth="1"/>
    <col min="12043" max="12043" width="11.140625" style="321" customWidth="1"/>
    <col min="12044" max="12285" width="9.140625" style="321"/>
    <col min="12286" max="12286" width="4.5703125" style="321" customWidth="1"/>
    <col min="12287" max="12287" width="37.28515625" style="321" customWidth="1"/>
    <col min="12288" max="12288" width="10.42578125" style="321" customWidth="1"/>
    <col min="12289" max="12289" width="13.7109375" style="321" customWidth="1"/>
    <col min="12290" max="12290" width="24.5703125" style="321" customWidth="1"/>
    <col min="12291" max="12291" width="10" style="321" customWidth="1"/>
    <col min="12292" max="12296" width="8.7109375" style="321" customWidth="1"/>
    <col min="12297" max="12297" width="15.7109375" style="321" customWidth="1"/>
    <col min="12298" max="12298" width="33.7109375" style="321" customWidth="1"/>
    <col min="12299" max="12299" width="11.140625" style="321" customWidth="1"/>
    <col min="12300" max="12541" width="9.140625" style="321"/>
    <col min="12542" max="12542" width="4.5703125" style="321" customWidth="1"/>
    <col min="12543" max="12543" width="37.28515625" style="321" customWidth="1"/>
    <col min="12544" max="12544" width="10.42578125" style="321" customWidth="1"/>
    <col min="12545" max="12545" width="13.7109375" style="321" customWidth="1"/>
    <col min="12546" max="12546" width="24.5703125" style="321" customWidth="1"/>
    <col min="12547" max="12547" width="10" style="321" customWidth="1"/>
    <col min="12548" max="12552" width="8.7109375" style="321" customWidth="1"/>
    <col min="12553" max="12553" width="15.7109375" style="321" customWidth="1"/>
    <col min="12554" max="12554" width="33.7109375" style="321" customWidth="1"/>
    <col min="12555" max="12555" width="11.140625" style="321" customWidth="1"/>
    <col min="12556" max="12797" width="9.140625" style="321"/>
    <col min="12798" max="12798" width="4.5703125" style="321" customWidth="1"/>
    <col min="12799" max="12799" width="37.28515625" style="321" customWidth="1"/>
    <col min="12800" max="12800" width="10.42578125" style="321" customWidth="1"/>
    <col min="12801" max="12801" width="13.7109375" style="321" customWidth="1"/>
    <col min="12802" max="12802" width="24.5703125" style="321" customWidth="1"/>
    <col min="12803" max="12803" width="10" style="321" customWidth="1"/>
    <col min="12804" max="12808" width="8.7109375" style="321" customWidth="1"/>
    <col min="12809" max="12809" width="15.7109375" style="321" customWidth="1"/>
    <col min="12810" max="12810" width="33.7109375" style="321" customWidth="1"/>
    <col min="12811" max="12811" width="11.140625" style="321" customWidth="1"/>
    <col min="12812" max="13053" width="9.140625" style="321"/>
    <col min="13054" max="13054" width="4.5703125" style="321" customWidth="1"/>
    <col min="13055" max="13055" width="37.28515625" style="321" customWidth="1"/>
    <col min="13056" max="13056" width="10.42578125" style="321" customWidth="1"/>
    <col min="13057" max="13057" width="13.7109375" style="321" customWidth="1"/>
    <col min="13058" max="13058" width="24.5703125" style="321" customWidth="1"/>
    <col min="13059" max="13059" width="10" style="321" customWidth="1"/>
    <col min="13060" max="13064" width="8.7109375" style="321" customWidth="1"/>
    <col min="13065" max="13065" width="15.7109375" style="321" customWidth="1"/>
    <col min="13066" max="13066" width="33.7109375" style="321" customWidth="1"/>
    <col min="13067" max="13067" width="11.140625" style="321" customWidth="1"/>
    <col min="13068" max="13309" width="9.140625" style="321"/>
    <col min="13310" max="13310" width="4.5703125" style="321" customWidth="1"/>
    <col min="13311" max="13311" width="37.28515625" style="321" customWidth="1"/>
    <col min="13312" max="13312" width="10.42578125" style="321" customWidth="1"/>
    <col min="13313" max="13313" width="13.7109375" style="321" customWidth="1"/>
    <col min="13314" max="13314" width="24.5703125" style="321" customWidth="1"/>
    <col min="13315" max="13315" width="10" style="321" customWidth="1"/>
    <col min="13316" max="13320" width="8.7109375" style="321" customWidth="1"/>
    <col min="13321" max="13321" width="15.7109375" style="321" customWidth="1"/>
    <col min="13322" max="13322" width="33.7109375" style="321" customWidth="1"/>
    <col min="13323" max="13323" width="11.140625" style="321" customWidth="1"/>
    <col min="13324" max="13565" width="9.140625" style="321"/>
    <col min="13566" max="13566" width="4.5703125" style="321" customWidth="1"/>
    <col min="13567" max="13567" width="37.28515625" style="321" customWidth="1"/>
    <col min="13568" max="13568" width="10.42578125" style="321" customWidth="1"/>
    <col min="13569" max="13569" width="13.7109375" style="321" customWidth="1"/>
    <col min="13570" max="13570" width="24.5703125" style="321" customWidth="1"/>
    <col min="13571" max="13571" width="10" style="321" customWidth="1"/>
    <col min="13572" max="13576" width="8.7109375" style="321" customWidth="1"/>
    <col min="13577" max="13577" width="15.7109375" style="321" customWidth="1"/>
    <col min="13578" max="13578" width="33.7109375" style="321" customWidth="1"/>
    <col min="13579" max="13579" width="11.140625" style="321" customWidth="1"/>
    <col min="13580" max="13821" width="9.140625" style="321"/>
    <col min="13822" max="13822" width="4.5703125" style="321" customWidth="1"/>
    <col min="13823" max="13823" width="37.28515625" style="321" customWidth="1"/>
    <col min="13824" max="13824" width="10.42578125" style="321" customWidth="1"/>
    <col min="13825" max="13825" width="13.7109375" style="321" customWidth="1"/>
    <col min="13826" max="13826" width="24.5703125" style="321" customWidth="1"/>
    <col min="13827" max="13827" width="10" style="321" customWidth="1"/>
    <col min="13828" max="13832" width="8.7109375" style="321" customWidth="1"/>
    <col min="13833" max="13833" width="15.7109375" style="321" customWidth="1"/>
    <col min="13834" max="13834" width="33.7109375" style="321" customWidth="1"/>
    <col min="13835" max="13835" width="11.140625" style="321" customWidth="1"/>
    <col min="13836" max="14077" width="9.140625" style="321"/>
    <col min="14078" max="14078" width="4.5703125" style="321" customWidth="1"/>
    <col min="14079" max="14079" width="37.28515625" style="321" customWidth="1"/>
    <col min="14080" max="14080" width="10.42578125" style="321" customWidth="1"/>
    <col min="14081" max="14081" width="13.7109375" style="321" customWidth="1"/>
    <col min="14082" max="14082" width="24.5703125" style="321" customWidth="1"/>
    <col min="14083" max="14083" width="10" style="321" customWidth="1"/>
    <col min="14084" max="14088" width="8.7109375" style="321" customWidth="1"/>
    <col min="14089" max="14089" width="15.7109375" style="321" customWidth="1"/>
    <col min="14090" max="14090" width="33.7109375" style="321" customWidth="1"/>
    <col min="14091" max="14091" width="11.140625" style="321" customWidth="1"/>
    <col min="14092" max="14333" width="9.140625" style="321"/>
    <col min="14334" max="14334" width="4.5703125" style="321" customWidth="1"/>
    <col min="14335" max="14335" width="37.28515625" style="321" customWidth="1"/>
    <col min="14336" max="14336" width="10.42578125" style="321" customWidth="1"/>
    <col min="14337" max="14337" width="13.7109375" style="321" customWidth="1"/>
    <col min="14338" max="14338" width="24.5703125" style="321" customWidth="1"/>
    <col min="14339" max="14339" width="10" style="321" customWidth="1"/>
    <col min="14340" max="14344" width="8.7109375" style="321" customWidth="1"/>
    <col min="14345" max="14345" width="15.7109375" style="321" customWidth="1"/>
    <col min="14346" max="14346" width="33.7109375" style="321" customWidth="1"/>
    <col min="14347" max="14347" width="11.140625" style="321" customWidth="1"/>
    <col min="14348" max="14589" width="9.140625" style="321"/>
    <col min="14590" max="14590" width="4.5703125" style="321" customWidth="1"/>
    <col min="14591" max="14591" width="37.28515625" style="321" customWidth="1"/>
    <col min="14592" max="14592" width="10.42578125" style="321" customWidth="1"/>
    <col min="14593" max="14593" width="13.7109375" style="321" customWidth="1"/>
    <col min="14594" max="14594" width="24.5703125" style="321" customWidth="1"/>
    <col min="14595" max="14595" width="10" style="321" customWidth="1"/>
    <col min="14596" max="14600" width="8.7109375" style="321" customWidth="1"/>
    <col min="14601" max="14601" width="15.7109375" style="321" customWidth="1"/>
    <col min="14602" max="14602" width="33.7109375" style="321" customWidth="1"/>
    <col min="14603" max="14603" width="11.140625" style="321" customWidth="1"/>
    <col min="14604" max="14845" width="9.140625" style="321"/>
    <col min="14846" max="14846" width="4.5703125" style="321" customWidth="1"/>
    <col min="14847" max="14847" width="37.28515625" style="321" customWidth="1"/>
    <col min="14848" max="14848" width="10.42578125" style="321" customWidth="1"/>
    <col min="14849" max="14849" width="13.7109375" style="321" customWidth="1"/>
    <col min="14850" max="14850" width="24.5703125" style="321" customWidth="1"/>
    <col min="14851" max="14851" width="10" style="321" customWidth="1"/>
    <col min="14852" max="14856" width="8.7109375" style="321" customWidth="1"/>
    <col min="14857" max="14857" width="15.7109375" style="321" customWidth="1"/>
    <col min="14858" max="14858" width="33.7109375" style="321" customWidth="1"/>
    <col min="14859" max="14859" width="11.140625" style="321" customWidth="1"/>
    <col min="14860" max="15101" width="9.140625" style="321"/>
    <col min="15102" max="15102" width="4.5703125" style="321" customWidth="1"/>
    <col min="15103" max="15103" width="37.28515625" style="321" customWidth="1"/>
    <col min="15104" max="15104" width="10.42578125" style="321" customWidth="1"/>
    <col min="15105" max="15105" width="13.7109375" style="321" customWidth="1"/>
    <col min="15106" max="15106" width="24.5703125" style="321" customWidth="1"/>
    <col min="15107" max="15107" width="10" style="321" customWidth="1"/>
    <col min="15108" max="15112" width="8.7109375" style="321" customWidth="1"/>
    <col min="15113" max="15113" width="15.7109375" style="321" customWidth="1"/>
    <col min="15114" max="15114" width="33.7109375" style="321" customWidth="1"/>
    <col min="15115" max="15115" width="11.140625" style="321" customWidth="1"/>
    <col min="15116" max="15357" width="9.140625" style="321"/>
    <col min="15358" max="15358" width="4.5703125" style="321" customWidth="1"/>
    <col min="15359" max="15359" width="37.28515625" style="321" customWidth="1"/>
    <col min="15360" max="15360" width="10.42578125" style="321" customWidth="1"/>
    <col min="15361" max="15361" width="13.7109375" style="321" customWidth="1"/>
    <col min="15362" max="15362" width="24.5703125" style="321" customWidth="1"/>
    <col min="15363" max="15363" width="10" style="321" customWidth="1"/>
    <col min="15364" max="15368" width="8.7109375" style="321" customWidth="1"/>
    <col min="15369" max="15369" width="15.7109375" style="321" customWidth="1"/>
    <col min="15370" max="15370" width="33.7109375" style="321" customWidth="1"/>
    <col min="15371" max="15371" width="11.140625" style="321" customWidth="1"/>
    <col min="15372" max="15613" width="9.140625" style="321"/>
    <col min="15614" max="15614" width="4.5703125" style="321" customWidth="1"/>
    <col min="15615" max="15615" width="37.28515625" style="321" customWidth="1"/>
    <col min="15616" max="15616" width="10.42578125" style="321" customWidth="1"/>
    <col min="15617" max="15617" width="13.7109375" style="321" customWidth="1"/>
    <col min="15618" max="15618" width="24.5703125" style="321" customWidth="1"/>
    <col min="15619" max="15619" width="10" style="321" customWidth="1"/>
    <col min="15620" max="15624" width="8.7109375" style="321" customWidth="1"/>
    <col min="15625" max="15625" width="15.7109375" style="321" customWidth="1"/>
    <col min="15626" max="15626" width="33.7109375" style="321" customWidth="1"/>
    <col min="15627" max="15627" width="11.140625" style="321" customWidth="1"/>
    <col min="15628" max="15869" width="9.140625" style="321"/>
    <col min="15870" max="15870" width="4.5703125" style="321" customWidth="1"/>
    <col min="15871" max="15871" width="37.28515625" style="321" customWidth="1"/>
    <col min="15872" max="15872" width="10.42578125" style="321" customWidth="1"/>
    <col min="15873" max="15873" width="13.7109375" style="321" customWidth="1"/>
    <col min="15874" max="15874" width="24.5703125" style="321" customWidth="1"/>
    <col min="15875" max="15875" width="10" style="321" customWidth="1"/>
    <col min="15876" max="15880" width="8.7109375" style="321" customWidth="1"/>
    <col min="15881" max="15881" width="15.7109375" style="321" customWidth="1"/>
    <col min="15882" max="15882" width="33.7109375" style="321" customWidth="1"/>
    <col min="15883" max="15883" width="11.140625" style="321" customWidth="1"/>
    <col min="15884" max="16125" width="9.140625" style="321"/>
    <col min="16126" max="16126" width="4.5703125" style="321" customWidth="1"/>
    <col min="16127" max="16127" width="37.28515625" style="321" customWidth="1"/>
    <col min="16128" max="16128" width="10.42578125" style="321" customWidth="1"/>
    <col min="16129" max="16129" width="13.7109375" style="321" customWidth="1"/>
    <col min="16130" max="16130" width="24.5703125" style="321" customWidth="1"/>
    <col min="16131" max="16131" width="10" style="321" customWidth="1"/>
    <col min="16132" max="16136" width="8.7109375" style="321" customWidth="1"/>
    <col min="16137" max="16137" width="15.7109375" style="321" customWidth="1"/>
    <col min="16138" max="16138" width="33.7109375" style="321" customWidth="1"/>
    <col min="16139" max="16139" width="11.140625" style="321" customWidth="1"/>
    <col min="16140" max="16384" width="9.140625" style="321"/>
  </cols>
  <sheetData>
    <row r="1" spans="1:14" ht="14.25" x14ac:dyDescent="0.2">
      <c r="A1" s="1099" t="s">
        <v>531</v>
      </c>
      <c r="B1" s="1099"/>
      <c r="C1" s="1099"/>
      <c r="D1" s="1099"/>
      <c r="E1" s="1099"/>
      <c r="F1" s="1099"/>
      <c r="G1" s="1099"/>
      <c r="H1" s="1099"/>
      <c r="I1" s="1099"/>
      <c r="J1" s="320"/>
    </row>
    <row r="2" spans="1:14" x14ac:dyDescent="0.2">
      <c r="A2" s="1100" t="s">
        <v>396</v>
      </c>
      <c r="B2" s="1100"/>
      <c r="C2" s="1100"/>
      <c r="D2" s="1100"/>
      <c r="E2" s="1100"/>
      <c r="F2" s="1100"/>
      <c r="G2" s="1100"/>
      <c r="H2" s="1100"/>
      <c r="I2" s="1100"/>
      <c r="J2" s="320"/>
    </row>
    <row r="3" spans="1:14" ht="50.25" customHeight="1" x14ac:dyDescent="0.2">
      <c r="A3" s="164"/>
      <c r="B3" s="435" t="s">
        <v>312</v>
      </c>
      <c r="C3" s="1095" t="s">
        <v>313</v>
      </c>
      <c r="D3" s="1095"/>
      <c r="E3" s="1095"/>
      <c r="F3" s="1095"/>
      <c r="G3" s="1095"/>
      <c r="H3" s="1095"/>
      <c r="I3" s="1095"/>
      <c r="J3" s="433"/>
      <c r="K3" s="433"/>
      <c r="L3" s="433"/>
      <c r="M3" s="433"/>
      <c r="N3" s="434"/>
    </row>
    <row r="4" spans="1:14" hidden="1" x14ac:dyDescent="0.2">
      <c r="A4" s="322"/>
      <c r="B4" s="323"/>
      <c r="C4" s="323"/>
      <c r="D4" s="324"/>
      <c r="E4" s="323"/>
      <c r="F4" s="323"/>
      <c r="G4" s="323"/>
      <c r="H4" s="323"/>
      <c r="I4" s="323"/>
      <c r="J4" s="320"/>
    </row>
    <row r="5" spans="1:14" ht="13.15" customHeight="1" x14ac:dyDescent="0.2">
      <c r="A5" s="1101" t="s">
        <v>397</v>
      </c>
      <c r="B5" s="1102"/>
      <c r="C5" s="1102"/>
      <c r="D5" s="1102"/>
      <c r="E5" s="1102"/>
      <c r="F5" s="1102"/>
      <c r="G5" s="1102"/>
      <c r="H5" s="1102"/>
      <c r="I5" s="323"/>
    </row>
    <row r="6" spans="1:14" ht="13.15" customHeight="1" x14ac:dyDescent="0.2">
      <c r="A6" s="1101" t="s">
        <v>1670</v>
      </c>
      <c r="B6" s="1102"/>
      <c r="C6" s="1102"/>
      <c r="D6" s="1102"/>
      <c r="E6" s="1102"/>
      <c r="F6" s="1102"/>
      <c r="G6" s="1102"/>
      <c r="H6" s="1102"/>
      <c r="I6" s="326"/>
      <c r="J6" s="320"/>
    </row>
    <row r="7" spans="1:14" x14ac:dyDescent="0.2">
      <c r="A7" s="327" t="s">
        <v>398</v>
      </c>
      <c r="B7" s="328"/>
      <c r="C7" s="328"/>
      <c r="D7" s="329"/>
      <c r="E7" s="328"/>
      <c r="F7" s="328"/>
      <c r="G7" s="328"/>
      <c r="H7" s="328"/>
      <c r="I7" s="330"/>
      <c r="J7" s="320"/>
    </row>
    <row r="8" spans="1:14" ht="13.15" customHeight="1" x14ac:dyDescent="0.2">
      <c r="A8" s="1096" t="s">
        <v>399</v>
      </c>
      <c r="B8" s="1096" t="s">
        <v>70</v>
      </c>
      <c r="C8" s="1096" t="s">
        <v>400</v>
      </c>
      <c r="D8" s="1096" t="s">
        <v>401</v>
      </c>
      <c r="E8" s="1096" t="s">
        <v>320</v>
      </c>
      <c r="F8" s="1096" t="s">
        <v>402</v>
      </c>
      <c r="G8" s="1096"/>
      <c r="H8" s="1096"/>
      <c r="I8" s="1096" t="s">
        <v>403</v>
      </c>
    </row>
    <row r="9" spans="1:14" x14ac:dyDescent="0.2">
      <c r="A9" s="1097"/>
      <c r="B9" s="1097"/>
      <c r="C9" s="1097"/>
      <c r="D9" s="1097"/>
      <c r="E9" s="1097"/>
      <c r="F9" s="331" t="s">
        <v>404</v>
      </c>
      <c r="G9" s="331" t="s">
        <v>405</v>
      </c>
      <c r="H9" s="331" t="s">
        <v>406</v>
      </c>
      <c r="I9" s="1097"/>
    </row>
    <row r="10" spans="1:14" x14ac:dyDescent="0.2">
      <c r="A10" s="332">
        <v>1</v>
      </c>
      <c r="B10" s="332">
        <v>2</v>
      </c>
      <c r="C10" s="332">
        <v>3</v>
      </c>
      <c r="D10" s="332">
        <v>4</v>
      </c>
      <c r="E10" s="332">
        <v>5</v>
      </c>
      <c r="F10" s="332">
        <v>6</v>
      </c>
      <c r="G10" s="332">
        <v>7</v>
      </c>
      <c r="H10" s="332">
        <v>8</v>
      </c>
      <c r="I10" s="332">
        <v>12</v>
      </c>
    </row>
    <row r="11" spans="1:14" ht="15.75" x14ac:dyDescent="0.25">
      <c r="A11" s="1085" t="s">
        <v>407</v>
      </c>
      <c r="B11" s="1086"/>
      <c r="C11" s="1086"/>
      <c r="D11" s="1086"/>
      <c r="E11" s="1086"/>
      <c r="F11" s="1086"/>
      <c r="G11" s="1086"/>
      <c r="H11" s="1086"/>
      <c r="I11" s="1087"/>
    </row>
    <row r="12" spans="1:14" ht="38.25" x14ac:dyDescent="0.2">
      <c r="A12" s="333">
        <v>1</v>
      </c>
      <c r="B12" s="334" t="s">
        <v>408</v>
      </c>
      <c r="C12" s="332" t="s">
        <v>409</v>
      </c>
      <c r="D12" s="332">
        <v>6</v>
      </c>
      <c r="E12" s="335" t="s">
        <v>410</v>
      </c>
      <c r="F12" s="336">
        <v>36</v>
      </c>
      <c r="G12" s="337"/>
      <c r="H12" s="333"/>
      <c r="I12" s="336">
        <f>D12*F12</f>
        <v>216</v>
      </c>
    </row>
    <row r="13" spans="1:14" ht="89.25" x14ac:dyDescent="0.2">
      <c r="A13" s="333">
        <v>2</v>
      </c>
      <c r="B13" s="334" t="s">
        <v>411</v>
      </c>
      <c r="C13" s="332" t="s">
        <v>409</v>
      </c>
      <c r="D13" s="332">
        <v>3</v>
      </c>
      <c r="E13" s="335" t="s">
        <v>412</v>
      </c>
      <c r="F13" s="336">
        <v>20.3</v>
      </c>
      <c r="G13" s="337"/>
      <c r="H13" s="333"/>
      <c r="I13" s="336">
        <f>D13*F13</f>
        <v>60.9</v>
      </c>
    </row>
    <row r="14" spans="1:14" ht="25.5" x14ac:dyDescent="0.2">
      <c r="A14" s="333">
        <v>3</v>
      </c>
      <c r="B14" s="334" t="s">
        <v>413</v>
      </c>
      <c r="C14" s="332" t="s">
        <v>414</v>
      </c>
      <c r="D14" s="332">
        <v>30</v>
      </c>
      <c r="E14" s="335" t="s">
        <v>415</v>
      </c>
      <c r="F14" s="336">
        <v>16.399999999999999</v>
      </c>
      <c r="G14" s="337">
        <v>1.5</v>
      </c>
      <c r="H14" s="333"/>
      <c r="I14" s="336">
        <f>D14*F14*G14</f>
        <v>738</v>
      </c>
    </row>
    <row r="15" spans="1:14" ht="51" x14ac:dyDescent="0.2">
      <c r="A15" s="333">
        <v>4</v>
      </c>
      <c r="B15" s="334" t="s">
        <v>416</v>
      </c>
      <c r="C15" s="332" t="s">
        <v>417</v>
      </c>
      <c r="D15" s="332">
        <v>38</v>
      </c>
      <c r="E15" s="335" t="s">
        <v>418</v>
      </c>
      <c r="F15" s="336">
        <v>8.5</v>
      </c>
      <c r="G15" s="337">
        <v>0.5</v>
      </c>
      <c r="H15" s="333"/>
      <c r="I15" s="336">
        <f>D15*F15*G15</f>
        <v>161.5</v>
      </c>
      <c r="J15" s="321"/>
    </row>
    <row r="16" spans="1:14" ht="63.75" x14ac:dyDescent="0.2">
      <c r="A16" s="333">
        <v>6</v>
      </c>
      <c r="B16" s="334" t="s">
        <v>419</v>
      </c>
      <c r="C16" s="332" t="s">
        <v>417</v>
      </c>
      <c r="D16" s="332">
        <v>18</v>
      </c>
      <c r="E16" s="335" t="s">
        <v>420</v>
      </c>
      <c r="F16" s="336">
        <v>18.399999999999999</v>
      </c>
      <c r="G16" s="337">
        <v>0.5</v>
      </c>
      <c r="H16" s="333"/>
      <c r="I16" s="336">
        <f>D16*F16*G16</f>
        <v>165.6</v>
      </c>
      <c r="J16" s="321"/>
    </row>
    <row r="17" spans="1:10" ht="51" x14ac:dyDescent="0.2">
      <c r="A17" s="333">
        <v>7</v>
      </c>
      <c r="B17" s="334" t="s">
        <v>421</v>
      </c>
      <c r="C17" s="332" t="s">
        <v>417</v>
      </c>
      <c r="D17" s="332">
        <v>38</v>
      </c>
      <c r="E17" s="335" t="s">
        <v>422</v>
      </c>
      <c r="F17" s="336">
        <v>8.5</v>
      </c>
      <c r="G17" s="337"/>
      <c r="H17" s="333"/>
      <c r="I17" s="336">
        <f>D17*F17</f>
        <v>323</v>
      </c>
      <c r="J17" s="321"/>
    </row>
    <row r="18" spans="1:10" ht="51" x14ac:dyDescent="0.2">
      <c r="A18" s="333">
        <v>9</v>
      </c>
      <c r="B18" s="334" t="s">
        <v>423</v>
      </c>
      <c r="C18" s="332" t="s">
        <v>417</v>
      </c>
      <c r="D18" s="332">
        <v>18</v>
      </c>
      <c r="E18" s="335" t="s">
        <v>424</v>
      </c>
      <c r="F18" s="336">
        <v>18.399999999999999</v>
      </c>
      <c r="G18" s="337"/>
      <c r="H18" s="333"/>
      <c r="I18" s="336">
        <f>D18*F18</f>
        <v>331.2</v>
      </c>
      <c r="J18" s="321"/>
    </row>
    <row r="19" spans="1:10" ht="51" x14ac:dyDescent="0.2">
      <c r="A19" s="333">
        <v>10</v>
      </c>
      <c r="B19" s="334" t="s">
        <v>425</v>
      </c>
      <c r="C19" s="332" t="s">
        <v>426</v>
      </c>
      <c r="D19" s="332">
        <v>392</v>
      </c>
      <c r="E19" s="335" t="s">
        <v>427</v>
      </c>
      <c r="F19" s="336">
        <v>59.9</v>
      </c>
      <c r="G19" s="336"/>
      <c r="H19" s="336">
        <v>0.9</v>
      </c>
      <c r="I19" s="338">
        <f>F19*D19*H19</f>
        <v>21132.720000000001</v>
      </c>
      <c r="J19" s="321"/>
    </row>
    <row r="20" spans="1:10" ht="38.25" x14ac:dyDescent="0.2">
      <c r="A20" s="333">
        <v>11</v>
      </c>
      <c r="B20" s="339" t="s">
        <v>428</v>
      </c>
      <c r="C20" s="332" t="s">
        <v>426</v>
      </c>
      <c r="D20" s="340">
        <v>80</v>
      </c>
      <c r="E20" s="341" t="s">
        <v>429</v>
      </c>
      <c r="F20" s="342">
        <v>1.6</v>
      </c>
      <c r="G20" s="342">
        <v>0.6</v>
      </c>
      <c r="H20" s="342"/>
      <c r="I20" s="336">
        <f>D20*F20*G20</f>
        <v>76.8</v>
      </c>
      <c r="J20" s="321"/>
    </row>
    <row r="21" spans="1:10" ht="25.5" x14ac:dyDescent="0.2">
      <c r="A21" s="343">
        <v>13</v>
      </c>
      <c r="B21" s="344" t="s">
        <v>430</v>
      </c>
      <c r="C21" s="345" t="s">
        <v>431</v>
      </c>
      <c r="D21" s="346">
        <v>12</v>
      </c>
      <c r="E21" s="347" t="s">
        <v>432</v>
      </c>
      <c r="F21" s="342">
        <v>51.6</v>
      </c>
      <c r="G21" s="342"/>
      <c r="H21" s="342"/>
      <c r="I21" s="336">
        <f t="shared" ref="I21:I25" si="0">D21*F21</f>
        <v>619.20000000000005</v>
      </c>
      <c r="J21" s="321"/>
    </row>
    <row r="22" spans="1:10" s="354" customFormat="1" ht="38.25" x14ac:dyDescent="0.2">
      <c r="A22" s="348" t="s">
        <v>433</v>
      </c>
      <c r="B22" s="349" t="s">
        <v>434</v>
      </c>
      <c r="C22" s="350" t="s">
        <v>435</v>
      </c>
      <c r="D22" s="350">
        <v>3</v>
      </c>
      <c r="E22" s="349" t="s">
        <v>436</v>
      </c>
      <c r="F22" s="351">
        <v>60.2</v>
      </c>
      <c r="G22" s="352"/>
      <c r="H22" s="353"/>
      <c r="I22" s="353">
        <f t="shared" si="0"/>
        <v>180.6</v>
      </c>
    </row>
    <row r="23" spans="1:10" s="354" customFormat="1" ht="76.5" x14ac:dyDescent="0.2">
      <c r="A23" s="348" t="s">
        <v>437</v>
      </c>
      <c r="B23" s="349" t="s">
        <v>438</v>
      </c>
      <c r="C23" s="350" t="s">
        <v>435</v>
      </c>
      <c r="D23" s="350">
        <v>3</v>
      </c>
      <c r="E23" s="349" t="s">
        <v>439</v>
      </c>
      <c r="F23" s="351">
        <v>813</v>
      </c>
      <c r="G23" s="355">
        <v>0.8</v>
      </c>
      <c r="H23" s="353"/>
      <c r="I23" s="353">
        <f>D23*F23*G23</f>
        <v>1951.2</v>
      </c>
    </row>
    <row r="24" spans="1:10" s="354" customFormat="1" ht="51" x14ac:dyDescent="0.2">
      <c r="A24" s="348" t="s">
        <v>440</v>
      </c>
      <c r="B24" s="356" t="s">
        <v>441</v>
      </c>
      <c r="C24" s="350" t="s">
        <v>442</v>
      </c>
      <c r="D24" s="350">
        <v>0.6</v>
      </c>
      <c r="E24" s="349" t="s">
        <v>443</v>
      </c>
      <c r="F24" s="351">
        <v>6.2</v>
      </c>
      <c r="G24" s="355"/>
      <c r="H24" s="353"/>
      <c r="I24" s="353">
        <f t="shared" si="0"/>
        <v>3.72</v>
      </c>
    </row>
    <row r="25" spans="1:10" s="354" customFormat="1" ht="89.25" x14ac:dyDescent="0.2">
      <c r="A25" s="348" t="s">
        <v>444</v>
      </c>
      <c r="B25" s="356" t="s">
        <v>445</v>
      </c>
      <c r="C25" s="350" t="s">
        <v>442</v>
      </c>
      <c r="D25" s="350">
        <v>0.6</v>
      </c>
      <c r="E25" s="349" t="s">
        <v>446</v>
      </c>
      <c r="F25" s="351">
        <v>160.19999999999999</v>
      </c>
      <c r="G25" s="355"/>
      <c r="H25" s="353"/>
      <c r="I25" s="353">
        <f t="shared" si="0"/>
        <v>96.12</v>
      </c>
    </row>
    <row r="26" spans="1:10" x14ac:dyDescent="0.2">
      <c r="A26" s="357"/>
      <c r="B26" s="358" t="s">
        <v>447</v>
      </c>
      <c r="C26" s="358"/>
      <c r="D26" s="359"/>
      <c r="E26" s="357"/>
      <c r="F26" s="360"/>
      <c r="G26" s="357"/>
      <c r="H26" s="360"/>
      <c r="I26" s="361">
        <f>I12+I13+I14+I15+I16+I17+I18+I19+I20+I21+I22+I23+I24+I25</f>
        <v>26056.560000000001</v>
      </c>
    </row>
    <row r="27" spans="1:10" ht="25.5" x14ac:dyDescent="0.2">
      <c r="A27" s="357"/>
      <c r="B27" s="334" t="s">
        <v>448</v>
      </c>
      <c r="C27" s="362"/>
      <c r="D27" s="363"/>
      <c r="E27" s="342" t="s">
        <v>449</v>
      </c>
      <c r="F27" s="364">
        <v>0.2</v>
      </c>
      <c r="G27" s="365"/>
      <c r="H27" s="365"/>
      <c r="I27" s="363">
        <f>I26*F27</f>
        <v>5211.3100000000004</v>
      </c>
    </row>
    <row r="28" spans="1:10" ht="38.25" x14ac:dyDescent="0.2">
      <c r="A28" s="357"/>
      <c r="B28" s="334" t="s">
        <v>450</v>
      </c>
      <c r="C28" s="362"/>
      <c r="D28" s="363"/>
      <c r="E28" s="342" t="s">
        <v>451</v>
      </c>
      <c r="F28" s="364">
        <v>0.4</v>
      </c>
      <c r="G28" s="365"/>
      <c r="H28" s="365"/>
      <c r="I28" s="363">
        <f>(I26+I27)*F28</f>
        <v>12507.15</v>
      </c>
    </row>
    <row r="29" spans="1:10" ht="25.5" hidden="1" x14ac:dyDescent="0.2">
      <c r="A29" s="333"/>
      <c r="B29" s="366" t="s">
        <v>452</v>
      </c>
      <c r="C29" s="358"/>
      <c r="D29" s="367">
        <f>I26+I28</f>
        <v>38563.71</v>
      </c>
      <c r="E29" s="337" t="s">
        <v>453</v>
      </c>
      <c r="F29" s="364">
        <v>0</v>
      </c>
      <c r="G29" s="360">
        <v>0.5</v>
      </c>
      <c r="H29" s="360"/>
      <c r="I29" s="367">
        <f>D29*F29*G29</f>
        <v>0</v>
      </c>
    </row>
    <row r="30" spans="1:10" x14ac:dyDescent="0.2">
      <c r="A30" s="357"/>
      <c r="B30" s="358" t="s">
        <v>454</v>
      </c>
      <c r="C30" s="358"/>
      <c r="D30" s="359"/>
      <c r="E30" s="357"/>
      <c r="F30" s="368"/>
      <c r="G30" s="357"/>
      <c r="H30" s="342"/>
      <c r="I30" s="361">
        <f>I26+I29+I28</f>
        <v>38563.71</v>
      </c>
    </row>
    <row r="31" spans="1:10" ht="15.75" x14ac:dyDescent="0.25">
      <c r="A31" s="1085" t="s">
        <v>455</v>
      </c>
      <c r="B31" s="1086"/>
      <c r="C31" s="1086"/>
      <c r="D31" s="1086"/>
      <c r="E31" s="1086"/>
      <c r="F31" s="1086"/>
      <c r="G31" s="1086"/>
      <c r="H31" s="1086"/>
      <c r="I31" s="1087"/>
    </row>
    <row r="32" spans="1:10" ht="25.5" x14ac:dyDescent="0.2">
      <c r="A32" s="369">
        <v>19</v>
      </c>
      <c r="B32" s="335" t="s">
        <v>456</v>
      </c>
      <c r="C32" s="337" t="s">
        <v>457</v>
      </c>
      <c r="D32" s="337">
        <v>60</v>
      </c>
      <c r="E32" s="370" t="s">
        <v>458</v>
      </c>
      <c r="F32" s="371">
        <v>18.2</v>
      </c>
      <c r="G32" s="332"/>
      <c r="H32" s="332"/>
      <c r="I32" s="336">
        <f t="shared" ref="I32:I35" si="1">D32*F32</f>
        <v>1092</v>
      </c>
    </row>
    <row r="33" spans="1:13" ht="51" x14ac:dyDescent="0.2">
      <c r="A33" s="369">
        <v>20</v>
      </c>
      <c r="B33" s="335" t="s">
        <v>459</v>
      </c>
      <c r="C33" s="337" t="s">
        <v>457</v>
      </c>
      <c r="D33" s="337">
        <v>60</v>
      </c>
      <c r="E33" s="370" t="s">
        <v>460</v>
      </c>
      <c r="F33" s="371">
        <v>19.600000000000001</v>
      </c>
      <c r="G33" s="332"/>
      <c r="H33" s="332"/>
      <c r="I33" s="336">
        <f t="shared" si="1"/>
        <v>1176</v>
      </c>
    </row>
    <row r="34" spans="1:13" ht="25.5" x14ac:dyDescent="0.2">
      <c r="A34" s="369">
        <v>21</v>
      </c>
      <c r="B34" s="335" t="s">
        <v>461</v>
      </c>
      <c r="C34" s="337" t="s">
        <v>457</v>
      </c>
      <c r="D34" s="337">
        <v>20</v>
      </c>
      <c r="E34" s="370" t="s">
        <v>462</v>
      </c>
      <c r="F34" s="372">
        <v>13.3</v>
      </c>
      <c r="G34" s="370"/>
      <c r="H34" s="370"/>
      <c r="I34" s="336">
        <f t="shared" si="1"/>
        <v>266</v>
      </c>
    </row>
    <row r="35" spans="1:13" ht="25.5" x14ac:dyDescent="0.2">
      <c r="A35" s="369">
        <v>22</v>
      </c>
      <c r="B35" s="335" t="s">
        <v>463</v>
      </c>
      <c r="C35" s="337" t="s">
        <v>457</v>
      </c>
      <c r="D35" s="337">
        <v>20</v>
      </c>
      <c r="E35" s="370" t="s">
        <v>464</v>
      </c>
      <c r="F35" s="372">
        <v>11.3</v>
      </c>
      <c r="G35" s="370"/>
      <c r="H35" s="370"/>
      <c r="I35" s="336">
        <f t="shared" si="1"/>
        <v>226</v>
      </c>
    </row>
    <row r="36" spans="1:13" x14ac:dyDescent="0.2">
      <c r="A36" s="369">
        <v>23</v>
      </c>
      <c r="B36" s="335" t="s">
        <v>465</v>
      </c>
      <c r="C36" s="337" t="s">
        <v>457</v>
      </c>
      <c r="D36" s="337">
        <v>18</v>
      </c>
      <c r="E36" s="335" t="s">
        <v>466</v>
      </c>
      <c r="F36" s="372">
        <v>3.8</v>
      </c>
      <c r="G36" s="370"/>
      <c r="H36" s="370"/>
      <c r="I36" s="336">
        <f>D36*F36</f>
        <v>68.400000000000006</v>
      </c>
    </row>
    <row r="37" spans="1:13" x14ac:dyDescent="0.2">
      <c r="A37" s="369">
        <v>24</v>
      </c>
      <c r="B37" s="335" t="s">
        <v>467</v>
      </c>
      <c r="C37" s="337" t="s">
        <v>468</v>
      </c>
      <c r="D37" s="337">
        <v>18</v>
      </c>
      <c r="E37" s="335" t="s">
        <v>469</v>
      </c>
      <c r="F37" s="372">
        <v>19.100000000000001</v>
      </c>
      <c r="G37" s="332"/>
      <c r="H37" s="332"/>
      <c r="I37" s="336">
        <f>D37*F37</f>
        <v>343.8</v>
      </c>
    </row>
    <row r="38" spans="1:13" ht="25.5" x14ac:dyDescent="0.2">
      <c r="A38" s="369">
        <v>25</v>
      </c>
      <c r="B38" s="335" t="s">
        <v>470</v>
      </c>
      <c r="C38" s="337" t="s">
        <v>471</v>
      </c>
      <c r="D38" s="337">
        <v>18</v>
      </c>
      <c r="E38" s="370" t="s">
        <v>472</v>
      </c>
      <c r="F38" s="372">
        <v>18.2</v>
      </c>
      <c r="G38" s="332"/>
      <c r="H38" s="332"/>
      <c r="I38" s="336">
        <f>D38*F38</f>
        <v>327.60000000000002</v>
      </c>
    </row>
    <row r="39" spans="1:13" ht="25.5" x14ac:dyDescent="0.2">
      <c r="A39" s="369">
        <v>26</v>
      </c>
      <c r="B39" s="335" t="s">
        <v>473</v>
      </c>
      <c r="C39" s="337" t="s">
        <v>471</v>
      </c>
      <c r="D39" s="337">
        <v>18</v>
      </c>
      <c r="E39" s="370" t="s">
        <v>474</v>
      </c>
      <c r="F39" s="372">
        <v>25.4</v>
      </c>
      <c r="G39" s="332"/>
      <c r="H39" s="332"/>
      <c r="I39" s="336">
        <f>D39*F39</f>
        <v>457.2</v>
      </c>
    </row>
    <row r="40" spans="1:13" x14ac:dyDescent="0.2">
      <c r="A40" s="369">
        <v>27</v>
      </c>
      <c r="B40" s="335" t="s">
        <v>475</v>
      </c>
      <c r="C40" s="337" t="s">
        <v>476</v>
      </c>
      <c r="D40" s="337">
        <v>3</v>
      </c>
      <c r="E40" s="370" t="s">
        <v>477</v>
      </c>
      <c r="F40" s="372">
        <v>67.3</v>
      </c>
      <c r="G40" s="332"/>
      <c r="H40" s="332"/>
      <c r="I40" s="336">
        <f>D40*F40</f>
        <v>201.9</v>
      </c>
    </row>
    <row r="41" spans="1:13" x14ac:dyDescent="0.2">
      <c r="A41" s="373"/>
      <c r="B41" s="358" t="s">
        <v>478</v>
      </c>
      <c r="C41" s="358"/>
      <c r="D41" s="359"/>
      <c r="E41" s="342"/>
      <c r="F41" s="342"/>
      <c r="G41" s="342"/>
      <c r="H41" s="342"/>
      <c r="I41" s="361">
        <f>SUM(I32:I40)</f>
        <v>4158.8999999999996</v>
      </c>
      <c r="J41" s="374"/>
      <c r="K41" s="375"/>
      <c r="M41" s="375"/>
    </row>
    <row r="42" spans="1:13" ht="15.75" x14ac:dyDescent="0.25">
      <c r="A42" s="1085" t="s">
        <v>479</v>
      </c>
      <c r="B42" s="1086"/>
      <c r="C42" s="1086"/>
      <c r="D42" s="1086"/>
      <c r="E42" s="1086"/>
      <c r="F42" s="1086"/>
      <c r="G42" s="1086"/>
      <c r="H42" s="1086"/>
      <c r="I42" s="1087"/>
      <c r="K42" s="375"/>
      <c r="M42" s="375"/>
    </row>
    <row r="43" spans="1:13" ht="38.25" x14ac:dyDescent="0.2">
      <c r="A43" s="369">
        <v>28</v>
      </c>
      <c r="B43" s="334" t="s">
        <v>408</v>
      </c>
      <c r="C43" s="332" t="s">
        <v>409</v>
      </c>
      <c r="D43" s="332">
        <f>D12</f>
        <v>6</v>
      </c>
      <c r="E43" s="335" t="s">
        <v>410</v>
      </c>
      <c r="F43" s="336">
        <v>23.4</v>
      </c>
      <c r="G43" s="337"/>
      <c r="H43" s="333"/>
      <c r="I43" s="336">
        <f>D43*F43</f>
        <v>140.4</v>
      </c>
      <c r="K43" s="375"/>
      <c r="M43" s="375"/>
    </row>
    <row r="44" spans="1:13" ht="89.25" x14ac:dyDescent="0.2">
      <c r="A44" s="369">
        <v>29</v>
      </c>
      <c r="B44" s="334" t="s">
        <v>411</v>
      </c>
      <c r="C44" s="332" t="s">
        <v>409</v>
      </c>
      <c r="D44" s="332">
        <f>D13</f>
        <v>3</v>
      </c>
      <c r="E44" s="335" t="s">
        <v>412</v>
      </c>
      <c r="F44" s="336">
        <v>2.1</v>
      </c>
      <c r="G44" s="337"/>
      <c r="H44" s="333"/>
      <c r="I44" s="336">
        <f>D44*F44</f>
        <v>6.3</v>
      </c>
      <c r="K44" s="375"/>
      <c r="M44" s="375"/>
    </row>
    <row r="45" spans="1:13" ht="25.5" x14ac:dyDescent="0.2">
      <c r="A45" s="369">
        <v>30</v>
      </c>
      <c r="B45" s="334" t="s">
        <v>413</v>
      </c>
      <c r="C45" s="332" t="s">
        <v>414</v>
      </c>
      <c r="D45" s="332">
        <f>D14</f>
        <v>30</v>
      </c>
      <c r="E45" s="335" t="s">
        <v>415</v>
      </c>
      <c r="F45" s="336">
        <v>10.199999999999999</v>
      </c>
      <c r="G45" s="337">
        <v>1.5</v>
      </c>
      <c r="H45" s="333"/>
      <c r="I45" s="336">
        <f>D45*F45*G45</f>
        <v>459</v>
      </c>
      <c r="K45" s="375"/>
      <c r="M45" s="375"/>
    </row>
    <row r="46" spans="1:13" ht="51" x14ac:dyDescent="0.2">
      <c r="A46" s="369">
        <v>31</v>
      </c>
      <c r="B46" s="335" t="s">
        <v>480</v>
      </c>
      <c r="C46" s="332" t="s">
        <v>481</v>
      </c>
      <c r="D46" s="376">
        <f>D20</f>
        <v>80</v>
      </c>
      <c r="E46" s="370" t="s">
        <v>482</v>
      </c>
      <c r="F46" s="372">
        <v>10.7</v>
      </c>
      <c r="G46" s="335"/>
      <c r="H46" s="335"/>
      <c r="I46" s="377">
        <f t="shared" ref="I46:I54" si="2">D46*F46</f>
        <v>856</v>
      </c>
      <c r="J46" s="1103"/>
      <c r="K46" s="375"/>
      <c r="M46" s="375"/>
    </row>
    <row r="47" spans="1:13" ht="51" x14ac:dyDescent="0.2">
      <c r="A47" s="369">
        <v>32</v>
      </c>
      <c r="B47" s="335" t="s">
        <v>483</v>
      </c>
      <c r="C47" s="332" t="s">
        <v>481</v>
      </c>
      <c r="D47" s="376">
        <v>324</v>
      </c>
      <c r="E47" s="370" t="s">
        <v>482</v>
      </c>
      <c r="F47" s="372">
        <v>9.4</v>
      </c>
      <c r="G47" s="335"/>
      <c r="H47" s="335"/>
      <c r="I47" s="377">
        <f>D47*F47</f>
        <v>3045.6</v>
      </c>
      <c r="J47" s="1103"/>
      <c r="K47" s="375"/>
      <c r="M47" s="375"/>
    </row>
    <row r="48" spans="1:13" ht="38.25" x14ac:dyDescent="0.2">
      <c r="A48" s="369">
        <v>33</v>
      </c>
      <c r="B48" s="378" t="s">
        <v>484</v>
      </c>
      <c r="C48" s="332" t="s">
        <v>485</v>
      </c>
      <c r="D48" s="376">
        <f>D23</f>
        <v>3</v>
      </c>
      <c r="E48" s="370" t="s">
        <v>486</v>
      </c>
      <c r="F48" s="372">
        <v>94.7</v>
      </c>
      <c r="G48" s="335"/>
      <c r="H48" s="335"/>
      <c r="I48" s="377">
        <f>D48*F48</f>
        <v>284.10000000000002</v>
      </c>
      <c r="J48" s="379"/>
      <c r="K48" s="375"/>
      <c r="M48" s="375"/>
    </row>
    <row r="49" spans="1:10" ht="51" x14ac:dyDescent="0.2">
      <c r="A49" s="369">
        <v>34</v>
      </c>
      <c r="B49" s="335" t="s">
        <v>487</v>
      </c>
      <c r="C49" s="332" t="s">
        <v>488</v>
      </c>
      <c r="D49" s="377">
        <f>I32+I33</f>
        <v>2268</v>
      </c>
      <c r="E49" s="370" t="s">
        <v>489</v>
      </c>
      <c r="F49" s="380">
        <v>0.2</v>
      </c>
      <c r="G49" s="381"/>
      <c r="H49" s="381"/>
      <c r="I49" s="377">
        <f t="shared" si="2"/>
        <v>453.6</v>
      </c>
      <c r="J49" s="382"/>
    </row>
    <row r="50" spans="1:10" ht="51" x14ac:dyDescent="0.2">
      <c r="A50" s="369">
        <v>35</v>
      </c>
      <c r="B50" s="335" t="s">
        <v>490</v>
      </c>
      <c r="C50" s="332" t="s">
        <v>488</v>
      </c>
      <c r="D50" s="377">
        <f>I38+I39</f>
        <v>784.8</v>
      </c>
      <c r="E50" s="370" t="s">
        <v>491</v>
      </c>
      <c r="F50" s="380">
        <v>0.15</v>
      </c>
      <c r="G50" s="381"/>
      <c r="H50" s="381"/>
      <c r="I50" s="377">
        <f>D50*F50</f>
        <v>117.72</v>
      </c>
      <c r="J50" s="382"/>
    </row>
    <row r="51" spans="1:10" ht="51" x14ac:dyDescent="0.2">
      <c r="A51" s="369">
        <v>36</v>
      </c>
      <c r="B51" s="335" t="s">
        <v>492</v>
      </c>
      <c r="C51" s="332" t="s">
        <v>488</v>
      </c>
      <c r="D51" s="376">
        <f>I35+I37</f>
        <v>569.79999999999995</v>
      </c>
      <c r="E51" s="370" t="s">
        <v>493</v>
      </c>
      <c r="F51" s="380">
        <v>0.12</v>
      </c>
      <c r="G51" s="381"/>
      <c r="H51" s="381"/>
      <c r="I51" s="377">
        <f t="shared" si="2"/>
        <v>68.38</v>
      </c>
      <c r="J51" s="382"/>
    </row>
    <row r="52" spans="1:10" hidden="1" x14ac:dyDescent="0.2">
      <c r="A52" s="369">
        <v>49</v>
      </c>
      <c r="B52" s="335" t="s">
        <v>494</v>
      </c>
      <c r="C52" s="332" t="s">
        <v>435</v>
      </c>
      <c r="D52" s="383">
        <v>0</v>
      </c>
      <c r="E52" s="335" t="s">
        <v>495</v>
      </c>
      <c r="F52" s="384">
        <v>336</v>
      </c>
      <c r="G52" s="381"/>
      <c r="H52" s="381"/>
      <c r="I52" s="377">
        <f>F52*D52</f>
        <v>0</v>
      </c>
      <c r="J52" s="382"/>
    </row>
    <row r="53" spans="1:10" ht="51" x14ac:dyDescent="0.2">
      <c r="A53" s="369">
        <v>37</v>
      </c>
      <c r="B53" s="335" t="s">
        <v>496</v>
      </c>
      <c r="C53" s="332" t="s">
        <v>488</v>
      </c>
      <c r="D53" s="377">
        <f>I40</f>
        <v>201.9</v>
      </c>
      <c r="E53" s="335" t="s">
        <v>497</v>
      </c>
      <c r="F53" s="384">
        <v>0.15</v>
      </c>
      <c r="G53" s="381"/>
      <c r="H53" s="381"/>
      <c r="I53" s="377">
        <f>D53*F53</f>
        <v>30.29</v>
      </c>
      <c r="J53" s="382"/>
    </row>
    <row r="54" spans="1:10" ht="38.25" x14ac:dyDescent="0.25">
      <c r="A54" s="369">
        <v>38</v>
      </c>
      <c r="B54" s="385" t="s">
        <v>498</v>
      </c>
      <c r="C54" s="386" t="s">
        <v>499</v>
      </c>
      <c r="D54" s="387">
        <v>100</v>
      </c>
      <c r="E54" s="388" t="s">
        <v>500</v>
      </c>
      <c r="F54" s="384">
        <v>10.8</v>
      </c>
      <c r="G54" s="389"/>
      <c r="H54" s="390"/>
      <c r="I54" s="384">
        <f t="shared" si="2"/>
        <v>1080</v>
      </c>
      <c r="J54" s="1098"/>
    </row>
    <row r="55" spans="1:10" ht="38.25" x14ac:dyDescent="0.25">
      <c r="A55" s="369">
        <v>39</v>
      </c>
      <c r="B55" s="385" t="s">
        <v>501</v>
      </c>
      <c r="C55" s="386" t="s">
        <v>502</v>
      </c>
      <c r="D55" s="387">
        <v>50</v>
      </c>
      <c r="E55" s="388" t="s">
        <v>503</v>
      </c>
      <c r="F55" s="384">
        <v>4.3</v>
      </c>
      <c r="G55" s="389"/>
      <c r="H55" s="390"/>
      <c r="I55" s="384">
        <f>D55*F55</f>
        <v>215</v>
      </c>
      <c r="J55" s="1098"/>
    </row>
    <row r="56" spans="1:10" ht="51" x14ac:dyDescent="0.2">
      <c r="A56" s="369">
        <v>40</v>
      </c>
      <c r="B56" s="335" t="s">
        <v>504</v>
      </c>
      <c r="C56" s="332" t="s">
        <v>505</v>
      </c>
      <c r="D56" s="383">
        <v>1</v>
      </c>
      <c r="E56" s="335" t="s">
        <v>506</v>
      </c>
      <c r="F56" s="391">
        <v>500</v>
      </c>
      <c r="G56" s="372">
        <v>1.4</v>
      </c>
      <c r="H56" s="381"/>
      <c r="I56" s="377">
        <f>D56*F56*G56</f>
        <v>700</v>
      </c>
      <c r="J56" s="382"/>
    </row>
    <row r="57" spans="1:10" ht="51" x14ac:dyDescent="0.2">
      <c r="A57" s="369">
        <v>41</v>
      </c>
      <c r="B57" s="335" t="s">
        <v>507</v>
      </c>
      <c r="C57" s="332" t="s">
        <v>508</v>
      </c>
      <c r="D57" s="377">
        <f>I43+I44+I45+I46+I47+I48+I49+I50+I51+I53+I54+I55</f>
        <v>6756.39</v>
      </c>
      <c r="E57" s="335" t="s">
        <v>509</v>
      </c>
      <c r="F57" s="380">
        <v>0.22</v>
      </c>
      <c r="G57" s="372">
        <v>1.5</v>
      </c>
      <c r="H57" s="372"/>
      <c r="I57" s="377">
        <f>D57*F57*G57</f>
        <v>2229.61</v>
      </c>
      <c r="J57" s="382"/>
    </row>
    <row r="58" spans="1:10" x14ac:dyDescent="0.2">
      <c r="A58" s="392"/>
      <c r="B58" s="358" t="s">
        <v>510</v>
      </c>
      <c r="C58" s="332"/>
      <c r="D58" s="393"/>
      <c r="E58" s="336"/>
      <c r="F58" s="338"/>
      <c r="G58" s="381"/>
      <c r="H58" s="381"/>
      <c r="I58" s="394">
        <f>D57+I56+I57</f>
        <v>9686</v>
      </c>
      <c r="J58" s="382"/>
    </row>
    <row r="59" spans="1:10" ht="15.75" x14ac:dyDescent="0.25">
      <c r="A59" s="1085" t="s">
        <v>511</v>
      </c>
      <c r="B59" s="1086"/>
      <c r="C59" s="1086"/>
      <c r="D59" s="1086"/>
      <c r="E59" s="1086"/>
      <c r="F59" s="1086"/>
      <c r="G59" s="1086"/>
      <c r="H59" s="1086"/>
      <c r="I59" s="1087"/>
      <c r="J59" s="382"/>
    </row>
    <row r="60" spans="1:10" ht="25.5" hidden="1" x14ac:dyDescent="0.2">
      <c r="A60" s="369">
        <v>62</v>
      </c>
      <c r="B60" s="335" t="s">
        <v>512</v>
      </c>
      <c r="C60" s="332"/>
      <c r="D60" s="395">
        <f>I30+I41+I58</f>
        <v>52408.61</v>
      </c>
      <c r="E60" s="396" t="s">
        <v>513</v>
      </c>
      <c r="F60" s="380">
        <v>0</v>
      </c>
      <c r="G60" s="372"/>
      <c r="H60" s="397"/>
      <c r="I60" s="377">
        <f t="shared" ref="I60:I66" si="3">D60*F60</f>
        <v>0</v>
      </c>
      <c r="J60" s="382"/>
    </row>
    <row r="61" spans="1:10" ht="51" x14ac:dyDescent="0.2">
      <c r="A61" s="369">
        <v>42</v>
      </c>
      <c r="B61" s="335" t="s">
        <v>514</v>
      </c>
      <c r="C61" s="332"/>
      <c r="D61" s="377">
        <f>I30</f>
        <v>38563.71</v>
      </c>
      <c r="E61" s="396" t="s">
        <v>515</v>
      </c>
      <c r="F61" s="398">
        <v>0.1</v>
      </c>
      <c r="G61" s="372"/>
      <c r="H61" s="397"/>
      <c r="I61" s="377">
        <f t="shared" si="3"/>
        <v>3856.37</v>
      </c>
    </row>
    <row r="62" spans="1:10" ht="25.5" x14ac:dyDescent="0.2">
      <c r="A62" s="369">
        <v>43</v>
      </c>
      <c r="B62" s="399" t="s">
        <v>516</v>
      </c>
      <c r="C62" s="332"/>
      <c r="D62" s="377">
        <f>D61+I61</f>
        <v>42420.08</v>
      </c>
      <c r="E62" s="396" t="s">
        <v>517</v>
      </c>
      <c r="F62" s="398">
        <v>0.36399999999999999</v>
      </c>
      <c r="G62" s="372"/>
      <c r="H62" s="397"/>
      <c r="I62" s="377">
        <f>D62*F62</f>
        <v>15440.91</v>
      </c>
    </row>
    <row r="63" spans="1:10" ht="25.5" x14ac:dyDescent="0.2">
      <c r="A63" s="369">
        <v>44</v>
      </c>
      <c r="B63" s="335" t="s">
        <v>518</v>
      </c>
      <c r="C63" s="332"/>
      <c r="D63" s="377">
        <f>D61+I61</f>
        <v>42420.08</v>
      </c>
      <c r="E63" s="400" t="s">
        <v>519</v>
      </c>
      <c r="F63" s="380">
        <v>0.06</v>
      </c>
      <c r="G63" s="372"/>
      <c r="H63" s="397"/>
      <c r="I63" s="377">
        <f>D63*F63</f>
        <v>2545.1999999999998</v>
      </c>
    </row>
    <row r="64" spans="1:10" ht="25.5" hidden="1" x14ac:dyDescent="0.2">
      <c r="A64" s="369">
        <v>64</v>
      </c>
      <c r="B64" s="335" t="s">
        <v>520</v>
      </c>
      <c r="C64" s="332"/>
      <c r="D64" s="395">
        <f>I26+I41+I58+I60</f>
        <v>39901.46</v>
      </c>
      <c r="E64" s="396" t="s">
        <v>521</v>
      </c>
      <c r="F64" s="380">
        <v>0</v>
      </c>
      <c r="G64" s="372"/>
      <c r="H64" s="397"/>
      <c r="I64" s="377">
        <f t="shared" si="3"/>
        <v>0</v>
      </c>
    </row>
    <row r="65" spans="1:10" hidden="1" x14ac:dyDescent="0.2">
      <c r="A65" s="369">
        <v>73</v>
      </c>
      <c r="B65" s="335" t="s">
        <v>522</v>
      </c>
      <c r="C65" s="332"/>
      <c r="D65" s="395">
        <f>I30+I41+I58+I60+I61+I62+I63+I64</f>
        <v>74251.09</v>
      </c>
      <c r="E65" s="396" t="s">
        <v>523</v>
      </c>
      <c r="F65" s="380">
        <v>0</v>
      </c>
      <c r="G65" s="372"/>
      <c r="H65" s="397"/>
      <c r="I65" s="377">
        <f t="shared" si="3"/>
        <v>0</v>
      </c>
    </row>
    <row r="66" spans="1:10" s="401" customFormat="1" hidden="1" x14ac:dyDescent="0.2">
      <c r="A66" s="369">
        <v>74</v>
      </c>
      <c r="B66" s="335" t="s">
        <v>524</v>
      </c>
      <c r="C66" s="332"/>
      <c r="D66" s="395">
        <f>I30+I41+I58+I61+I62+I63+I64+I65+I60</f>
        <v>74251.09</v>
      </c>
      <c r="E66" s="396" t="s">
        <v>525</v>
      </c>
      <c r="F66" s="380">
        <v>0</v>
      </c>
      <c r="G66" s="372"/>
      <c r="H66" s="397"/>
      <c r="I66" s="377">
        <f t="shared" si="3"/>
        <v>0</v>
      </c>
      <c r="J66" s="382"/>
    </row>
    <row r="67" spans="1:10" x14ac:dyDescent="0.2">
      <c r="A67" s="373"/>
      <c r="B67" s="402" t="s">
        <v>526</v>
      </c>
      <c r="C67" s="369"/>
      <c r="D67" s="403"/>
      <c r="E67" s="404"/>
      <c r="F67" s="405"/>
      <c r="G67" s="406"/>
      <c r="H67" s="407"/>
      <c r="I67" s="394">
        <f>I61+I62+I63</f>
        <v>21842.48</v>
      </c>
      <c r="J67" s="408"/>
    </row>
    <row r="68" spans="1:10" x14ac:dyDescent="0.2">
      <c r="A68" s="409"/>
      <c r="B68" s="410" t="s">
        <v>527</v>
      </c>
      <c r="C68" s="410"/>
      <c r="D68" s="331"/>
      <c r="E68" s="411"/>
      <c r="F68" s="411"/>
      <c r="G68" s="411"/>
      <c r="H68" s="411"/>
      <c r="I68" s="394">
        <f>I30+I41+I58+I67</f>
        <v>74251.09</v>
      </c>
    </row>
    <row r="69" spans="1:10" ht="25.5" x14ac:dyDescent="0.2">
      <c r="A69" s="409"/>
      <c r="B69" s="410" t="s">
        <v>528</v>
      </c>
      <c r="C69" s="410"/>
      <c r="D69" s="412">
        <f>I68</f>
        <v>74251.09</v>
      </c>
      <c r="E69" s="411" t="s">
        <v>525</v>
      </c>
      <c r="F69" s="413">
        <v>0.1</v>
      </c>
      <c r="G69" s="411">
        <v>1.1000000000000001</v>
      </c>
      <c r="H69" s="411"/>
      <c r="I69" s="394">
        <f>D69*G69</f>
        <v>81676.2</v>
      </c>
    </row>
    <row r="70" spans="1:10" ht="13.15" customHeight="1" x14ac:dyDescent="0.2">
      <c r="A70" s="357"/>
      <c r="B70" s="1088" t="s">
        <v>931</v>
      </c>
      <c r="C70" s="1089"/>
      <c r="D70" s="1089"/>
      <c r="E70" s="1089"/>
      <c r="F70" s="1090"/>
      <c r="G70" s="414">
        <v>54.75</v>
      </c>
      <c r="H70" s="415"/>
      <c r="I70" s="416">
        <f>I69*G70</f>
        <v>4471771.95</v>
      </c>
    </row>
    <row r="71" spans="1:10" hidden="1" x14ac:dyDescent="0.2">
      <c r="A71" s="357"/>
      <c r="B71" s="1091"/>
      <c r="C71" s="1092"/>
      <c r="D71" s="1092"/>
      <c r="E71" s="1092"/>
      <c r="F71" s="1092"/>
      <c r="G71" s="1092"/>
      <c r="H71" s="1092"/>
      <c r="I71" s="416"/>
      <c r="J71" s="321"/>
    </row>
    <row r="72" spans="1:10" x14ac:dyDescent="0.2">
      <c r="A72" s="357"/>
      <c r="B72" s="1093" t="s">
        <v>214</v>
      </c>
      <c r="C72" s="1094"/>
      <c r="D72" s="1094"/>
      <c r="E72" s="1094"/>
      <c r="F72" s="1094"/>
      <c r="G72" s="1094"/>
      <c r="H72" s="1094"/>
      <c r="I72" s="416">
        <f>I70/5</f>
        <v>894354.39</v>
      </c>
      <c r="J72" s="321"/>
    </row>
    <row r="73" spans="1:10" x14ac:dyDescent="0.2">
      <c r="A73" s="392"/>
      <c r="B73" s="417" t="s">
        <v>529</v>
      </c>
      <c r="C73" s="418"/>
      <c r="D73" s="419"/>
      <c r="E73" s="420"/>
      <c r="F73" s="420"/>
      <c r="G73" s="420"/>
      <c r="H73" s="420"/>
      <c r="I73" s="416">
        <f>I70+I72</f>
        <v>5366126.34</v>
      </c>
      <c r="J73" s="321"/>
    </row>
    <row r="74" spans="1:10" x14ac:dyDescent="0.2">
      <c r="A74" s="421"/>
      <c r="B74" s="422"/>
      <c r="C74" s="423"/>
      <c r="D74" s="424"/>
      <c r="E74" s="422"/>
      <c r="F74" s="422"/>
      <c r="G74" s="422"/>
      <c r="H74" s="422"/>
      <c r="I74" s="425"/>
      <c r="J74" s="321"/>
    </row>
    <row r="75" spans="1:10" x14ac:dyDescent="0.2">
      <c r="B75" s="427" t="s">
        <v>530</v>
      </c>
      <c r="E75" s="428"/>
      <c r="F75" s="428"/>
      <c r="G75" s="428"/>
      <c r="H75" s="428"/>
      <c r="I75" s="428"/>
      <c r="J75" s="321"/>
    </row>
    <row r="76" spans="1:10" x14ac:dyDescent="0.2">
      <c r="A76" s="429"/>
      <c r="B76" s="430"/>
      <c r="C76" s="430"/>
      <c r="D76" s="430"/>
      <c r="E76" s="430"/>
      <c r="F76" s="430"/>
      <c r="G76" s="430"/>
      <c r="H76" s="430"/>
      <c r="I76" s="431"/>
      <c r="J76" s="321"/>
    </row>
    <row r="77" spans="1:10" x14ac:dyDescent="0.2">
      <c r="A77" s="429"/>
      <c r="B77" s="430"/>
      <c r="C77" s="430"/>
      <c r="D77" s="429"/>
      <c r="E77" s="430"/>
      <c r="F77" s="430"/>
      <c r="G77" s="430"/>
      <c r="H77" s="430"/>
      <c r="I77" s="431"/>
      <c r="J77" s="321"/>
    </row>
    <row r="78" spans="1:10" x14ac:dyDescent="0.2">
      <c r="A78" s="429"/>
      <c r="B78" s="430"/>
      <c r="C78" s="430"/>
      <c r="D78" s="429"/>
      <c r="E78" s="430"/>
      <c r="F78" s="430"/>
      <c r="G78" s="430"/>
      <c r="H78" s="430"/>
      <c r="I78" s="430"/>
      <c r="J78" s="432"/>
    </row>
    <row r="79" spans="1:10" x14ac:dyDescent="0.2">
      <c r="J79" s="321"/>
    </row>
    <row r="80" spans="1:10" x14ac:dyDescent="0.2">
      <c r="I80" s="432"/>
      <c r="J80" s="321"/>
    </row>
    <row r="81" spans="9:10" x14ac:dyDescent="0.2">
      <c r="I81" s="432"/>
      <c r="J81" s="321"/>
    </row>
  </sheetData>
  <mergeCells count="21">
    <mergeCell ref="A1:I1"/>
    <mergeCell ref="A2:I2"/>
    <mergeCell ref="A5:H5"/>
    <mergeCell ref="A6:H6"/>
    <mergeCell ref="J46:J47"/>
    <mergeCell ref="J54:J55"/>
    <mergeCell ref="A8:A9"/>
    <mergeCell ref="B8:B9"/>
    <mergeCell ref="C8:C9"/>
    <mergeCell ref="D8:D9"/>
    <mergeCell ref="E8:E9"/>
    <mergeCell ref="F8:H8"/>
    <mergeCell ref="A59:I59"/>
    <mergeCell ref="B70:F70"/>
    <mergeCell ref="B71:H71"/>
    <mergeCell ref="B72:H72"/>
    <mergeCell ref="C3:I3"/>
    <mergeCell ref="I8:I9"/>
    <mergeCell ref="A11:I11"/>
    <mergeCell ref="A31:I31"/>
    <mergeCell ref="A42:I4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workbookViewId="0">
      <selection activeCell="F9" sqref="F9"/>
    </sheetView>
  </sheetViews>
  <sheetFormatPr defaultColWidth="9.140625" defaultRowHeight="15" x14ac:dyDescent="0.25"/>
  <cols>
    <col min="1" max="1" width="4.5703125" customWidth="1"/>
    <col min="2" max="2" width="37.28515625" customWidth="1"/>
    <col min="3" max="3" width="10.42578125" customWidth="1"/>
    <col min="4" max="4" width="8.85546875" customWidth="1"/>
    <col min="5" max="5" width="24.85546875" customWidth="1"/>
    <col min="6" max="6" width="13.140625" customWidth="1"/>
    <col min="7" max="7" width="10" customWidth="1"/>
    <col min="8" max="11" width="8.7109375" customWidth="1"/>
    <col min="12" max="12" width="15.7109375" customWidth="1"/>
    <col min="13" max="13" width="33.7109375" customWidth="1"/>
    <col min="14" max="14" width="11.140625" customWidth="1"/>
    <col min="257" max="257" width="4.5703125" customWidth="1"/>
    <col min="258" max="258" width="37.28515625" customWidth="1"/>
    <col min="259" max="259" width="10.42578125" customWidth="1"/>
    <col min="260" max="260" width="13.7109375" customWidth="1"/>
    <col min="261" max="261" width="24.5703125" customWidth="1"/>
    <col min="262" max="262" width="10" customWidth="1"/>
    <col min="263" max="267" width="8.7109375" customWidth="1"/>
    <col min="268" max="268" width="15.7109375" customWidth="1"/>
    <col min="269" max="269" width="33.7109375" customWidth="1"/>
    <col min="270" max="270" width="11.140625" customWidth="1"/>
    <col min="513" max="513" width="4.5703125" customWidth="1"/>
    <col min="514" max="514" width="37.28515625" customWidth="1"/>
    <col min="515" max="515" width="10.42578125" customWidth="1"/>
    <col min="516" max="516" width="13.7109375" customWidth="1"/>
    <col min="517" max="517" width="24.5703125" customWidth="1"/>
    <col min="518" max="518" width="10" customWidth="1"/>
    <col min="519" max="523" width="8.7109375" customWidth="1"/>
    <col min="524" max="524" width="15.7109375" customWidth="1"/>
    <col min="525" max="525" width="33.7109375" customWidth="1"/>
    <col min="526" max="526" width="11.140625" customWidth="1"/>
    <col min="769" max="769" width="4.5703125" customWidth="1"/>
    <col min="770" max="770" width="37.28515625" customWidth="1"/>
    <col min="771" max="771" width="10.42578125" customWidth="1"/>
    <col min="772" max="772" width="13.7109375" customWidth="1"/>
    <col min="773" max="773" width="24.5703125" customWidth="1"/>
    <col min="774" max="774" width="10" customWidth="1"/>
    <col min="775" max="779" width="8.7109375" customWidth="1"/>
    <col min="780" max="780" width="15.7109375" customWidth="1"/>
    <col min="781" max="781" width="33.7109375" customWidth="1"/>
    <col min="782" max="782" width="11.140625" customWidth="1"/>
    <col min="1025" max="1025" width="4.5703125" customWidth="1"/>
    <col min="1026" max="1026" width="37.28515625" customWidth="1"/>
    <col min="1027" max="1027" width="10.42578125" customWidth="1"/>
    <col min="1028" max="1028" width="13.7109375" customWidth="1"/>
    <col min="1029" max="1029" width="24.5703125" customWidth="1"/>
    <col min="1030" max="1030" width="10" customWidth="1"/>
    <col min="1031" max="1035" width="8.7109375" customWidth="1"/>
    <col min="1036" max="1036" width="15.7109375" customWidth="1"/>
    <col min="1037" max="1037" width="33.7109375" customWidth="1"/>
    <col min="1038" max="1038" width="11.140625" customWidth="1"/>
    <col min="1281" max="1281" width="4.5703125" customWidth="1"/>
    <col min="1282" max="1282" width="37.28515625" customWidth="1"/>
    <col min="1283" max="1283" width="10.42578125" customWidth="1"/>
    <col min="1284" max="1284" width="13.7109375" customWidth="1"/>
    <col min="1285" max="1285" width="24.5703125" customWidth="1"/>
    <col min="1286" max="1286" width="10" customWidth="1"/>
    <col min="1287" max="1291" width="8.7109375" customWidth="1"/>
    <col min="1292" max="1292" width="15.7109375" customWidth="1"/>
    <col min="1293" max="1293" width="33.7109375" customWidth="1"/>
    <col min="1294" max="1294" width="11.140625" customWidth="1"/>
    <col min="1537" max="1537" width="4.5703125" customWidth="1"/>
    <col min="1538" max="1538" width="37.28515625" customWidth="1"/>
    <col min="1539" max="1539" width="10.42578125" customWidth="1"/>
    <col min="1540" max="1540" width="13.7109375" customWidth="1"/>
    <col min="1541" max="1541" width="24.5703125" customWidth="1"/>
    <col min="1542" max="1542" width="10" customWidth="1"/>
    <col min="1543" max="1547" width="8.7109375" customWidth="1"/>
    <col min="1548" max="1548" width="15.7109375" customWidth="1"/>
    <col min="1549" max="1549" width="33.7109375" customWidth="1"/>
    <col min="1550" max="1550" width="11.140625" customWidth="1"/>
    <col min="1793" max="1793" width="4.5703125" customWidth="1"/>
    <col min="1794" max="1794" width="37.28515625" customWidth="1"/>
    <col min="1795" max="1795" width="10.42578125" customWidth="1"/>
    <col min="1796" max="1796" width="13.7109375" customWidth="1"/>
    <col min="1797" max="1797" width="24.5703125" customWidth="1"/>
    <col min="1798" max="1798" width="10" customWidth="1"/>
    <col min="1799" max="1803" width="8.7109375" customWidth="1"/>
    <col min="1804" max="1804" width="15.7109375" customWidth="1"/>
    <col min="1805" max="1805" width="33.7109375" customWidth="1"/>
    <col min="1806" max="1806" width="11.140625" customWidth="1"/>
    <col min="2049" max="2049" width="4.5703125" customWidth="1"/>
    <col min="2050" max="2050" width="37.28515625" customWidth="1"/>
    <col min="2051" max="2051" width="10.42578125" customWidth="1"/>
    <col min="2052" max="2052" width="13.7109375" customWidth="1"/>
    <col min="2053" max="2053" width="24.5703125" customWidth="1"/>
    <col min="2054" max="2054" width="10" customWidth="1"/>
    <col min="2055" max="2059" width="8.7109375" customWidth="1"/>
    <col min="2060" max="2060" width="15.7109375" customWidth="1"/>
    <col min="2061" max="2061" width="33.7109375" customWidth="1"/>
    <col min="2062" max="2062" width="11.140625" customWidth="1"/>
    <col min="2305" max="2305" width="4.5703125" customWidth="1"/>
    <col min="2306" max="2306" width="37.28515625" customWidth="1"/>
    <col min="2307" max="2307" width="10.42578125" customWidth="1"/>
    <col min="2308" max="2308" width="13.7109375" customWidth="1"/>
    <col min="2309" max="2309" width="24.5703125" customWidth="1"/>
    <col min="2310" max="2310" width="10" customWidth="1"/>
    <col min="2311" max="2315" width="8.7109375" customWidth="1"/>
    <col min="2316" max="2316" width="15.7109375" customWidth="1"/>
    <col min="2317" max="2317" width="33.7109375" customWidth="1"/>
    <col min="2318" max="2318" width="11.140625" customWidth="1"/>
    <col min="2561" max="2561" width="4.5703125" customWidth="1"/>
    <col min="2562" max="2562" width="37.28515625" customWidth="1"/>
    <col min="2563" max="2563" width="10.42578125" customWidth="1"/>
    <col min="2564" max="2564" width="13.7109375" customWidth="1"/>
    <col min="2565" max="2565" width="24.5703125" customWidth="1"/>
    <col min="2566" max="2566" width="10" customWidth="1"/>
    <col min="2567" max="2571" width="8.7109375" customWidth="1"/>
    <col min="2572" max="2572" width="15.7109375" customWidth="1"/>
    <col min="2573" max="2573" width="33.7109375" customWidth="1"/>
    <col min="2574" max="2574" width="11.140625" customWidth="1"/>
    <col min="2817" max="2817" width="4.5703125" customWidth="1"/>
    <col min="2818" max="2818" width="37.28515625" customWidth="1"/>
    <col min="2819" max="2819" width="10.42578125" customWidth="1"/>
    <col min="2820" max="2820" width="13.7109375" customWidth="1"/>
    <col min="2821" max="2821" width="24.5703125" customWidth="1"/>
    <col min="2822" max="2822" width="10" customWidth="1"/>
    <col min="2823" max="2827" width="8.7109375" customWidth="1"/>
    <col min="2828" max="2828" width="15.7109375" customWidth="1"/>
    <col min="2829" max="2829" width="33.7109375" customWidth="1"/>
    <col min="2830" max="2830" width="11.140625" customWidth="1"/>
    <col min="3073" max="3073" width="4.5703125" customWidth="1"/>
    <col min="3074" max="3074" width="37.28515625" customWidth="1"/>
    <col min="3075" max="3075" width="10.42578125" customWidth="1"/>
    <col min="3076" max="3076" width="13.7109375" customWidth="1"/>
    <col min="3077" max="3077" width="24.5703125" customWidth="1"/>
    <col min="3078" max="3078" width="10" customWidth="1"/>
    <col min="3079" max="3083" width="8.7109375" customWidth="1"/>
    <col min="3084" max="3084" width="15.7109375" customWidth="1"/>
    <col min="3085" max="3085" width="33.7109375" customWidth="1"/>
    <col min="3086" max="3086" width="11.140625" customWidth="1"/>
    <col min="3329" max="3329" width="4.5703125" customWidth="1"/>
    <col min="3330" max="3330" width="37.28515625" customWidth="1"/>
    <col min="3331" max="3331" width="10.42578125" customWidth="1"/>
    <col min="3332" max="3332" width="13.7109375" customWidth="1"/>
    <col min="3333" max="3333" width="24.5703125" customWidth="1"/>
    <col min="3334" max="3334" width="10" customWidth="1"/>
    <col min="3335" max="3339" width="8.7109375" customWidth="1"/>
    <col min="3340" max="3340" width="15.7109375" customWidth="1"/>
    <col min="3341" max="3341" width="33.7109375" customWidth="1"/>
    <col min="3342" max="3342" width="11.140625" customWidth="1"/>
    <col min="3585" max="3585" width="4.5703125" customWidth="1"/>
    <col min="3586" max="3586" width="37.28515625" customWidth="1"/>
    <col min="3587" max="3587" width="10.42578125" customWidth="1"/>
    <col min="3588" max="3588" width="13.7109375" customWidth="1"/>
    <col min="3589" max="3589" width="24.5703125" customWidth="1"/>
    <col min="3590" max="3590" width="10" customWidth="1"/>
    <col min="3591" max="3595" width="8.7109375" customWidth="1"/>
    <col min="3596" max="3596" width="15.7109375" customWidth="1"/>
    <col min="3597" max="3597" width="33.7109375" customWidth="1"/>
    <col min="3598" max="3598" width="11.140625" customWidth="1"/>
    <col min="3841" max="3841" width="4.5703125" customWidth="1"/>
    <col min="3842" max="3842" width="37.28515625" customWidth="1"/>
    <col min="3843" max="3843" width="10.42578125" customWidth="1"/>
    <col min="3844" max="3844" width="13.7109375" customWidth="1"/>
    <col min="3845" max="3845" width="24.5703125" customWidth="1"/>
    <col min="3846" max="3846" width="10" customWidth="1"/>
    <col min="3847" max="3851" width="8.7109375" customWidth="1"/>
    <col min="3852" max="3852" width="15.7109375" customWidth="1"/>
    <col min="3853" max="3853" width="33.7109375" customWidth="1"/>
    <col min="3854" max="3854" width="11.140625" customWidth="1"/>
    <col min="4097" max="4097" width="4.5703125" customWidth="1"/>
    <col min="4098" max="4098" width="37.28515625" customWidth="1"/>
    <col min="4099" max="4099" width="10.42578125" customWidth="1"/>
    <col min="4100" max="4100" width="13.7109375" customWidth="1"/>
    <col min="4101" max="4101" width="24.5703125" customWidth="1"/>
    <col min="4102" max="4102" width="10" customWidth="1"/>
    <col min="4103" max="4107" width="8.7109375" customWidth="1"/>
    <col min="4108" max="4108" width="15.7109375" customWidth="1"/>
    <col min="4109" max="4109" width="33.7109375" customWidth="1"/>
    <col min="4110" max="4110" width="11.140625" customWidth="1"/>
    <col min="4353" max="4353" width="4.5703125" customWidth="1"/>
    <col min="4354" max="4354" width="37.28515625" customWidth="1"/>
    <col min="4355" max="4355" width="10.42578125" customWidth="1"/>
    <col min="4356" max="4356" width="13.7109375" customWidth="1"/>
    <col min="4357" max="4357" width="24.5703125" customWidth="1"/>
    <col min="4358" max="4358" width="10" customWidth="1"/>
    <col min="4359" max="4363" width="8.7109375" customWidth="1"/>
    <col min="4364" max="4364" width="15.7109375" customWidth="1"/>
    <col min="4365" max="4365" width="33.7109375" customWidth="1"/>
    <col min="4366" max="4366" width="11.140625" customWidth="1"/>
    <col min="4609" max="4609" width="4.5703125" customWidth="1"/>
    <col min="4610" max="4610" width="37.28515625" customWidth="1"/>
    <col min="4611" max="4611" width="10.42578125" customWidth="1"/>
    <col min="4612" max="4612" width="13.7109375" customWidth="1"/>
    <col min="4613" max="4613" width="24.5703125" customWidth="1"/>
    <col min="4614" max="4614" width="10" customWidth="1"/>
    <col min="4615" max="4619" width="8.7109375" customWidth="1"/>
    <col min="4620" max="4620" width="15.7109375" customWidth="1"/>
    <col min="4621" max="4621" width="33.7109375" customWidth="1"/>
    <col min="4622" max="4622" width="11.140625" customWidth="1"/>
    <col min="4865" max="4865" width="4.5703125" customWidth="1"/>
    <col min="4866" max="4866" width="37.28515625" customWidth="1"/>
    <col min="4867" max="4867" width="10.42578125" customWidth="1"/>
    <col min="4868" max="4868" width="13.7109375" customWidth="1"/>
    <col min="4869" max="4869" width="24.5703125" customWidth="1"/>
    <col min="4870" max="4870" width="10" customWidth="1"/>
    <col min="4871" max="4875" width="8.7109375" customWidth="1"/>
    <col min="4876" max="4876" width="15.7109375" customWidth="1"/>
    <col min="4877" max="4877" width="33.7109375" customWidth="1"/>
    <col min="4878" max="4878" width="11.140625" customWidth="1"/>
    <col min="5121" max="5121" width="4.5703125" customWidth="1"/>
    <col min="5122" max="5122" width="37.28515625" customWidth="1"/>
    <col min="5123" max="5123" width="10.42578125" customWidth="1"/>
    <col min="5124" max="5124" width="13.7109375" customWidth="1"/>
    <col min="5125" max="5125" width="24.5703125" customWidth="1"/>
    <col min="5126" max="5126" width="10" customWidth="1"/>
    <col min="5127" max="5131" width="8.7109375" customWidth="1"/>
    <col min="5132" max="5132" width="15.7109375" customWidth="1"/>
    <col min="5133" max="5133" width="33.7109375" customWidth="1"/>
    <col min="5134" max="5134" width="11.140625" customWidth="1"/>
    <col min="5377" max="5377" width="4.5703125" customWidth="1"/>
    <col min="5378" max="5378" width="37.28515625" customWidth="1"/>
    <col min="5379" max="5379" width="10.42578125" customWidth="1"/>
    <col min="5380" max="5380" width="13.7109375" customWidth="1"/>
    <col min="5381" max="5381" width="24.5703125" customWidth="1"/>
    <col min="5382" max="5382" width="10" customWidth="1"/>
    <col min="5383" max="5387" width="8.7109375" customWidth="1"/>
    <col min="5388" max="5388" width="15.7109375" customWidth="1"/>
    <col min="5389" max="5389" width="33.7109375" customWidth="1"/>
    <col min="5390" max="5390" width="11.140625" customWidth="1"/>
    <col min="5633" max="5633" width="4.5703125" customWidth="1"/>
    <col min="5634" max="5634" width="37.28515625" customWidth="1"/>
    <col min="5635" max="5635" width="10.42578125" customWidth="1"/>
    <col min="5636" max="5636" width="13.7109375" customWidth="1"/>
    <col min="5637" max="5637" width="24.5703125" customWidth="1"/>
    <col min="5638" max="5638" width="10" customWidth="1"/>
    <col min="5639" max="5643" width="8.7109375" customWidth="1"/>
    <col min="5644" max="5644" width="15.7109375" customWidth="1"/>
    <col min="5645" max="5645" width="33.7109375" customWidth="1"/>
    <col min="5646" max="5646" width="11.140625" customWidth="1"/>
    <col min="5889" max="5889" width="4.5703125" customWidth="1"/>
    <col min="5890" max="5890" width="37.28515625" customWidth="1"/>
    <col min="5891" max="5891" width="10.42578125" customWidth="1"/>
    <col min="5892" max="5892" width="13.7109375" customWidth="1"/>
    <col min="5893" max="5893" width="24.5703125" customWidth="1"/>
    <col min="5894" max="5894" width="10" customWidth="1"/>
    <col min="5895" max="5899" width="8.7109375" customWidth="1"/>
    <col min="5900" max="5900" width="15.7109375" customWidth="1"/>
    <col min="5901" max="5901" width="33.7109375" customWidth="1"/>
    <col min="5902" max="5902" width="11.140625" customWidth="1"/>
    <col min="6145" max="6145" width="4.5703125" customWidth="1"/>
    <col min="6146" max="6146" width="37.28515625" customWidth="1"/>
    <col min="6147" max="6147" width="10.42578125" customWidth="1"/>
    <col min="6148" max="6148" width="13.7109375" customWidth="1"/>
    <col min="6149" max="6149" width="24.5703125" customWidth="1"/>
    <col min="6150" max="6150" width="10" customWidth="1"/>
    <col min="6151" max="6155" width="8.7109375" customWidth="1"/>
    <col min="6156" max="6156" width="15.7109375" customWidth="1"/>
    <col min="6157" max="6157" width="33.7109375" customWidth="1"/>
    <col min="6158" max="6158" width="11.140625" customWidth="1"/>
    <col min="6401" max="6401" width="4.5703125" customWidth="1"/>
    <col min="6402" max="6402" width="37.28515625" customWidth="1"/>
    <col min="6403" max="6403" width="10.42578125" customWidth="1"/>
    <col min="6404" max="6404" width="13.7109375" customWidth="1"/>
    <col min="6405" max="6405" width="24.5703125" customWidth="1"/>
    <col min="6406" max="6406" width="10" customWidth="1"/>
    <col min="6407" max="6411" width="8.7109375" customWidth="1"/>
    <col min="6412" max="6412" width="15.7109375" customWidth="1"/>
    <col min="6413" max="6413" width="33.7109375" customWidth="1"/>
    <col min="6414" max="6414" width="11.140625" customWidth="1"/>
    <col min="6657" max="6657" width="4.5703125" customWidth="1"/>
    <col min="6658" max="6658" width="37.28515625" customWidth="1"/>
    <col min="6659" max="6659" width="10.42578125" customWidth="1"/>
    <col min="6660" max="6660" width="13.7109375" customWidth="1"/>
    <col min="6661" max="6661" width="24.5703125" customWidth="1"/>
    <col min="6662" max="6662" width="10" customWidth="1"/>
    <col min="6663" max="6667" width="8.7109375" customWidth="1"/>
    <col min="6668" max="6668" width="15.7109375" customWidth="1"/>
    <col min="6669" max="6669" width="33.7109375" customWidth="1"/>
    <col min="6670" max="6670" width="11.140625" customWidth="1"/>
    <col min="6913" max="6913" width="4.5703125" customWidth="1"/>
    <col min="6914" max="6914" width="37.28515625" customWidth="1"/>
    <col min="6915" max="6915" width="10.42578125" customWidth="1"/>
    <col min="6916" max="6916" width="13.7109375" customWidth="1"/>
    <col min="6917" max="6917" width="24.5703125" customWidth="1"/>
    <col min="6918" max="6918" width="10" customWidth="1"/>
    <col min="6919" max="6923" width="8.7109375" customWidth="1"/>
    <col min="6924" max="6924" width="15.7109375" customWidth="1"/>
    <col min="6925" max="6925" width="33.7109375" customWidth="1"/>
    <col min="6926" max="6926" width="11.140625" customWidth="1"/>
    <col min="7169" max="7169" width="4.5703125" customWidth="1"/>
    <col min="7170" max="7170" width="37.28515625" customWidth="1"/>
    <col min="7171" max="7171" width="10.42578125" customWidth="1"/>
    <col min="7172" max="7172" width="13.7109375" customWidth="1"/>
    <col min="7173" max="7173" width="24.5703125" customWidth="1"/>
    <col min="7174" max="7174" width="10" customWidth="1"/>
    <col min="7175" max="7179" width="8.7109375" customWidth="1"/>
    <col min="7180" max="7180" width="15.7109375" customWidth="1"/>
    <col min="7181" max="7181" width="33.7109375" customWidth="1"/>
    <col min="7182" max="7182" width="11.140625" customWidth="1"/>
    <col min="7425" max="7425" width="4.5703125" customWidth="1"/>
    <col min="7426" max="7426" width="37.28515625" customWidth="1"/>
    <col min="7427" max="7427" width="10.42578125" customWidth="1"/>
    <col min="7428" max="7428" width="13.7109375" customWidth="1"/>
    <col min="7429" max="7429" width="24.5703125" customWidth="1"/>
    <col min="7430" max="7430" width="10" customWidth="1"/>
    <col min="7431" max="7435" width="8.7109375" customWidth="1"/>
    <col min="7436" max="7436" width="15.7109375" customWidth="1"/>
    <col min="7437" max="7437" width="33.7109375" customWidth="1"/>
    <col min="7438" max="7438" width="11.140625" customWidth="1"/>
    <col min="7681" max="7681" width="4.5703125" customWidth="1"/>
    <col min="7682" max="7682" width="37.28515625" customWidth="1"/>
    <col min="7683" max="7683" width="10.42578125" customWidth="1"/>
    <col min="7684" max="7684" width="13.7109375" customWidth="1"/>
    <col min="7685" max="7685" width="24.5703125" customWidth="1"/>
    <col min="7686" max="7686" width="10" customWidth="1"/>
    <col min="7687" max="7691" width="8.7109375" customWidth="1"/>
    <col min="7692" max="7692" width="15.7109375" customWidth="1"/>
    <col min="7693" max="7693" width="33.7109375" customWidth="1"/>
    <col min="7694" max="7694" width="11.140625" customWidth="1"/>
    <col min="7937" max="7937" width="4.5703125" customWidth="1"/>
    <col min="7938" max="7938" width="37.28515625" customWidth="1"/>
    <col min="7939" max="7939" width="10.42578125" customWidth="1"/>
    <col min="7940" max="7940" width="13.7109375" customWidth="1"/>
    <col min="7941" max="7941" width="24.5703125" customWidth="1"/>
    <col min="7942" max="7942" width="10" customWidth="1"/>
    <col min="7943" max="7947" width="8.7109375" customWidth="1"/>
    <col min="7948" max="7948" width="15.7109375" customWidth="1"/>
    <col min="7949" max="7949" width="33.7109375" customWidth="1"/>
    <col min="7950" max="7950" width="11.140625" customWidth="1"/>
    <col min="8193" max="8193" width="4.5703125" customWidth="1"/>
    <col min="8194" max="8194" width="37.28515625" customWidth="1"/>
    <col min="8195" max="8195" width="10.42578125" customWidth="1"/>
    <col min="8196" max="8196" width="13.7109375" customWidth="1"/>
    <col min="8197" max="8197" width="24.5703125" customWidth="1"/>
    <col min="8198" max="8198" width="10" customWidth="1"/>
    <col min="8199" max="8203" width="8.7109375" customWidth="1"/>
    <col min="8204" max="8204" width="15.7109375" customWidth="1"/>
    <col min="8205" max="8205" width="33.7109375" customWidth="1"/>
    <col min="8206" max="8206" width="11.140625" customWidth="1"/>
    <col min="8449" max="8449" width="4.5703125" customWidth="1"/>
    <col min="8450" max="8450" width="37.28515625" customWidth="1"/>
    <col min="8451" max="8451" width="10.42578125" customWidth="1"/>
    <col min="8452" max="8452" width="13.7109375" customWidth="1"/>
    <col min="8453" max="8453" width="24.5703125" customWidth="1"/>
    <col min="8454" max="8454" width="10" customWidth="1"/>
    <col min="8455" max="8459" width="8.7109375" customWidth="1"/>
    <col min="8460" max="8460" width="15.7109375" customWidth="1"/>
    <col min="8461" max="8461" width="33.7109375" customWidth="1"/>
    <col min="8462" max="8462" width="11.140625" customWidth="1"/>
    <col min="8705" max="8705" width="4.5703125" customWidth="1"/>
    <col min="8706" max="8706" width="37.28515625" customWidth="1"/>
    <col min="8707" max="8707" width="10.42578125" customWidth="1"/>
    <col min="8708" max="8708" width="13.7109375" customWidth="1"/>
    <col min="8709" max="8709" width="24.5703125" customWidth="1"/>
    <col min="8710" max="8710" width="10" customWidth="1"/>
    <col min="8711" max="8715" width="8.7109375" customWidth="1"/>
    <col min="8716" max="8716" width="15.7109375" customWidth="1"/>
    <col min="8717" max="8717" width="33.7109375" customWidth="1"/>
    <col min="8718" max="8718" width="11.140625" customWidth="1"/>
    <col min="8961" max="8961" width="4.5703125" customWidth="1"/>
    <col min="8962" max="8962" width="37.28515625" customWidth="1"/>
    <col min="8963" max="8963" width="10.42578125" customWidth="1"/>
    <col min="8964" max="8964" width="13.7109375" customWidth="1"/>
    <col min="8965" max="8965" width="24.5703125" customWidth="1"/>
    <col min="8966" max="8966" width="10" customWidth="1"/>
    <col min="8967" max="8971" width="8.7109375" customWidth="1"/>
    <col min="8972" max="8972" width="15.7109375" customWidth="1"/>
    <col min="8973" max="8973" width="33.7109375" customWidth="1"/>
    <col min="8974" max="8974" width="11.140625" customWidth="1"/>
    <col min="9217" max="9217" width="4.5703125" customWidth="1"/>
    <col min="9218" max="9218" width="37.28515625" customWidth="1"/>
    <col min="9219" max="9219" width="10.42578125" customWidth="1"/>
    <col min="9220" max="9220" width="13.7109375" customWidth="1"/>
    <col min="9221" max="9221" width="24.5703125" customWidth="1"/>
    <col min="9222" max="9222" width="10" customWidth="1"/>
    <col min="9223" max="9227" width="8.7109375" customWidth="1"/>
    <col min="9228" max="9228" width="15.7109375" customWidth="1"/>
    <col min="9229" max="9229" width="33.7109375" customWidth="1"/>
    <col min="9230" max="9230" width="11.140625" customWidth="1"/>
    <col min="9473" max="9473" width="4.5703125" customWidth="1"/>
    <col min="9474" max="9474" width="37.28515625" customWidth="1"/>
    <col min="9475" max="9475" width="10.42578125" customWidth="1"/>
    <col min="9476" max="9476" width="13.7109375" customWidth="1"/>
    <col min="9477" max="9477" width="24.5703125" customWidth="1"/>
    <col min="9478" max="9478" width="10" customWidth="1"/>
    <col min="9479" max="9483" width="8.7109375" customWidth="1"/>
    <col min="9484" max="9484" width="15.7109375" customWidth="1"/>
    <col min="9485" max="9485" width="33.7109375" customWidth="1"/>
    <col min="9486" max="9486" width="11.140625" customWidth="1"/>
    <col min="9729" max="9729" width="4.5703125" customWidth="1"/>
    <col min="9730" max="9730" width="37.28515625" customWidth="1"/>
    <col min="9731" max="9731" width="10.42578125" customWidth="1"/>
    <col min="9732" max="9732" width="13.7109375" customWidth="1"/>
    <col min="9733" max="9733" width="24.5703125" customWidth="1"/>
    <col min="9734" max="9734" width="10" customWidth="1"/>
    <col min="9735" max="9739" width="8.7109375" customWidth="1"/>
    <col min="9740" max="9740" width="15.7109375" customWidth="1"/>
    <col min="9741" max="9741" width="33.7109375" customWidth="1"/>
    <col min="9742" max="9742" width="11.140625" customWidth="1"/>
    <col min="9985" max="9985" width="4.5703125" customWidth="1"/>
    <col min="9986" max="9986" width="37.28515625" customWidth="1"/>
    <col min="9987" max="9987" width="10.42578125" customWidth="1"/>
    <col min="9988" max="9988" width="13.7109375" customWidth="1"/>
    <col min="9989" max="9989" width="24.5703125" customWidth="1"/>
    <col min="9990" max="9990" width="10" customWidth="1"/>
    <col min="9991" max="9995" width="8.7109375" customWidth="1"/>
    <col min="9996" max="9996" width="15.7109375" customWidth="1"/>
    <col min="9997" max="9997" width="33.7109375" customWidth="1"/>
    <col min="9998" max="9998" width="11.140625" customWidth="1"/>
    <col min="10241" max="10241" width="4.5703125" customWidth="1"/>
    <col min="10242" max="10242" width="37.28515625" customWidth="1"/>
    <col min="10243" max="10243" width="10.42578125" customWidth="1"/>
    <col min="10244" max="10244" width="13.7109375" customWidth="1"/>
    <col min="10245" max="10245" width="24.5703125" customWidth="1"/>
    <col min="10246" max="10246" width="10" customWidth="1"/>
    <col min="10247" max="10251" width="8.7109375" customWidth="1"/>
    <col min="10252" max="10252" width="15.7109375" customWidth="1"/>
    <col min="10253" max="10253" width="33.7109375" customWidth="1"/>
    <col min="10254" max="10254" width="11.140625" customWidth="1"/>
    <col min="10497" max="10497" width="4.5703125" customWidth="1"/>
    <col min="10498" max="10498" width="37.28515625" customWidth="1"/>
    <col min="10499" max="10499" width="10.42578125" customWidth="1"/>
    <col min="10500" max="10500" width="13.7109375" customWidth="1"/>
    <col min="10501" max="10501" width="24.5703125" customWidth="1"/>
    <col min="10502" max="10502" width="10" customWidth="1"/>
    <col min="10503" max="10507" width="8.7109375" customWidth="1"/>
    <col min="10508" max="10508" width="15.7109375" customWidth="1"/>
    <col min="10509" max="10509" width="33.7109375" customWidth="1"/>
    <col min="10510" max="10510" width="11.140625" customWidth="1"/>
    <col min="10753" max="10753" width="4.5703125" customWidth="1"/>
    <col min="10754" max="10754" width="37.28515625" customWidth="1"/>
    <col min="10755" max="10755" width="10.42578125" customWidth="1"/>
    <col min="10756" max="10756" width="13.7109375" customWidth="1"/>
    <col min="10757" max="10757" width="24.5703125" customWidth="1"/>
    <col min="10758" max="10758" width="10" customWidth="1"/>
    <col min="10759" max="10763" width="8.7109375" customWidth="1"/>
    <col min="10764" max="10764" width="15.7109375" customWidth="1"/>
    <col min="10765" max="10765" width="33.7109375" customWidth="1"/>
    <col min="10766" max="10766" width="11.140625" customWidth="1"/>
    <col min="11009" max="11009" width="4.5703125" customWidth="1"/>
    <col min="11010" max="11010" width="37.28515625" customWidth="1"/>
    <col min="11011" max="11011" width="10.42578125" customWidth="1"/>
    <col min="11012" max="11012" width="13.7109375" customWidth="1"/>
    <col min="11013" max="11013" width="24.5703125" customWidth="1"/>
    <col min="11014" max="11014" width="10" customWidth="1"/>
    <col min="11015" max="11019" width="8.7109375" customWidth="1"/>
    <col min="11020" max="11020" width="15.7109375" customWidth="1"/>
    <col min="11021" max="11021" width="33.7109375" customWidth="1"/>
    <col min="11022" max="11022" width="11.140625" customWidth="1"/>
    <col min="11265" max="11265" width="4.5703125" customWidth="1"/>
    <col min="11266" max="11266" width="37.28515625" customWidth="1"/>
    <col min="11267" max="11267" width="10.42578125" customWidth="1"/>
    <col min="11268" max="11268" width="13.7109375" customWidth="1"/>
    <col min="11269" max="11269" width="24.5703125" customWidth="1"/>
    <col min="11270" max="11270" width="10" customWidth="1"/>
    <col min="11271" max="11275" width="8.7109375" customWidth="1"/>
    <col min="11276" max="11276" width="15.7109375" customWidth="1"/>
    <col min="11277" max="11277" width="33.7109375" customWidth="1"/>
    <col min="11278" max="11278" width="11.140625" customWidth="1"/>
    <col min="11521" max="11521" width="4.5703125" customWidth="1"/>
    <col min="11522" max="11522" width="37.28515625" customWidth="1"/>
    <col min="11523" max="11523" width="10.42578125" customWidth="1"/>
    <col min="11524" max="11524" width="13.7109375" customWidth="1"/>
    <col min="11525" max="11525" width="24.5703125" customWidth="1"/>
    <col min="11526" max="11526" width="10" customWidth="1"/>
    <col min="11527" max="11531" width="8.7109375" customWidth="1"/>
    <col min="11532" max="11532" width="15.7109375" customWidth="1"/>
    <col min="11533" max="11533" width="33.7109375" customWidth="1"/>
    <col min="11534" max="11534" width="11.140625" customWidth="1"/>
    <col min="11777" max="11777" width="4.5703125" customWidth="1"/>
    <col min="11778" max="11778" width="37.28515625" customWidth="1"/>
    <col min="11779" max="11779" width="10.42578125" customWidth="1"/>
    <col min="11780" max="11780" width="13.7109375" customWidth="1"/>
    <col min="11781" max="11781" width="24.5703125" customWidth="1"/>
    <col min="11782" max="11782" width="10" customWidth="1"/>
    <col min="11783" max="11787" width="8.7109375" customWidth="1"/>
    <col min="11788" max="11788" width="15.7109375" customWidth="1"/>
    <col min="11789" max="11789" width="33.7109375" customWidth="1"/>
    <col min="11790" max="11790" width="11.140625" customWidth="1"/>
    <col min="12033" max="12033" width="4.5703125" customWidth="1"/>
    <col min="12034" max="12034" width="37.28515625" customWidth="1"/>
    <col min="12035" max="12035" width="10.42578125" customWidth="1"/>
    <col min="12036" max="12036" width="13.7109375" customWidth="1"/>
    <col min="12037" max="12037" width="24.5703125" customWidth="1"/>
    <col min="12038" max="12038" width="10" customWidth="1"/>
    <col min="12039" max="12043" width="8.7109375" customWidth="1"/>
    <col min="12044" max="12044" width="15.7109375" customWidth="1"/>
    <col min="12045" max="12045" width="33.7109375" customWidth="1"/>
    <col min="12046" max="12046" width="11.140625" customWidth="1"/>
    <col min="12289" max="12289" width="4.5703125" customWidth="1"/>
    <col min="12290" max="12290" width="37.28515625" customWidth="1"/>
    <col min="12291" max="12291" width="10.42578125" customWidth="1"/>
    <col min="12292" max="12292" width="13.7109375" customWidth="1"/>
    <col min="12293" max="12293" width="24.5703125" customWidth="1"/>
    <col min="12294" max="12294" width="10" customWidth="1"/>
    <col min="12295" max="12299" width="8.7109375" customWidth="1"/>
    <col min="12300" max="12300" width="15.7109375" customWidth="1"/>
    <col min="12301" max="12301" width="33.7109375" customWidth="1"/>
    <col min="12302" max="12302" width="11.140625" customWidth="1"/>
    <col min="12545" max="12545" width="4.5703125" customWidth="1"/>
    <col min="12546" max="12546" width="37.28515625" customWidth="1"/>
    <col min="12547" max="12547" width="10.42578125" customWidth="1"/>
    <col min="12548" max="12548" width="13.7109375" customWidth="1"/>
    <col min="12549" max="12549" width="24.5703125" customWidth="1"/>
    <col min="12550" max="12550" width="10" customWidth="1"/>
    <col min="12551" max="12555" width="8.7109375" customWidth="1"/>
    <col min="12556" max="12556" width="15.7109375" customWidth="1"/>
    <col min="12557" max="12557" width="33.7109375" customWidth="1"/>
    <col min="12558" max="12558" width="11.140625" customWidth="1"/>
    <col min="12801" max="12801" width="4.5703125" customWidth="1"/>
    <col min="12802" max="12802" width="37.28515625" customWidth="1"/>
    <col min="12803" max="12803" width="10.42578125" customWidth="1"/>
    <col min="12804" max="12804" width="13.7109375" customWidth="1"/>
    <col min="12805" max="12805" width="24.5703125" customWidth="1"/>
    <col min="12806" max="12806" width="10" customWidth="1"/>
    <col min="12807" max="12811" width="8.7109375" customWidth="1"/>
    <col min="12812" max="12812" width="15.7109375" customWidth="1"/>
    <col min="12813" max="12813" width="33.7109375" customWidth="1"/>
    <col min="12814" max="12814" width="11.140625" customWidth="1"/>
    <col min="13057" max="13057" width="4.5703125" customWidth="1"/>
    <col min="13058" max="13058" width="37.28515625" customWidth="1"/>
    <col min="13059" max="13059" width="10.42578125" customWidth="1"/>
    <col min="13060" max="13060" width="13.7109375" customWidth="1"/>
    <col min="13061" max="13061" width="24.5703125" customWidth="1"/>
    <col min="13062" max="13062" width="10" customWidth="1"/>
    <col min="13063" max="13067" width="8.7109375" customWidth="1"/>
    <col min="13068" max="13068" width="15.7109375" customWidth="1"/>
    <col min="13069" max="13069" width="33.7109375" customWidth="1"/>
    <col min="13070" max="13070" width="11.140625" customWidth="1"/>
    <col min="13313" max="13313" width="4.5703125" customWidth="1"/>
    <col min="13314" max="13314" width="37.28515625" customWidth="1"/>
    <col min="13315" max="13315" width="10.42578125" customWidth="1"/>
    <col min="13316" max="13316" width="13.7109375" customWidth="1"/>
    <col min="13317" max="13317" width="24.5703125" customWidth="1"/>
    <col min="13318" max="13318" width="10" customWidth="1"/>
    <col min="13319" max="13323" width="8.7109375" customWidth="1"/>
    <col min="13324" max="13324" width="15.7109375" customWidth="1"/>
    <col min="13325" max="13325" width="33.7109375" customWidth="1"/>
    <col min="13326" max="13326" width="11.140625" customWidth="1"/>
    <col min="13569" max="13569" width="4.5703125" customWidth="1"/>
    <col min="13570" max="13570" width="37.28515625" customWidth="1"/>
    <col min="13571" max="13571" width="10.42578125" customWidth="1"/>
    <col min="13572" max="13572" width="13.7109375" customWidth="1"/>
    <col min="13573" max="13573" width="24.5703125" customWidth="1"/>
    <col min="13574" max="13574" width="10" customWidth="1"/>
    <col min="13575" max="13579" width="8.7109375" customWidth="1"/>
    <col min="13580" max="13580" width="15.7109375" customWidth="1"/>
    <col min="13581" max="13581" width="33.7109375" customWidth="1"/>
    <col min="13582" max="13582" width="11.140625" customWidth="1"/>
    <col min="13825" max="13825" width="4.5703125" customWidth="1"/>
    <col min="13826" max="13826" width="37.28515625" customWidth="1"/>
    <col min="13827" max="13827" width="10.42578125" customWidth="1"/>
    <col min="13828" max="13828" width="13.7109375" customWidth="1"/>
    <col min="13829" max="13829" width="24.5703125" customWidth="1"/>
    <col min="13830" max="13830" width="10" customWidth="1"/>
    <col min="13831" max="13835" width="8.7109375" customWidth="1"/>
    <col min="13836" max="13836" width="15.7109375" customWidth="1"/>
    <col min="13837" max="13837" width="33.7109375" customWidth="1"/>
    <col min="13838" max="13838" width="11.140625" customWidth="1"/>
    <col min="14081" max="14081" width="4.5703125" customWidth="1"/>
    <col min="14082" max="14082" width="37.28515625" customWidth="1"/>
    <col min="14083" max="14083" width="10.42578125" customWidth="1"/>
    <col min="14084" max="14084" width="13.7109375" customWidth="1"/>
    <col min="14085" max="14085" width="24.5703125" customWidth="1"/>
    <col min="14086" max="14086" width="10" customWidth="1"/>
    <col min="14087" max="14091" width="8.7109375" customWidth="1"/>
    <col min="14092" max="14092" width="15.7109375" customWidth="1"/>
    <col min="14093" max="14093" width="33.7109375" customWidth="1"/>
    <col min="14094" max="14094" width="11.140625" customWidth="1"/>
    <col min="14337" max="14337" width="4.5703125" customWidth="1"/>
    <col min="14338" max="14338" width="37.28515625" customWidth="1"/>
    <col min="14339" max="14339" width="10.42578125" customWidth="1"/>
    <col min="14340" max="14340" width="13.7109375" customWidth="1"/>
    <col min="14341" max="14341" width="24.5703125" customWidth="1"/>
    <col min="14342" max="14342" width="10" customWidth="1"/>
    <col min="14343" max="14347" width="8.7109375" customWidth="1"/>
    <col min="14348" max="14348" width="15.7109375" customWidth="1"/>
    <col min="14349" max="14349" width="33.7109375" customWidth="1"/>
    <col min="14350" max="14350" width="11.140625" customWidth="1"/>
    <col min="14593" max="14593" width="4.5703125" customWidth="1"/>
    <col min="14594" max="14594" width="37.28515625" customWidth="1"/>
    <col min="14595" max="14595" width="10.42578125" customWidth="1"/>
    <col min="14596" max="14596" width="13.7109375" customWidth="1"/>
    <col min="14597" max="14597" width="24.5703125" customWidth="1"/>
    <col min="14598" max="14598" width="10" customWidth="1"/>
    <col min="14599" max="14603" width="8.7109375" customWidth="1"/>
    <col min="14604" max="14604" width="15.7109375" customWidth="1"/>
    <col min="14605" max="14605" width="33.7109375" customWidth="1"/>
    <col min="14606" max="14606" width="11.140625" customWidth="1"/>
    <col min="14849" max="14849" width="4.5703125" customWidth="1"/>
    <col min="14850" max="14850" width="37.28515625" customWidth="1"/>
    <col min="14851" max="14851" width="10.42578125" customWidth="1"/>
    <col min="14852" max="14852" width="13.7109375" customWidth="1"/>
    <col min="14853" max="14853" width="24.5703125" customWidth="1"/>
    <col min="14854" max="14854" width="10" customWidth="1"/>
    <col min="14855" max="14859" width="8.7109375" customWidth="1"/>
    <col min="14860" max="14860" width="15.7109375" customWidth="1"/>
    <col min="14861" max="14861" width="33.7109375" customWidth="1"/>
    <col min="14862" max="14862" width="11.140625" customWidth="1"/>
    <col min="15105" max="15105" width="4.5703125" customWidth="1"/>
    <col min="15106" max="15106" width="37.28515625" customWidth="1"/>
    <col min="15107" max="15107" width="10.42578125" customWidth="1"/>
    <col min="15108" max="15108" width="13.7109375" customWidth="1"/>
    <col min="15109" max="15109" width="24.5703125" customWidth="1"/>
    <col min="15110" max="15110" width="10" customWidth="1"/>
    <col min="15111" max="15115" width="8.7109375" customWidth="1"/>
    <col min="15116" max="15116" width="15.7109375" customWidth="1"/>
    <col min="15117" max="15117" width="33.7109375" customWidth="1"/>
    <col min="15118" max="15118" width="11.140625" customWidth="1"/>
    <col min="15361" max="15361" width="4.5703125" customWidth="1"/>
    <col min="15362" max="15362" width="37.28515625" customWidth="1"/>
    <col min="15363" max="15363" width="10.42578125" customWidth="1"/>
    <col min="15364" max="15364" width="13.7109375" customWidth="1"/>
    <col min="15365" max="15365" width="24.5703125" customWidth="1"/>
    <col min="15366" max="15366" width="10" customWidth="1"/>
    <col min="15367" max="15371" width="8.7109375" customWidth="1"/>
    <col min="15372" max="15372" width="15.7109375" customWidth="1"/>
    <col min="15373" max="15373" width="33.7109375" customWidth="1"/>
    <col min="15374" max="15374" width="11.140625" customWidth="1"/>
    <col min="15617" max="15617" width="4.5703125" customWidth="1"/>
    <col min="15618" max="15618" width="37.28515625" customWidth="1"/>
    <col min="15619" max="15619" width="10.42578125" customWidth="1"/>
    <col min="15620" max="15620" width="13.7109375" customWidth="1"/>
    <col min="15621" max="15621" width="24.5703125" customWidth="1"/>
    <col min="15622" max="15622" width="10" customWidth="1"/>
    <col min="15623" max="15627" width="8.7109375" customWidth="1"/>
    <col min="15628" max="15628" width="15.7109375" customWidth="1"/>
    <col min="15629" max="15629" width="33.7109375" customWidth="1"/>
    <col min="15630" max="15630" width="11.140625" customWidth="1"/>
    <col min="15873" max="15873" width="4.5703125" customWidth="1"/>
    <col min="15874" max="15874" width="37.28515625" customWidth="1"/>
    <col min="15875" max="15875" width="10.42578125" customWidth="1"/>
    <col min="15876" max="15876" width="13.7109375" customWidth="1"/>
    <col min="15877" max="15877" width="24.5703125" customWidth="1"/>
    <col min="15878" max="15878" width="10" customWidth="1"/>
    <col min="15879" max="15883" width="8.7109375" customWidth="1"/>
    <col min="15884" max="15884" width="15.7109375" customWidth="1"/>
    <col min="15885" max="15885" width="33.7109375" customWidth="1"/>
    <col min="15886" max="15886" width="11.140625" customWidth="1"/>
    <col min="16129" max="16129" width="4.5703125" customWidth="1"/>
    <col min="16130" max="16130" width="37.28515625" customWidth="1"/>
    <col min="16131" max="16131" width="10.42578125" customWidth="1"/>
    <col min="16132" max="16132" width="13.7109375" customWidth="1"/>
    <col min="16133" max="16133" width="24.5703125" customWidth="1"/>
    <col min="16134" max="16134" width="10" customWidth="1"/>
    <col min="16135" max="16139" width="8.7109375" customWidth="1"/>
    <col min="16140" max="16140" width="15.7109375" customWidth="1"/>
    <col min="16141" max="16141" width="33.7109375" customWidth="1"/>
    <col min="16142" max="16142" width="11.140625" customWidth="1"/>
  </cols>
  <sheetData>
    <row r="1" spans="1:13" s="321" customFormat="1" ht="14.25" x14ac:dyDescent="0.2">
      <c r="A1" s="1099" t="s">
        <v>610</v>
      </c>
      <c r="B1" s="1099"/>
      <c r="C1" s="1099"/>
      <c r="D1" s="1099"/>
      <c r="E1" s="1099"/>
      <c r="F1" s="1099"/>
      <c r="G1" s="1099"/>
      <c r="H1" s="465"/>
      <c r="I1" s="465"/>
      <c r="J1" s="465"/>
      <c r="K1" s="465"/>
      <c r="L1" s="465"/>
      <c r="M1" s="320"/>
    </row>
    <row r="2" spans="1:13" s="321" customFormat="1" ht="12.75" x14ac:dyDescent="0.2">
      <c r="A2" s="1100" t="s">
        <v>532</v>
      </c>
      <c r="B2" s="1100"/>
      <c r="C2" s="1100"/>
      <c r="D2" s="1100"/>
      <c r="E2" s="1100"/>
      <c r="F2" s="1100"/>
      <c r="G2" s="1100"/>
      <c r="H2" s="466"/>
      <c r="I2" s="466"/>
      <c r="J2" s="466"/>
      <c r="K2" s="466"/>
      <c r="L2" s="466"/>
      <c r="M2" s="320"/>
    </row>
    <row r="3" spans="1:13" s="321" customFormat="1" ht="51" customHeight="1" x14ac:dyDescent="0.2">
      <c r="A3" s="1104" t="s">
        <v>313</v>
      </c>
      <c r="B3" s="1105"/>
      <c r="C3" s="1105"/>
      <c r="D3" s="1105"/>
      <c r="E3" s="1105"/>
      <c r="F3" s="1105"/>
      <c r="G3" s="1105"/>
      <c r="H3" s="467"/>
      <c r="I3" s="467"/>
      <c r="J3" s="467"/>
      <c r="K3" s="467"/>
      <c r="L3" s="467"/>
      <c r="M3" s="320"/>
    </row>
    <row r="4" spans="1:13" s="321" customFormat="1" ht="12.75" hidden="1" x14ac:dyDescent="0.2">
      <c r="A4" s="322"/>
      <c r="B4" s="323"/>
      <c r="C4" s="323"/>
      <c r="D4" s="324"/>
      <c r="E4" s="323"/>
      <c r="F4" s="323"/>
      <c r="G4" s="323"/>
      <c r="H4" s="323"/>
      <c r="I4" s="323"/>
      <c r="J4" s="323"/>
      <c r="K4" s="323"/>
      <c r="L4" s="323"/>
      <c r="M4" s="320"/>
    </row>
    <row r="5" spans="1:13" s="321" customFormat="1" ht="12.75" x14ac:dyDescent="0.2">
      <c r="A5" s="1101" t="s">
        <v>397</v>
      </c>
      <c r="B5" s="1102"/>
      <c r="C5" s="1102"/>
      <c r="D5" s="1102"/>
      <c r="E5" s="1102"/>
      <c r="F5" s="1102"/>
      <c r="G5" s="1102"/>
      <c r="H5" s="1102"/>
      <c r="I5" s="1102"/>
      <c r="J5" s="1102"/>
      <c r="K5" s="1102"/>
      <c r="L5" s="323"/>
      <c r="M5" s="325"/>
    </row>
    <row r="6" spans="1:13" s="321" customFormat="1" ht="12.75" x14ac:dyDescent="0.2">
      <c r="A6" s="1101" t="s">
        <v>1670</v>
      </c>
      <c r="B6" s="1102"/>
      <c r="C6" s="1102"/>
      <c r="D6" s="1102"/>
      <c r="E6" s="1102"/>
      <c r="F6" s="1102"/>
      <c r="G6" s="1102"/>
      <c r="H6" s="1102"/>
      <c r="I6" s="1102"/>
      <c r="J6" s="1102"/>
      <c r="K6" s="1102"/>
      <c r="L6" s="326"/>
      <c r="M6" s="320"/>
    </row>
    <row r="7" spans="1:13" s="437" customFormat="1" ht="25.5" x14ac:dyDescent="0.2">
      <c r="A7" s="436" t="s">
        <v>119</v>
      </c>
      <c r="B7" s="436" t="s">
        <v>70</v>
      </c>
      <c r="C7" s="436" t="s">
        <v>533</v>
      </c>
      <c r="D7" s="436" t="s">
        <v>534</v>
      </c>
      <c r="E7" s="436" t="s">
        <v>320</v>
      </c>
      <c r="F7" s="436" t="s">
        <v>321</v>
      </c>
      <c r="G7" s="436" t="s">
        <v>535</v>
      </c>
    </row>
    <row r="8" spans="1:13" s="437" customFormat="1" ht="12.75" x14ac:dyDescent="0.2">
      <c r="A8" s="438"/>
      <c r="B8" s="438"/>
      <c r="C8" s="438"/>
      <c r="D8" s="438"/>
      <c r="E8" s="439" t="s">
        <v>201</v>
      </c>
      <c r="F8" s="438"/>
      <c r="G8" s="438"/>
    </row>
    <row r="9" spans="1:13" s="437" customFormat="1" ht="51" x14ac:dyDescent="0.2">
      <c r="A9" s="440" t="s">
        <v>536</v>
      </c>
      <c r="B9" s="441" t="s">
        <v>537</v>
      </c>
      <c r="C9" s="441" t="s">
        <v>538</v>
      </c>
      <c r="D9" s="441">
        <v>200</v>
      </c>
      <c r="E9" s="441" t="s">
        <v>539</v>
      </c>
      <c r="F9" s="441" t="s">
        <v>540</v>
      </c>
      <c r="G9" s="442">
        <f>ROUND(14  * 100 * 1.1 * 1.2*1.21,2)</f>
        <v>2236.08</v>
      </c>
    </row>
    <row r="10" spans="1:13" s="437" customFormat="1" ht="12.75" x14ac:dyDescent="0.2">
      <c r="A10" s="443" t="s">
        <v>541</v>
      </c>
      <c r="B10" s="444" t="s">
        <v>542</v>
      </c>
      <c r="C10" s="444"/>
      <c r="D10" s="444"/>
      <c r="E10" s="444"/>
      <c r="F10" s="444"/>
      <c r="G10" s="445"/>
    </row>
    <row r="11" spans="1:13" s="437" customFormat="1" ht="38.25" x14ac:dyDescent="0.2">
      <c r="A11" s="446" t="s">
        <v>541</v>
      </c>
      <c r="B11" s="447" t="s">
        <v>543</v>
      </c>
      <c r="C11" s="447"/>
      <c r="D11" s="447"/>
      <c r="E11" s="447" t="s">
        <v>544</v>
      </c>
      <c r="F11" s="447"/>
      <c r="G11" s="448"/>
    </row>
    <row r="12" spans="1:13" s="437" customFormat="1" ht="38.25" x14ac:dyDescent="0.2">
      <c r="A12" s="446" t="s">
        <v>541</v>
      </c>
      <c r="B12" s="447" t="s">
        <v>545</v>
      </c>
      <c r="C12" s="447"/>
      <c r="D12" s="447"/>
      <c r="E12" s="447" t="s">
        <v>546</v>
      </c>
      <c r="F12" s="447"/>
      <c r="G12" s="448"/>
    </row>
    <row r="13" spans="1:13" s="437" customFormat="1" ht="51" x14ac:dyDescent="0.2">
      <c r="A13" s="446" t="s">
        <v>541</v>
      </c>
      <c r="B13" s="447" t="s">
        <v>547</v>
      </c>
      <c r="C13" s="447"/>
      <c r="D13" s="447"/>
      <c r="E13" s="447" t="s">
        <v>548</v>
      </c>
      <c r="F13" s="447"/>
      <c r="G13" s="448"/>
    </row>
    <row r="14" spans="1:13" s="437" customFormat="1" ht="51" x14ac:dyDescent="0.2">
      <c r="A14" s="449" t="s">
        <v>295</v>
      </c>
      <c r="B14" s="450" t="s">
        <v>549</v>
      </c>
      <c r="C14" s="450" t="s">
        <v>538</v>
      </c>
      <c r="D14" s="450">
        <v>10</v>
      </c>
      <c r="E14" s="450" t="s">
        <v>550</v>
      </c>
      <c r="F14" s="450" t="s">
        <v>551</v>
      </c>
      <c r="G14" s="451">
        <f>ROUND(40* 3 *1.21 * 1.2,2)</f>
        <v>174.24</v>
      </c>
    </row>
    <row r="15" spans="1:13" s="437" customFormat="1" ht="12.75" x14ac:dyDescent="0.2">
      <c r="A15" s="443" t="s">
        <v>541</v>
      </c>
      <c r="B15" s="444" t="s">
        <v>542</v>
      </c>
      <c r="C15" s="444"/>
      <c r="D15" s="444"/>
      <c r="E15" s="444"/>
      <c r="F15" s="444"/>
      <c r="G15" s="445"/>
    </row>
    <row r="16" spans="1:13" s="437" customFormat="1" ht="38.25" x14ac:dyDescent="0.2">
      <c r="A16" s="446" t="s">
        <v>541</v>
      </c>
      <c r="B16" s="447" t="s">
        <v>545</v>
      </c>
      <c r="C16" s="447"/>
      <c r="D16" s="447"/>
      <c r="E16" s="447" t="s">
        <v>546</v>
      </c>
      <c r="F16" s="447"/>
      <c r="G16" s="448"/>
    </row>
    <row r="17" spans="1:7" s="437" customFormat="1" ht="51" x14ac:dyDescent="0.2">
      <c r="A17" s="452" t="s">
        <v>541</v>
      </c>
      <c r="B17" s="453" t="s">
        <v>547</v>
      </c>
      <c r="C17" s="453"/>
      <c r="D17" s="453"/>
      <c r="E17" s="453" t="s">
        <v>552</v>
      </c>
      <c r="F17" s="453"/>
      <c r="G17" s="454"/>
    </row>
    <row r="18" spans="1:7" s="437" customFormat="1" ht="12.75" x14ac:dyDescent="0.2">
      <c r="A18" s="455" t="s">
        <v>553</v>
      </c>
      <c r="B18" s="453" t="s">
        <v>554</v>
      </c>
      <c r="C18" s="453"/>
      <c r="D18" s="453"/>
      <c r="E18" s="453"/>
      <c r="F18" s="453"/>
      <c r="G18" s="454">
        <f>G9+G14</f>
        <v>2410.3200000000002</v>
      </c>
    </row>
    <row r="19" spans="1:7" s="437" customFormat="1" ht="63.75" x14ac:dyDescent="0.2">
      <c r="A19" s="456" t="s">
        <v>555</v>
      </c>
      <c r="B19" s="457" t="s">
        <v>556</v>
      </c>
      <c r="C19" s="457"/>
      <c r="D19" s="457"/>
      <c r="E19" s="457" t="s">
        <v>557</v>
      </c>
      <c r="F19" s="457" t="s">
        <v>558</v>
      </c>
      <c r="G19" s="458">
        <f>G18*0.2</f>
        <v>482.06</v>
      </c>
    </row>
    <row r="20" spans="1:7" s="437" customFormat="1" ht="76.5" x14ac:dyDescent="0.2">
      <c r="A20" s="456" t="s">
        <v>559</v>
      </c>
      <c r="B20" s="457" t="s">
        <v>560</v>
      </c>
      <c r="C20" s="457"/>
      <c r="D20" s="457"/>
      <c r="E20" s="457" t="s">
        <v>561</v>
      </c>
      <c r="F20" s="457" t="s">
        <v>562</v>
      </c>
      <c r="G20" s="458">
        <f>(G18+G19)*0.4</f>
        <v>1156.95</v>
      </c>
    </row>
    <row r="21" spans="1:7" s="462" customFormat="1" ht="12.75" x14ac:dyDescent="0.2">
      <c r="A21" s="459" t="s">
        <v>563</v>
      </c>
      <c r="B21" s="460" t="s">
        <v>564</v>
      </c>
      <c r="C21" s="460"/>
      <c r="D21" s="460"/>
      <c r="E21" s="460"/>
      <c r="F21" s="460"/>
      <c r="G21" s="461">
        <f>G18+G19+G20</f>
        <v>4049.33</v>
      </c>
    </row>
    <row r="22" spans="1:7" s="437" customFormat="1" ht="12.75" x14ac:dyDescent="0.2">
      <c r="A22" s="463"/>
      <c r="B22" s="457"/>
      <c r="C22" s="457"/>
      <c r="D22" s="457"/>
      <c r="E22" s="460" t="s">
        <v>207</v>
      </c>
      <c r="F22" s="457"/>
      <c r="G22" s="458"/>
    </row>
    <row r="23" spans="1:7" s="437" customFormat="1" ht="63.75" x14ac:dyDescent="0.2">
      <c r="A23" s="440" t="s">
        <v>565</v>
      </c>
      <c r="B23" s="441" t="s">
        <v>566</v>
      </c>
      <c r="C23" s="441" t="s">
        <v>567</v>
      </c>
      <c r="D23" s="441">
        <v>200</v>
      </c>
      <c r="E23" s="441" t="s">
        <v>568</v>
      </c>
      <c r="F23" s="441" t="s">
        <v>569</v>
      </c>
      <c r="G23" s="442">
        <f>ROUND(13  * 200 * 1.21,2)</f>
        <v>3146</v>
      </c>
    </row>
    <row r="24" spans="1:7" s="437" customFormat="1" ht="12.75" x14ac:dyDescent="0.2">
      <c r="A24" s="443" t="s">
        <v>541</v>
      </c>
      <c r="B24" s="444" t="s">
        <v>542</v>
      </c>
      <c r="C24" s="444"/>
      <c r="D24" s="444"/>
      <c r="E24" s="444"/>
      <c r="F24" s="444"/>
      <c r="G24" s="445"/>
    </row>
    <row r="25" spans="1:7" s="437" customFormat="1" ht="38.25" x14ac:dyDescent="0.2">
      <c r="A25" s="452" t="s">
        <v>541</v>
      </c>
      <c r="B25" s="453" t="s">
        <v>545</v>
      </c>
      <c r="C25" s="453"/>
      <c r="D25" s="453"/>
      <c r="E25" s="453" t="s">
        <v>570</v>
      </c>
      <c r="F25" s="453"/>
      <c r="G25" s="454"/>
    </row>
    <row r="26" spans="1:7" s="437" customFormat="1" ht="76.5" x14ac:dyDescent="0.2">
      <c r="A26" s="449" t="s">
        <v>571</v>
      </c>
      <c r="B26" s="450" t="s">
        <v>572</v>
      </c>
      <c r="C26" s="450" t="s">
        <v>573</v>
      </c>
      <c r="D26" s="450">
        <v>3</v>
      </c>
      <c r="E26" s="450" t="s">
        <v>574</v>
      </c>
      <c r="F26" s="450" t="s">
        <v>575</v>
      </c>
      <c r="G26" s="451">
        <f>ROUND(43  *10* 1.21,2)</f>
        <v>520.29999999999995</v>
      </c>
    </row>
    <row r="27" spans="1:7" s="437" customFormat="1" ht="12.75" x14ac:dyDescent="0.2">
      <c r="A27" s="443" t="s">
        <v>541</v>
      </c>
      <c r="B27" s="444" t="s">
        <v>542</v>
      </c>
      <c r="C27" s="444"/>
      <c r="D27" s="444"/>
      <c r="E27" s="444"/>
      <c r="F27" s="444"/>
      <c r="G27" s="445"/>
    </row>
    <row r="28" spans="1:7" s="437" customFormat="1" ht="38.25" x14ac:dyDescent="0.2">
      <c r="A28" s="446" t="s">
        <v>541</v>
      </c>
      <c r="B28" s="447" t="s">
        <v>545</v>
      </c>
      <c r="C28" s="447"/>
      <c r="D28" s="447"/>
      <c r="E28" s="447" t="s">
        <v>546</v>
      </c>
      <c r="F28" s="447"/>
      <c r="G28" s="448"/>
    </row>
    <row r="29" spans="1:7" s="437" customFormat="1" ht="12.75" x14ac:dyDescent="0.2">
      <c r="A29" s="456" t="s">
        <v>576</v>
      </c>
      <c r="B29" s="457" t="s">
        <v>577</v>
      </c>
      <c r="C29" s="457"/>
      <c r="D29" s="457"/>
      <c r="E29" s="457"/>
      <c r="F29" s="457"/>
      <c r="G29" s="461">
        <f>G23+G26</f>
        <v>3666.3</v>
      </c>
    </row>
    <row r="30" spans="1:7" s="437" customFormat="1" ht="38.25" x14ac:dyDescent="0.2">
      <c r="A30" s="449" t="s">
        <v>578</v>
      </c>
      <c r="B30" s="450" t="s">
        <v>579</v>
      </c>
      <c r="C30" s="450" t="s">
        <v>580</v>
      </c>
      <c r="D30" s="450">
        <v>1</v>
      </c>
      <c r="E30" s="450" t="s">
        <v>581</v>
      </c>
      <c r="F30" s="450" t="s">
        <v>582</v>
      </c>
      <c r="G30" s="451">
        <f>ROUND(200  * 1 * 1.21,5)</f>
        <v>242</v>
      </c>
    </row>
    <row r="31" spans="1:7" s="437" customFormat="1" ht="12.75" x14ac:dyDescent="0.2">
      <c r="A31" s="443" t="s">
        <v>541</v>
      </c>
      <c r="B31" s="444" t="s">
        <v>542</v>
      </c>
      <c r="C31" s="444"/>
      <c r="D31" s="444"/>
      <c r="E31" s="444"/>
      <c r="F31" s="444"/>
      <c r="G31" s="445"/>
    </row>
    <row r="32" spans="1:7" s="437" customFormat="1" ht="38.25" x14ac:dyDescent="0.2">
      <c r="A32" s="446" t="s">
        <v>541</v>
      </c>
      <c r="B32" s="447" t="s">
        <v>545</v>
      </c>
      <c r="C32" s="447"/>
      <c r="D32" s="447"/>
      <c r="E32" s="447" t="s">
        <v>583</v>
      </c>
      <c r="F32" s="447"/>
      <c r="G32" s="448"/>
    </row>
    <row r="33" spans="1:7" s="437" customFormat="1" ht="89.25" x14ac:dyDescent="0.2">
      <c r="A33" s="455" t="s">
        <v>584</v>
      </c>
      <c r="B33" s="453" t="s">
        <v>585</v>
      </c>
      <c r="C33" s="453"/>
      <c r="D33" s="453"/>
      <c r="E33" s="453" t="s">
        <v>586</v>
      </c>
      <c r="F33" s="453" t="s">
        <v>587</v>
      </c>
      <c r="G33" s="454">
        <f>(1000+(G29)*0.1)*1.21*1.2</f>
        <v>1984.35</v>
      </c>
    </row>
    <row r="34" spans="1:7" s="462" customFormat="1" ht="12.75" x14ac:dyDescent="0.2">
      <c r="A34" s="456" t="s">
        <v>588</v>
      </c>
      <c r="B34" s="460" t="s">
        <v>589</v>
      </c>
      <c r="C34" s="460"/>
      <c r="D34" s="460"/>
      <c r="E34" s="460"/>
      <c r="F34" s="460"/>
      <c r="G34" s="461">
        <f>G29+G30+G33</f>
        <v>5892.65</v>
      </c>
    </row>
    <row r="35" spans="1:7" s="437" customFormat="1" ht="12.75" x14ac:dyDescent="0.2">
      <c r="A35" s="463"/>
      <c r="B35" s="457"/>
      <c r="C35" s="457"/>
      <c r="D35" s="457"/>
      <c r="E35" s="460" t="s">
        <v>367</v>
      </c>
      <c r="F35" s="457"/>
      <c r="G35" s="458"/>
    </row>
    <row r="36" spans="1:7" s="437" customFormat="1" ht="51" x14ac:dyDescent="0.2">
      <c r="A36" s="456" t="s">
        <v>590</v>
      </c>
      <c r="B36" s="457" t="s">
        <v>591</v>
      </c>
      <c r="C36" s="457"/>
      <c r="D36" s="457"/>
      <c r="E36" s="457" t="s">
        <v>592</v>
      </c>
      <c r="F36" s="457" t="s">
        <v>593</v>
      </c>
      <c r="G36" s="458">
        <f>G21*0.11*1.25</f>
        <v>556.78</v>
      </c>
    </row>
    <row r="37" spans="1:7" s="437" customFormat="1" ht="51" x14ac:dyDescent="0.2">
      <c r="A37" s="456" t="s">
        <v>594</v>
      </c>
      <c r="B37" s="457" t="s">
        <v>595</v>
      </c>
      <c r="C37" s="457"/>
      <c r="D37" s="457"/>
      <c r="E37" s="457" t="s">
        <v>596</v>
      </c>
      <c r="F37" s="457" t="s">
        <v>597</v>
      </c>
      <c r="G37" s="458">
        <f>(G21+G36)*26%*1.4</f>
        <v>1676.62</v>
      </c>
    </row>
    <row r="38" spans="1:7" s="437" customFormat="1" ht="25.5" x14ac:dyDescent="0.2">
      <c r="A38" s="456" t="s">
        <v>433</v>
      </c>
      <c r="B38" s="457" t="s">
        <v>598</v>
      </c>
      <c r="C38" s="457"/>
      <c r="D38" s="457"/>
      <c r="E38" s="457" t="s">
        <v>599</v>
      </c>
      <c r="F38" s="457" t="s">
        <v>600</v>
      </c>
      <c r="G38" s="458">
        <f>(G21+G36)*0.06</f>
        <v>276.37</v>
      </c>
    </row>
    <row r="39" spans="1:7" s="437" customFormat="1" ht="25.5" x14ac:dyDescent="0.2">
      <c r="A39" s="456" t="s">
        <v>437</v>
      </c>
      <c r="B39" s="457" t="s">
        <v>601</v>
      </c>
      <c r="C39" s="457"/>
      <c r="D39" s="457"/>
      <c r="E39" s="457" t="s">
        <v>599</v>
      </c>
      <c r="F39" s="457" t="s">
        <v>602</v>
      </c>
      <c r="G39" s="458">
        <f>(G21+G36)*0.05</f>
        <v>230.31</v>
      </c>
    </row>
    <row r="40" spans="1:7" s="437" customFormat="1" ht="38.25" x14ac:dyDescent="0.2">
      <c r="A40" s="456" t="s">
        <v>440</v>
      </c>
      <c r="B40" s="457" t="s">
        <v>603</v>
      </c>
      <c r="C40" s="457"/>
      <c r="D40" s="457"/>
      <c r="E40" s="457" t="s">
        <v>604</v>
      </c>
      <c r="F40" s="457" t="s">
        <v>605</v>
      </c>
      <c r="G40" s="458">
        <f>(G21+G34+G36)*0.05</f>
        <v>524.94000000000005</v>
      </c>
    </row>
    <row r="41" spans="1:7" s="462" customFormat="1" ht="12.75" x14ac:dyDescent="0.2">
      <c r="A41" s="456" t="s">
        <v>444</v>
      </c>
      <c r="B41" s="460" t="s">
        <v>606</v>
      </c>
      <c r="C41" s="460"/>
      <c r="D41" s="460"/>
      <c r="E41" s="460"/>
      <c r="F41" s="460"/>
      <c r="G41" s="461">
        <f>G36+G37+G38+G39+G40</f>
        <v>3265.02</v>
      </c>
    </row>
    <row r="42" spans="1:7" s="462" customFormat="1" ht="12.75" x14ac:dyDescent="0.2">
      <c r="A42" s="456" t="s">
        <v>607</v>
      </c>
      <c r="B42" s="460" t="s">
        <v>608</v>
      </c>
      <c r="C42" s="460"/>
      <c r="D42" s="460"/>
      <c r="E42" s="460"/>
      <c r="F42" s="460"/>
      <c r="G42" s="461">
        <f>G21+G34+G41</f>
        <v>13207</v>
      </c>
    </row>
    <row r="43" spans="1:7" s="437" customFormat="1" ht="25.5" x14ac:dyDescent="0.2">
      <c r="A43" s="456" t="s">
        <v>609</v>
      </c>
      <c r="B43" s="457" t="s">
        <v>928</v>
      </c>
      <c r="C43" s="457"/>
      <c r="D43" s="457"/>
      <c r="E43" s="457" t="s">
        <v>930</v>
      </c>
      <c r="F43" s="457" t="s">
        <v>929</v>
      </c>
      <c r="G43" s="461">
        <f>G42*54.75</f>
        <v>723083.25</v>
      </c>
    </row>
    <row r="44" spans="1:7" s="464" customFormat="1" ht="51" customHeight="1" x14ac:dyDescent="0.25">
      <c r="A44" s="470"/>
      <c r="B44" s="471" t="s">
        <v>611</v>
      </c>
      <c r="C44" s="470"/>
      <c r="D44" s="470"/>
      <c r="E44" s="476" t="s">
        <v>613</v>
      </c>
      <c r="F44" s="470"/>
      <c r="G44" s="472">
        <f>G43*0.1</f>
        <v>72308.33</v>
      </c>
    </row>
    <row r="45" spans="1:7" ht="34.5" customHeight="1" x14ac:dyDescent="0.25">
      <c r="A45" s="474"/>
      <c r="B45" s="473" t="s">
        <v>612</v>
      </c>
      <c r="C45" s="474"/>
      <c r="D45" s="474"/>
      <c r="E45" s="474"/>
      <c r="F45" s="474"/>
      <c r="G45" s="475">
        <f>G43+G44</f>
        <v>795391.58</v>
      </c>
    </row>
  </sheetData>
  <mergeCells count="5">
    <mergeCell ref="A5:K5"/>
    <mergeCell ref="A6:K6"/>
    <mergeCell ref="A1:G1"/>
    <mergeCell ref="A2:G2"/>
    <mergeCell ref="A3:G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C9" sqref="C9"/>
    </sheetView>
  </sheetViews>
  <sheetFormatPr defaultRowHeight="15" x14ac:dyDescent="0.25"/>
  <cols>
    <col min="1" max="1" width="4.5703125" style="484" customWidth="1"/>
    <col min="2" max="2" width="38.42578125" style="484" customWidth="1"/>
    <col min="3" max="3" width="13.42578125" style="484" customWidth="1"/>
    <col min="4" max="4" width="16.7109375" style="484" customWidth="1"/>
    <col min="5" max="5" width="22" style="484" customWidth="1"/>
    <col min="6" max="6" width="10.5703125" style="484" customWidth="1"/>
    <col min="7" max="7" width="7.5703125" style="484" customWidth="1"/>
    <col min="8" max="8" width="8.7109375" style="484" customWidth="1"/>
    <col min="9" max="9" width="8.28515625" style="484" customWidth="1"/>
    <col min="10" max="10" width="19" style="484" customWidth="1"/>
    <col min="11" max="16384" width="9.140625" style="484"/>
  </cols>
  <sheetData>
    <row r="1" spans="1:10" ht="15.75" x14ac:dyDescent="0.25">
      <c r="A1" s="482"/>
      <c r="B1" s="482"/>
      <c r="C1" s="482"/>
      <c r="D1" s="1118" t="s">
        <v>694</v>
      </c>
      <c r="E1" s="1118"/>
      <c r="F1" s="483"/>
      <c r="G1" s="483"/>
      <c r="H1" s="483"/>
      <c r="I1" s="482"/>
      <c r="J1" s="482"/>
    </row>
    <row r="2" spans="1:10" x14ac:dyDescent="0.25">
      <c r="A2" s="1119" t="s">
        <v>614</v>
      </c>
      <c r="B2" s="1119"/>
      <c r="C2" s="1119"/>
      <c r="D2" s="1119"/>
      <c r="E2" s="1119"/>
      <c r="F2" s="1119"/>
      <c r="G2" s="1119"/>
      <c r="H2" s="1119"/>
      <c r="I2" s="1119"/>
      <c r="J2" s="1119"/>
    </row>
    <row r="3" spans="1:10" ht="48.75" customHeight="1" x14ac:dyDescent="0.25">
      <c r="A3" s="1119" t="s">
        <v>313</v>
      </c>
      <c r="B3" s="1119"/>
      <c r="C3" s="1119"/>
      <c r="D3" s="1119"/>
      <c r="E3" s="1119"/>
      <c r="F3" s="1119"/>
      <c r="G3" s="1119"/>
      <c r="H3" s="1119"/>
      <c r="I3" s="1119"/>
      <c r="J3" s="1119"/>
    </row>
    <row r="4" spans="1:10" x14ac:dyDescent="0.25">
      <c r="A4" s="1120" t="s">
        <v>615</v>
      </c>
      <c r="B4" s="1120"/>
      <c r="C4" s="1120"/>
      <c r="D4" s="1120"/>
      <c r="E4" s="1120"/>
      <c r="F4" s="1120"/>
      <c r="G4" s="1120"/>
      <c r="H4" s="1120"/>
      <c r="I4" s="1120"/>
      <c r="J4" s="1120"/>
    </row>
    <row r="5" spans="1:10" x14ac:dyDescent="0.25">
      <c r="A5" s="1117" t="s">
        <v>118</v>
      </c>
      <c r="B5" s="1117"/>
      <c r="C5" s="1117" t="s">
        <v>1667</v>
      </c>
      <c r="D5" s="1117"/>
      <c r="E5" s="1117"/>
      <c r="F5" s="1117"/>
      <c r="G5" s="1117"/>
      <c r="H5" s="1117"/>
      <c r="I5" s="1117"/>
      <c r="J5" s="1117"/>
    </row>
    <row r="6" spans="1:10" x14ac:dyDescent="0.25">
      <c r="A6" s="1106" t="s">
        <v>616</v>
      </c>
      <c r="B6" s="1107"/>
      <c r="C6" s="1107"/>
      <c r="D6" s="1107"/>
      <c r="E6" s="1107"/>
      <c r="F6" s="1107"/>
      <c r="G6" s="1107"/>
      <c r="H6" s="1107"/>
      <c r="I6" s="1107"/>
      <c r="J6" s="1108"/>
    </row>
    <row r="7" spans="1:10" x14ac:dyDescent="0.25">
      <c r="A7" s="1115" t="s">
        <v>0</v>
      </c>
      <c r="B7" s="1115" t="s">
        <v>25</v>
      </c>
      <c r="C7" s="1115" t="s">
        <v>27</v>
      </c>
      <c r="D7" s="1115" t="s">
        <v>401</v>
      </c>
      <c r="E7" s="1115" t="s">
        <v>320</v>
      </c>
      <c r="F7" s="1106" t="s">
        <v>402</v>
      </c>
      <c r="G7" s="1107"/>
      <c r="H7" s="1107"/>
      <c r="I7" s="1108"/>
      <c r="J7" s="1115" t="s">
        <v>617</v>
      </c>
    </row>
    <row r="8" spans="1:10" x14ac:dyDescent="0.25">
      <c r="A8" s="1116"/>
      <c r="B8" s="1116"/>
      <c r="C8" s="1116"/>
      <c r="D8" s="1116"/>
      <c r="E8" s="1116"/>
      <c r="F8" s="332" t="s">
        <v>404</v>
      </c>
      <c r="G8" s="332" t="s">
        <v>618</v>
      </c>
      <c r="H8" s="332" t="s">
        <v>618</v>
      </c>
      <c r="I8" s="332" t="s">
        <v>619</v>
      </c>
      <c r="J8" s="1116"/>
    </row>
    <row r="9" spans="1:10" x14ac:dyDescent="0.25">
      <c r="A9" s="332">
        <v>1</v>
      </c>
      <c r="B9" s="332">
        <v>2</v>
      </c>
      <c r="C9" s="332">
        <v>3</v>
      </c>
      <c r="D9" s="332">
        <v>4</v>
      </c>
      <c r="E9" s="332">
        <v>5</v>
      </c>
      <c r="F9" s="1106">
        <v>6</v>
      </c>
      <c r="G9" s="1107"/>
      <c r="H9" s="1107"/>
      <c r="I9" s="1108"/>
      <c r="J9" s="332">
        <v>7</v>
      </c>
    </row>
    <row r="10" spans="1:10" x14ac:dyDescent="0.25">
      <c r="A10" s="1109" t="s">
        <v>407</v>
      </c>
      <c r="B10" s="1110"/>
      <c r="C10" s="1110"/>
      <c r="D10" s="1110"/>
      <c r="E10" s="1110"/>
      <c r="F10" s="1110"/>
      <c r="G10" s="1110"/>
      <c r="H10" s="1110"/>
      <c r="I10" s="1110"/>
      <c r="J10" s="1111"/>
    </row>
    <row r="11" spans="1:10" ht="25.5" x14ac:dyDescent="0.25">
      <c r="A11" s="369">
        <v>1</v>
      </c>
      <c r="B11" s="334" t="s">
        <v>620</v>
      </c>
      <c r="C11" s="332" t="s">
        <v>621</v>
      </c>
      <c r="D11" s="332">
        <v>2</v>
      </c>
      <c r="E11" s="332" t="s">
        <v>622</v>
      </c>
      <c r="F11" s="332">
        <v>42</v>
      </c>
      <c r="G11" s="332"/>
      <c r="H11" s="332"/>
      <c r="I11" s="332">
        <f t="shared" ref="I11:I18" si="0">D11</f>
        <v>2</v>
      </c>
      <c r="J11" s="485">
        <f>I11*F11</f>
        <v>84</v>
      </c>
    </row>
    <row r="12" spans="1:10" ht="25.5" x14ac:dyDescent="0.25">
      <c r="A12" s="369">
        <v>2</v>
      </c>
      <c r="B12" s="334" t="s">
        <v>623</v>
      </c>
      <c r="C12" s="332" t="s">
        <v>409</v>
      </c>
      <c r="D12" s="332">
        <v>10</v>
      </c>
      <c r="E12" s="332" t="s">
        <v>624</v>
      </c>
      <c r="F12" s="332">
        <v>24</v>
      </c>
      <c r="G12" s="332"/>
      <c r="H12" s="332"/>
      <c r="I12" s="332">
        <f t="shared" si="0"/>
        <v>10</v>
      </c>
      <c r="J12" s="485">
        <f>I12*F12</f>
        <v>240</v>
      </c>
    </row>
    <row r="13" spans="1:10" x14ac:dyDescent="0.25">
      <c r="A13" s="369">
        <v>3</v>
      </c>
      <c r="B13" s="334" t="s">
        <v>625</v>
      </c>
      <c r="C13" s="332" t="s">
        <v>626</v>
      </c>
      <c r="D13" s="332">
        <v>6</v>
      </c>
      <c r="E13" s="332" t="s">
        <v>627</v>
      </c>
      <c r="F13" s="332">
        <v>84</v>
      </c>
      <c r="G13" s="332"/>
      <c r="H13" s="332"/>
      <c r="I13" s="332">
        <f t="shared" si="0"/>
        <v>6</v>
      </c>
      <c r="J13" s="485">
        <f>I13*F13</f>
        <v>504</v>
      </c>
    </row>
    <row r="14" spans="1:10" ht="51" x14ac:dyDescent="0.25">
      <c r="A14" s="369">
        <v>4</v>
      </c>
      <c r="B14" s="334" t="s">
        <v>628</v>
      </c>
      <c r="C14" s="332" t="s">
        <v>629</v>
      </c>
      <c r="D14" s="332">
        <v>0.6</v>
      </c>
      <c r="E14" s="332" t="s">
        <v>630</v>
      </c>
      <c r="F14" s="332">
        <v>186</v>
      </c>
      <c r="G14" s="332"/>
      <c r="H14" s="332"/>
      <c r="I14" s="332">
        <f t="shared" si="0"/>
        <v>0.6</v>
      </c>
      <c r="J14" s="485">
        <f>I14*F14</f>
        <v>111.6</v>
      </c>
    </row>
    <row r="15" spans="1:10" ht="25.5" x14ac:dyDescent="0.25">
      <c r="A15" s="369">
        <v>5</v>
      </c>
      <c r="B15" s="334" t="s">
        <v>631</v>
      </c>
      <c r="C15" s="332" t="s">
        <v>632</v>
      </c>
      <c r="D15" s="332">
        <v>7</v>
      </c>
      <c r="E15" s="332" t="s">
        <v>633</v>
      </c>
      <c r="F15" s="332">
        <v>78</v>
      </c>
      <c r="G15" s="332"/>
      <c r="H15" s="332"/>
      <c r="I15" s="332">
        <f t="shared" si="0"/>
        <v>7</v>
      </c>
      <c r="J15" s="485">
        <f t="shared" ref="J15:J18" si="1">I15*F15</f>
        <v>546</v>
      </c>
    </row>
    <row r="16" spans="1:10" ht="25.5" x14ac:dyDescent="0.25">
      <c r="A16" s="369">
        <v>6</v>
      </c>
      <c r="B16" s="334" t="s">
        <v>634</v>
      </c>
      <c r="C16" s="332" t="s">
        <v>635</v>
      </c>
      <c r="D16" s="332">
        <v>7</v>
      </c>
      <c r="E16" s="332" t="s">
        <v>636</v>
      </c>
      <c r="F16" s="332">
        <v>38</v>
      </c>
      <c r="G16" s="332"/>
      <c r="H16" s="332"/>
      <c r="I16" s="332">
        <f t="shared" si="0"/>
        <v>7</v>
      </c>
      <c r="J16" s="485">
        <f t="shared" si="1"/>
        <v>266</v>
      </c>
    </row>
    <row r="17" spans="1:10" x14ac:dyDescent="0.25">
      <c r="A17" s="369">
        <v>7</v>
      </c>
      <c r="B17" s="334" t="s">
        <v>637</v>
      </c>
      <c r="C17" s="332" t="s">
        <v>638</v>
      </c>
      <c r="D17" s="332">
        <v>7</v>
      </c>
      <c r="E17" s="332" t="s">
        <v>639</v>
      </c>
      <c r="F17" s="332">
        <v>19</v>
      </c>
      <c r="G17" s="332"/>
      <c r="H17" s="332"/>
      <c r="I17" s="332">
        <f t="shared" si="0"/>
        <v>7</v>
      </c>
      <c r="J17" s="485">
        <f t="shared" si="1"/>
        <v>133</v>
      </c>
    </row>
    <row r="18" spans="1:10" x14ac:dyDescent="0.25">
      <c r="A18" s="369">
        <v>8</v>
      </c>
      <c r="B18" s="334" t="s">
        <v>640</v>
      </c>
      <c r="C18" s="332" t="s">
        <v>641</v>
      </c>
      <c r="D18" s="332">
        <v>30</v>
      </c>
      <c r="E18" s="486" t="s">
        <v>642</v>
      </c>
      <c r="F18" s="332">
        <v>7</v>
      </c>
      <c r="G18" s="332"/>
      <c r="H18" s="332"/>
      <c r="I18" s="332">
        <f t="shared" si="0"/>
        <v>30</v>
      </c>
      <c r="J18" s="485">
        <f t="shared" si="1"/>
        <v>210</v>
      </c>
    </row>
    <row r="19" spans="1:10" ht="25.5" x14ac:dyDescent="0.25">
      <c r="A19" s="369"/>
      <c r="B19" s="369" t="s">
        <v>643</v>
      </c>
      <c r="C19" s="487"/>
      <c r="D19" s="487"/>
      <c r="E19" s="488"/>
      <c r="F19" s="488"/>
      <c r="G19" s="488">
        <v>1.2</v>
      </c>
      <c r="H19" s="488">
        <v>1.4</v>
      </c>
      <c r="I19" s="488"/>
      <c r="J19" s="489">
        <f>SUM(J11:J18)*G19*H19</f>
        <v>3518.93</v>
      </c>
    </row>
    <row r="20" spans="1:10" x14ac:dyDescent="0.25">
      <c r="A20" s="1109" t="s">
        <v>644</v>
      </c>
      <c r="B20" s="1110"/>
      <c r="C20" s="1110"/>
      <c r="D20" s="1110"/>
      <c r="E20" s="1110"/>
      <c r="F20" s="1110"/>
      <c r="G20" s="1110"/>
      <c r="H20" s="1110"/>
      <c r="I20" s="1110"/>
      <c r="J20" s="1111"/>
    </row>
    <row r="21" spans="1:10" ht="25.5" x14ac:dyDescent="0.25">
      <c r="A21" s="369">
        <v>9</v>
      </c>
      <c r="B21" s="334" t="str">
        <f>B11</f>
        <v>Рекогносцировочное обследование реки, категория сложности III</v>
      </c>
      <c r="C21" s="332" t="str">
        <f>C11</f>
        <v>1 км реки</v>
      </c>
      <c r="D21" s="332">
        <f>D11</f>
        <v>2</v>
      </c>
      <c r="E21" s="332" t="s">
        <v>622</v>
      </c>
      <c r="F21" s="332">
        <v>14</v>
      </c>
      <c r="G21" s="332"/>
      <c r="H21" s="332"/>
      <c r="I21" s="332">
        <f>I11</f>
        <v>2</v>
      </c>
      <c r="J21" s="485">
        <f>I21*F21</f>
        <v>28</v>
      </c>
    </row>
    <row r="22" spans="1:10" ht="25.5" x14ac:dyDescent="0.25">
      <c r="A22" s="369">
        <v>10</v>
      </c>
      <c r="B22" s="334" t="s">
        <v>623</v>
      </c>
      <c r="C22" s="332" t="s">
        <v>409</v>
      </c>
      <c r="D22" s="332">
        <f>D12</f>
        <v>10</v>
      </c>
      <c r="E22" s="332" t="s">
        <v>624</v>
      </c>
      <c r="F22" s="332">
        <v>8</v>
      </c>
      <c r="G22" s="332"/>
      <c r="H22" s="332"/>
      <c r="I22" s="332">
        <f t="shared" ref="I22:I36" si="2">D22</f>
        <v>10</v>
      </c>
      <c r="J22" s="485">
        <f>I22*F22</f>
        <v>80</v>
      </c>
    </row>
    <row r="23" spans="1:10" x14ac:dyDescent="0.25">
      <c r="A23" s="369">
        <v>11</v>
      </c>
      <c r="B23" s="334" t="s">
        <v>625</v>
      </c>
      <c r="C23" s="332" t="s">
        <v>626</v>
      </c>
      <c r="D23" s="332">
        <f>D13</f>
        <v>6</v>
      </c>
      <c r="E23" s="332" t="s">
        <v>627</v>
      </c>
      <c r="F23" s="332">
        <v>55</v>
      </c>
      <c r="G23" s="332"/>
      <c r="H23" s="332"/>
      <c r="I23" s="332">
        <f t="shared" si="2"/>
        <v>6</v>
      </c>
      <c r="J23" s="485">
        <f>I23*F23</f>
        <v>330</v>
      </c>
    </row>
    <row r="24" spans="1:10" ht="25.5" x14ac:dyDescent="0.25">
      <c r="A24" s="369">
        <v>12</v>
      </c>
      <c r="B24" s="334" t="s">
        <v>645</v>
      </c>
      <c r="C24" s="332" t="s">
        <v>632</v>
      </c>
      <c r="D24" s="332">
        <f>D15</f>
        <v>7</v>
      </c>
      <c r="E24" s="332" t="s">
        <v>633</v>
      </c>
      <c r="F24" s="332">
        <v>17</v>
      </c>
      <c r="G24" s="332"/>
      <c r="H24" s="332"/>
      <c r="I24" s="332">
        <f t="shared" si="2"/>
        <v>7</v>
      </c>
      <c r="J24" s="485">
        <f t="shared" ref="J24:J30" si="3">I24*F24</f>
        <v>119</v>
      </c>
    </row>
    <row r="25" spans="1:10" ht="38.25" x14ac:dyDescent="0.25">
      <c r="A25" s="369">
        <v>13</v>
      </c>
      <c r="B25" s="334" t="s">
        <v>646</v>
      </c>
      <c r="C25" s="332" t="s">
        <v>647</v>
      </c>
      <c r="D25" s="332">
        <v>1</v>
      </c>
      <c r="E25" s="332" t="s">
        <v>648</v>
      </c>
      <c r="F25" s="332">
        <v>105</v>
      </c>
      <c r="G25" s="332"/>
      <c r="H25" s="332"/>
      <c r="I25" s="332">
        <f t="shared" si="2"/>
        <v>1</v>
      </c>
      <c r="J25" s="485">
        <f t="shared" si="3"/>
        <v>105</v>
      </c>
    </row>
    <row r="26" spans="1:10" ht="38.25" x14ac:dyDescent="0.25">
      <c r="A26" s="369">
        <v>14</v>
      </c>
      <c r="B26" s="334" t="s">
        <v>649</v>
      </c>
      <c r="C26" s="332" t="s">
        <v>650</v>
      </c>
      <c r="D26" s="332">
        <v>1</v>
      </c>
      <c r="E26" s="332" t="s">
        <v>651</v>
      </c>
      <c r="F26" s="332">
        <v>61</v>
      </c>
      <c r="G26" s="332"/>
      <c r="H26" s="332"/>
      <c r="I26" s="332">
        <f t="shared" si="2"/>
        <v>1</v>
      </c>
      <c r="J26" s="485">
        <f t="shared" si="3"/>
        <v>61</v>
      </c>
    </row>
    <row r="27" spans="1:10" ht="15.75" x14ac:dyDescent="0.25">
      <c r="A27" s="369">
        <v>15</v>
      </c>
      <c r="B27" s="334" t="s">
        <v>652</v>
      </c>
      <c r="C27" s="332" t="s">
        <v>653</v>
      </c>
      <c r="D27" s="332">
        <v>20</v>
      </c>
      <c r="E27" s="332" t="s">
        <v>654</v>
      </c>
      <c r="F27" s="332">
        <v>6</v>
      </c>
      <c r="G27" s="332"/>
      <c r="H27" s="332"/>
      <c r="I27" s="332">
        <f t="shared" si="2"/>
        <v>20</v>
      </c>
      <c r="J27" s="485">
        <f t="shared" si="3"/>
        <v>120</v>
      </c>
    </row>
    <row r="28" spans="1:10" x14ac:dyDescent="0.25">
      <c r="A28" s="369">
        <v>16</v>
      </c>
      <c r="B28" s="334" t="s">
        <v>655</v>
      </c>
      <c r="C28" s="332" t="s">
        <v>656</v>
      </c>
      <c r="D28" s="332">
        <v>1</v>
      </c>
      <c r="E28" s="332" t="s">
        <v>657</v>
      </c>
      <c r="F28" s="332">
        <v>217</v>
      </c>
      <c r="G28" s="332"/>
      <c r="H28" s="332"/>
      <c r="I28" s="332">
        <f t="shared" si="2"/>
        <v>1</v>
      </c>
      <c r="J28" s="485">
        <f t="shared" si="3"/>
        <v>217</v>
      </c>
    </row>
    <row r="29" spans="1:10" ht="38.25" x14ac:dyDescent="0.25">
      <c r="A29" s="369">
        <v>17</v>
      </c>
      <c r="B29" s="334" t="s">
        <v>658</v>
      </c>
      <c r="C29" s="332" t="s">
        <v>647</v>
      </c>
      <c r="D29" s="332">
        <v>1</v>
      </c>
      <c r="E29" s="332" t="s">
        <v>659</v>
      </c>
      <c r="F29" s="332">
        <v>217</v>
      </c>
      <c r="G29" s="332"/>
      <c r="H29" s="332"/>
      <c r="I29" s="332">
        <f t="shared" si="2"/>
        <v>1</v>
      </c>
      <c r="J29" s="485">
        <f t="shared" si="3"/>
        <v>217</v>
      </c>
    </row>
    <row r="30" spans="1:10" ht="63.75" x14ac:dyDescent="0.25">
      <c r="A30" s="369">
        <v>18</v>
      </c>
      <c r="B30" s="334" t="s">
        <v>660</v>
      </c>
      <c r="C30" s="332" t="s">
        <v>656</v>
      </c>
      <c r="D30" s="332">
        <v>1</v>
      </c>
      <c r="E30" s="332" t="s">
        <v>661</v>
      </c>
      <c r="F30" s="332">
        <v>76</v>
      </c>
      <c r="G30" s="332"/>
      <c r="H30" s="332"/>
      <c r="I30" s="332">
        <f t="shared" si="2"/>
        <v>1</v>
      </c>
      <c r="J30" s="485">
        <f t="shared" si="3"/>
        <v>76</v>
      </c>
    </row>
    <row r="31" spans="1:10" ht="38.25" x14ac:dyDescent="0.25">
      <c r="A31" s="369">
        <v>19</v>
      </c>
      <c r="B31" s="334" t="s">
        <v>662</v>
      </c>
      <c r="C31" s="332" t="s">
        <v>656</v>
      </c>
      <c r="D31" s="332">
        <v>7</v>
      </c>
      <c r="E31" s="332" t="s">
        <v>663</v>
      </c>
      <c r="F31" s="332">
        <v>34</v>
      </c>
      <c r="G31" s="332"/>
      <c r="H31" s="332"/>
      <c r="I31" s="332">
        <f t="shared" si="2"/>
        <v>7</v>
      </c>
      <c r="J31" s="485">
        <f>I31*F31</f>
        <v>238</v>
      </c>
    </row>
    <row r="32" spans="1:10" ht="25.5" x14ac:dyDescent="0.25">
      <c r="A32" s="369">
        <v>20</v>
      </c>
      <c r="B32" s="334" t="s">
        <v>664</v>
      </c>
      <c r="C32" s="332" t="s">
        <v>665</v>
      </c>
      <c r="D32" s="332">
        <v>7</v>
      </c>
      <c r="E32" s="332" t="s">
        <v>666</v>
      </c>
      <c r="F32" s="332">
        <v>68</v>
      </c>
      <c r="G32" s="332"/>
      <c r="H32" s="332"/>
      <c r="I32" s="332">
        <f t="shared" si="2"/>
        <v>7</v>
      </c>
      <c r="J32" s="485">
        <f t="shared" ref="J32" si="4">I32*F32</f>
        <v>476</v>
      </c>
    </row>
    <row r="33" spans="1:10" ht="63.75" x14ac:dyDescent="0.25">
      <c r="A33" s="369">
        <v>21</v>
      </c>
      <c r="B33" s="334" t="s">
        <v>667</v>
      </c>
      <c r="C33" s="332" t="s">
        <v>668</v>
      </c>
      <c r="D33" s="332">
        <v>2</v>
      </c>
      <c r="E33" s="332" t="s">
        <v>669</v>
      </c>
      <c r="F33" s="332">
        <v>90</v>
      </c>
      <c r="G33" s="332"/>
      <c r="H33" s="332"/>
      <c r="I33" s="332">
        <f t="shared" si="2"/>
        <v>2</v>
      </c>
      <c r="J33" s="485">
        <f>I33*F33</f>
        <v>180</v>
      </c>
    </row>
    <row r="34" spans="1:10" x14ac:dyDescent="0.25">
      <c r="A34" s="369">
        <v>22</v>
      </c>
      <c r="B34" s="334" t="s">
        <v>670</v>
      </c>
      <c r="C34" s="332" t="s">
        <v>656</v>
      </c>
      <c r="D34" s="332">
        <v>1</v>
      </c>
      <c r="E34" s="332" t="s">
        <v>671</v>
      </c>
      <c r="F34" s="332">
        <v>116</v>
      </c>
      <c r="G34" s="332"/>
      <c r="H34" s="332"/>
      <c r="I34" s="332">
        <f t="shared" si="2"/>
        <v>1</v>
      </c>
      <c r="J34" s="485">
        <f>I34*F34</f>
        <v>116</v>
      </c>
    </row>
    <row r="35" spans="1:10" x14ac:dyDescent="0.25">
      <c r="A35" s="369">
        <v>23</v>
      </c>
      <c r="B35" s="334" t="s">
        <v>672</v>
      </c>
      <c r="C35" s="332" t="s">
        <v>656</v>
      </c>
      <c r="D35" s="332">
        <v>1</v>
      </c>
      <c r="E35" s="332" t="s">
        <v>673</v>
      </c>
      <c r="F35" s="332">
        <v>49</v>
      </c>
      <c r="G35" s="332"/>
      <c r="H35" s="332"/>
      <c r="I35" s="332">
        <f t="shared" si="2"/>
        <v>1</v>
      </c>
      <c r="J35" s="485">
        <f>I35*F35</f>
        <v>49</v>
      </c>
    </row>
    <row r="36" spans="1:10" ht="38.25" x14ac:dyDescent="0.25">
      <c r="A36" s="369">
        <v>24</v>
      </c>
      <c r="B36" s="334" t="s">
        <v>674</v>
      </c>
      <c r="C36" s="332" t="s">
        <v>675</v>
      </c>
      <c r="D36" s="332">
        <v>1</v>
      </c>
      <c r="E36" s="332" t="s">
        <v>676</v>
      </c>
      <c r="F36" s="332">
        <v>201</v>
      </c>
      <c r="G36" s="332"/>
      <c r="H36" s="332"/>
      <c r="I36" s="332">
        <f t="shared" si="2"/>
        <v>1</v>
      </c>
      <c r="J36" s="485">
        <f>I36*F36</f>
        <v>201</v>
      </c>
    </row>
    <row r="37" spans="1:10" ht="25.5" x14ac:dyDescent="0.25">
      <c r="A37" s="369">
        <v>25</v>
      </c>
      <c r="B37" s="334" t="s">
        <v>677</v>
      </c>
      <c r="C37" s="332" t="s">
        <v>580</v>
      </c>
      <c r="D37" s="485">
        <f>SUM(J21:J36)</f>
        <v>2613</v>
      </c>
      <c r="E37" s="486" t="s">
        <v>678</v>
      </c>
      <c r="F37" s="332">
        <v>800</v>
      </c>
      <c r="G37" s="332"/>
      <c r="H37" s="332"/>
      <c r="I37" s="332">
        <v>1</v>
      </c>
      <c r="J37" s="485">
        <f>I37*F37</f>
        <v>800</v>
      </c>
    </row>
    <row r="38" spans="1:10" ht="25.5" x14ac:dyDescent="0.25">
      <c r="A38" s="369">
        <v>26</v>
      </c>
      <c r="B38" s="334" t="s">
        <v>679</v>
      </c>
      <c r="C38" s="332" t="s">
        <v>508</v>
      </c>
      <c r="D38" s="485">
        <f>SUM(J21:J37)</f>
        <v>3413</v>
      </c>
      <c r="E38" s="486" t="s">
        <v>680</v>
      </c>
      <c r="F38" s="490">
        <v>0.75</v>
      </c>
      <c r="G38" s="332">
        <v>1.25</v>
      </c>
      <c r="H38" s="332"/>
      <c r="I38" s="332">
        <v>1</v>
      </c>
      <c r="J38" s="491">
        <f>SUM(J21:J37)*F38*G38</f>
        <v>3199.69</v>
      </c>
    </row>
    <row r="39" spans="1:10" x14ac:dyDescent="0.25">
      <c r="A39" s="332"/>
      <c r="B39" s="369" t="s">
        <v>681</v>
      </c>
      <c r="C39" s="369"/>
      <c r="D39" s="369"/>
      <c r="E39" s="332"/>
      <c r="F39" s="332"/>
      <c r="G39" s="332"/>
      <c r="H39" s="332"/>
      <c r="I39" s="332"/>
      <c r="J39" s="492">
        <f>SUM(J21:J38)</f>
        <v>6612.69</v>
      </c>
    </row>
    <row r="40" spans="1:10" x14ac:dyDescent="0.25">
      <c r="A40" s="1109" t="s">
        <v>682</v>
      </c>
      <c r="B40" s="1110"/>
      <c r="C40" s="1110"/>
      <c r="D40" s="1110"/>
      <c r="E40" s="1110"/>
      <c r="F40" s="1110"/>
      <c r="G40" s="1110"/>
      <c r="H40" s="1110"/>
      <c r="I40" s="1110"/>
      <c r="J40" s="1111"/>
    </row>
    <row r="41" spans="1:10" ht="25.5" x14ac:dyDescent="0.25">
      <c r="A41" s="369">
        <v>27</v>
      </c>
      <c r="B41" s="335" t="s">
        <v>683</v>
      </c>
      <c r="C41" s="332" t="s">
        <v>684</v>
      </c>
      <c r="D41" s="493">
        <v>8.7499999999999994E-2</v>
      </c>
      <c r="E41" s="332" t="s">
        <v>685</v>
      </c>
      <c r="F41" s="377">
        <f>J19</f>
        <v>3518.93</v>
      </c>
      <c r="G41" s="494"/>
      <c r="H41" s="332"/>
      <c r="I41" s="493">
        <f t="shared" ref="I41:I43" si="5">D41</f>
        <v>8.7499999999999994E-2</v>
      </c>
      <c r="J41" s="485">
        <f>F41*I41</f>
        <v>307.91000000000003</v>
      </c>
    </row>
    <row r="42" spans="1:10" x14ac:dyDescent="0.25">
      <c r="A42" s="369">
        <v>28</v>
      </c>
      <c r="B42" s="399" t="s">
        <v>686</v>
      </c>
      <c r="C42" s="332" t="s">
        <v>684</v>
      </c>
      <c r="D42" s="495">
        <v>0.36399999999999999</v>
      </c>
      <c r="E42" s="332" t="s">
        <v>687</v>
      </c>
      <c r="F42" s="377">
        <f>F41+J41</f>
        <v>3826.84</v>
      </c>
      <c r="G42" s="494"/>
      <c r="H42" s="332"/>
      <c r="I42" s="495">
        <f t="shared" si="5"/>
        <v>0.36399999999999999</v>
      </c>
      <c r="J42" s="485">
        <f>F42*I42</f>
        <v>1392.97</v>
      </c>
    </row>
    <row r="43" spans="1:10" x14ac:dyDescent="0.25">
      <c r="A43" s="369">
        <v>29</v>
      </c>
      <c r="B43" s="334" t="s">
        <v>688</v>
      </c>
      <c r="C43" s="332" t="s">
        <v>684</v>
      </c>
      <c r="D43" s="393">
        <v>0.06</v>
      </c>
      <c r="E43" s="332" t="s">
        <v>689</v>
      </c>
      <c r="F43" s="377">
        <f>F41+J41</f>
        <v>3826.84</v>
      </c>
      <c r="G43" s="371">
        <v>2.5</v>
      </c>
      <c r="H43" s="332"/>
      <c r="I43" s="393">
        <f t="shared" si="5"/>
        <v>0.06</v>
      </c>
      <c r="J43" s="485">
        <f>F43*I43*G43</f>
        <v>574.03</v>
      </c>
    </row>
    <row r="44" spans="1:10" x14ac:dyDescent="0.25">
      <c r="A44" s="369"/>
      <c r="B44" s="369" t="s">
        <v>690</v>
      </c>
      <c r="C44" s="332"/>
      <c r="D44" s="496"/>
      <c r="E44" s="395"/>
      <c r="F44" s="497"/>
      <c r="G44" s="497"/>
      <c r="H44" s="497"/>
      <c r="I44" s="393"/>
      <c r="J44" s="489">
        <f>SUM(J41:J43)</f>
        <v>2274.91</v>
      </c>
    </row>
    <row r="45" spans="1:10" x14ac:dyDescent="0.25">
      <c r="A45" s="332"/>
      <c r="B45" s="402" t="s">
        <v>691</v>
      </c>
      <c r="C45" s="369"/>
      <c r="D45" s="369"/>
      <c r="E45" s="332"/>
      <c r="F45" s="332"/>
      <c r="G45" s="332"/>
      <c r="H45" s="332"/>
      <c r="I45" s="498"/>
      <c r="J45" s="489">
        <f>J19+J39+J44</f>
        <v>12406.53</v>
      </c>
    </row>
    <row r="46" spans="1:10" x14ac:dyDescent="0.25">
      <c r="A46" s="332"/>
      <c r="B46" s="499" t="s">
        <v>524</v>
      </c>
      <c r="C46" s="487"/>
      <c r="D46" s="487"/>
      <c r="E46" s="488"/>
      <c r="F46" s="500"/>
      <c r="G46" s="500"/>
      <c r="H46" s="332"/>
      <c r="I46" s="501">
        <v>0.1</v>
      </c>
      <c r="J46" s="489">
        <f>J45*I46</f>
        <v>1240.6500000000001</v>
      </c>
    </row>
    <row r="47" spans="1:10" x14ac:dyDescent="0.25">
      <c r="A47" s="332"/>
      <c r="B47" s="1112" t="s">
        <v>927</v>
      </c>
      <c r="C47" s="1113"/>
      <c r="D47" s="1113"/>
      <c r="E47" s="1113"/>
      <c r="F47" s="1114"/>
      <c r="G47" s="500"/>
      <c r="H47" s="332"/>
      <c r="I47" s="502">
        <v>54.75</v>
      </c>
      <c r="J47" s="489">
        <f>(J45+J46)*I47</f>
        <v>747183.11</v>
      </c>
    </row>
    <row r="48" spans="1:10" x14ac:dyDescent="0.25">
      <c r="A48" s="332"/>
      <c r="B48" s="503" t="s">
        <v>391</v>
      </c>
      <c r="C48" s="334"/>
      <c r="D48" s="334"/>
      <c r="E48" s="334"/>
      <c r="F48" s="334"/>
      <c r="G48" s="334"/>
      <c r="H48" s="334"/>
      <c r="I48" s="334"/>
      <c r="J48" s="489">
        <f>J47*0.2</f>
        <v>149436.62</v>
      </c>
    </row>
    <row r="49" spans="1:10" x14ac:dyDescent="0.25">
      <c r="A49" s="332"/>
      <c r="B49" s="503" t="s">
        <v>692</v>
      </c>
      <c r="C49" s="334"/>
      <c r="D49" s="334"/>
      <c r="E49" s="334"/>
      <c r="F49" s="334"/>
      <c r="G49" s="334"/>
      <c r="H49" s="334"/>
      <c r="I49" s="334"/>
      <c r="J49" s="489">
        <f>J48+J47</f>
        <v>896619.73</v>
      </c>
    </row>
    <row r="50" spans="1:10" x14ac:dyDescent="0.25">
      <c r="A50" s="482"/>
      <c r="B50" s="482"/>
      <c r="C50" s="482"/>
      <c r="D50" s="482"/>
      <c r="E50" s="482"/>
      <c r="F50" s="482"/>
      <c r="G50" s="482"/>
      <c r="H50" s="482"/>
      <c r="I50" s="482"/>
      <c r="J50" s="504"/>
    </row>
    <row r="51" spans="1:10" x14ac:dyDescent="0.25">
      <c r="A51" s="482"/>
      <c r="B51" s="505" t="s">
        <v>693</v>
      </c>
      <c r="C51" s="505"/>
      <c r="D51" s="506"/>
      <c r="E51" s="506"/>
      <c r="F51" s="506"/>
      <c r="G51" s="506"/>
      <c r="H51" s="506"/>
      <c r="I51" s="506"/>
      <c r="J51" s="507"/>
    </row>
  </sheetData>
  <mergeCells count="20">
    <mergeCell ref="A5:B5"/>
    <mergeCell ref="C5:J5"/>
    <mergeCell ref="D1:E1"/>
    <mergeCell ref="A2:J2"/>
    <mergeCell ref="A3:J3"/>
    <mergeCell ref="A4:B4"/>
    <mergeCell ref="C4:J4"/>
    <mergeCell ref="A6:J6"/>
    <mergeCell ref="A7:A8"/>
    <mergeCell ref="B7:B8"/>
    <mergeCell ref="C7:C8"/>
    <mergeCell ref="D7:D8"/>
    <mergeCell ref="E7:E8"/>
    <mergeCell ref="F7:I7"/>
    <mergeCell ref="J7:J8"/>
    <mergeCell ref="F9:I9"/>
    <mergeCell ref="A10:J10"/>
    <mergeCell ref="A20:J20"/>
    <mergeCell ref="A40:J40"/>
    <mergeCell ref="B47:F4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opLeftCell="B32" workbookViewId="0">
      <selection activeCell="O48" sqref="O48"/>
    </sheetView>
  </sheetViews>
  <sheetFormatPr defaultRowHeight="15" x14ac:dyDescent="0.25"/>
  <cols>
    <col min="1" max="1" width="9.140625" style="508"/>
    <col min="2" max="2" width="39.85546875" style="508" customWidth="1"/>
    <col min="3" max="3" width="19.140625" style="508" customWidth="1"/>
    <col min="4" max="4" width="11" style="508" customWidth="1"/>
    <col min="5" max="8" width="9.140625" style="508"/>
    <col min="9" max="9" width="11.5703125" style="508" customWidth="1"/>
    <col min="10" max="10" width="18.42578125" style="508" customWidth="1"/>
    <col min="11" max="257" width="9.140625" style="508"/>
    <col min="258" max="258" width="39.85546875" style="508" customWidth="1"/>
    <col min="259" max="259" width="19.140625" style="508" customWidth="1"/>
    <col min="260" max="260" width="11" style="508" customWidth="1"/>
    <col min="261" max="264" width="9.140625" style="508"/>
    <col min="265" max="265" width="11.5703125" style="508" customWidth="1"/>
    <col min="266" max="266" width="18.42578125" style="508" customWidth="1"/>
    <col min="267" max="513" width="9.140625" style="508"/>
    <col min="514" max="514" width="39.85546875" style="508" customWidth="1"/>
    <col min="515" max="515" width="19.140625" style="508" customWidth="1"/>
    <col min="516" max="516" width="11" style="508" customWidth="1"/>
    <col min="517" max="520" width="9.140625" style="508"/>
    <col min="521" max="521" width="11.5703125" style="508" customWidth="1"/>
    <col min="522" max="522" width="18.42578125" style="508" customWidth="1"/>
    <col min="523" max="769" width="9.140625" style="508"/>
    <col min="770" max="770" width="39.85546875" style="508" customWidth="1"/>
    <col min="771" max="771" width="19.140625" style="508" customWidth="1"/>
    <col min="772" max="772" width="11" style="508" customWidth="1"/>
    <col min="773" max="776" width="9.140625" style="508"/>
    <col min="777" max="777" width="11.5703125" style="508" customWidth="1"/>
    <col min="778" max="778" width="18.42578125" style="508" customWidth="1"/>
    <col min="779" max="1025" width="9.140625" style="508"/>
    <col min="1026" max="1026" width="39.85546875" style="508" customWidth="1"/>
    <col min="1027" max="1027" width="19.140625" style="508" customWidth="1"/>
    <col min="1028" max="1028" width="11" style="508" customWidth="1"/>
    <col min="1029" max="1032" width="9.140625" style="508"/>
    <col min="1033" max="1033" width="11.5703125" style="508" customWidth="1"/>
    <col min="1034" max="1034" width="18.42578125" style="508" customWidth="1"/>
    <col min="1035" max="1281" width="9.140625" style="508"/>
    <col min="1282" max="1282" width="39.85546875" style="508" customWidth="1"/>
    <col min="1283" max="1283" width="19.140625" style="508" customWidth="1"/>
    <col min="1284" max="1284" width="11" style="508" customWidth="1"/>
    <col min="1285" max="1288" width="9.140625" style="508"/>
    <col min="1289" max="1289" width="11.5703125" style="508" customWidth="1"/>
    <col min="1290" max="1290" width="18.42578125" style="508" customWidth="1"/>
    <col min="1291" max="1537" width="9.140625" style="508"/>
    <col min="1538" max="1538" width="39.85546875" style="508" customWidth="1"/>
    <col min="1539" max="1539" width="19.140625" style="508" customWidth="1"/>
    <col min="1540" max="1540" width="11" style="508" customWidth="1"/>
    <col min="1541" max="1544" width="9.140625" style="508"/>
    <col min="1545" max="1545" width="11.5703125" style="508" customWidth="1"/>
    <col min="1546" max="1546" width="18.42578125" style="508" customWidth="1"/>
    <col min="1547" max="1793" width="9.140625" style="508"/>
    <col min="1794" max="1794" width="39.85546875" style="508" customWidth="1"/>
    <col min="1795" max="1795" width="19.140625" style="508" customWidth="1"/>
    <col min="1796" max="1796" width="11" style="508" customWidth="1"/>
    <col min="1797" max="1800" width="9.140625" style="508"/>
    <col min="1801" max="1801" width="11.5703125" style="508" customWidth="1"/>
    <col min="1802" max="1802" width="18.42578125" style="508" customWidth="1"/>
    <col min="1803" max="2049" width="9.140625" style="508"/>
    <col min="2050" max="2050" width="39.85546875" style="508" customWidth="1"/>
    <col min="2051" max="2051" width="19.140625" style="508" customWidth="1"/>
    <col min="2052" max="2052" width="11" style="508" customWidth="1"/>
    <col min="2053" max="2056" width="9.140625" style="508"/>
    <col min="2057" max="2057" width="11.5703125" style="508" customWidth="1"/>
    <col min="2058" max="2058" width="18.42578125" style="508" customWidth="1"/>
    <col min="2059" max="2305" width="9.140625" style="508"/>
    <col min="2306" max="2306" width="39.85546875" style="508" customWidth="1"/>
    <col min="2307" max="2307" width="19.140625" style="508" customWidth="1"/>
    <col min="2308" max="2308" width="11" style="508" customWidth="1"/>
    <col min="2309" max="2312" width="9.140625" style="508"/>
    <col min="2313" max="2313" width="11.5703125" style="508" customWidth="1"/>
    <col min="2314" max="2314" width="18.42578125" style="508" customWidth="1"/>
    <col min="2315" max="2561" width="9.140625" style="508"/>
    <col min="2562" max="2562" width="39.85546875" style="508" customWidth="1"/>
    <col min="2563" max="2563" width="19.140625" style="508" customWidth="1"/>
    <col min="2564" max="2564" width="11" style="508" customWidth="1"/>
    <col min="2565" max="2568" width="9.140625" style="508"/>
    <col min="2569" max="2569" width="11.5703125" style="508" customWidth="1"/>
    <col min="2570" max="2570" width="18.42578125" style="508" customWidth="1"/>
    <col min="2571" max="2817" width="9.140625" style="508"/>
    <col min="2818" max="2818" width="39.85546875" style="508" customWidth="1"/>
    <col min="2819" max="2819" width="19.140625" style="508" customWidth="1"/>
    <col min="2820" max="2820" width="11" style="508" customWidth="1"/>
    <col min="2821" max="2824" width="9.140625" style="508"/>
    <col min="2825" max="2825" width="11.5703125" style="508" customWidth="1"/>
    <col min="2826" max="2826" width="18.42578125" style="508" customWidth="1"/>
    <col min="2827" max="3073" width="9.140625" style="508"/>
    <col min="3074" max="3074" width="39.85546875" style="508" customWidth="1"/>
    <col min="3075" max="3075" width="19.140625" style="508" customWidth="1"/>
    <col min="3076" max="3076" width="11" style="508" customWidth="1"/>
    <col min="3077" max="3080" width="9.140625" style="508"/>
    <col min="3081" max="3081" width="11.5703125" style="508" customWidth="1"/>
    <col min="3082" max="3082" width="18.42578125" style="508" customWidth="1"/>
    <col min="3083" max="3329" width="9.140625" style="508"/>
    <col min="3330" max="3330" width="39.85546875" style="508" customWidth="1"/>
    <col min="3331" max="3331" width="19.140625" style="508" customWidth="1"/>
    <col min="3332" max="3332" width="11" style="508" customWidth="1"/>
    <col min="3333" max="3336" width="9.140625" style="508"/>
    <col min="3337" max="3337" width="11.5703125" style="508" customWidth="1"/>
    <col min="3338" max="3338" width="18.42578125" style="508" customWidth="1"/>
    <col min="3339" max="3585" width="9.140625" style="508"/>
    <col min="3586" max="3586" width="39.85546875" style="508" customWidth="1"/>
    <col min="3587" max="3587" width="19.140625" style="508" customWidth="1"/>
    <col min="3588" max="3588" width="11" style="508" customWidth="1"/>
    <col min="3589" max="3592" width="9.140625" style="508"/>
    <col min="3593" max="3593" width="11.5703125" style="508" customWidth="1"/>
    <col min="3594" max="3594" width="18.42578125" style="508" customWidth="1"/>
    <col min="3595" max="3841" width="9.140625" style="508"/>
    <col min="3842" max="3842" width="39.85546875" style="508" customWidth="1"/>
    <col min="3843" max="3843" width="19.140625" style="508" customWidth="1"/>
    <col min="3844" max="3844" width="11" style="508" customWidth="1"/>
    <col min="3845" max="3848" width="9.140625" style="508"/>
    <col min="3849" max="3849" width="11.5703125" style="508" customWidth="1"/>
    <col min="3850" max="3850" width="18.42578125" style="508" customWidth="1"/>
    <col min="3851" max="4097" width="9.140625" style="508"/>
    <col min="4098" max="4098" width="39.85546875" style="508" customWidth="1"/>
    <col min="4099" max="4099" width="19.140625" style="508" customWidth="1"/>
    <col min="4100" max="4100" width="11" style="508" customWidth="1"/>
    <col min="4101" max="4104" width="9.140625" style="508"/>
    <col min="4105" max="4105" width="11.5703125" style="508" customWidth="1"/>
    <col min="4106" max="4106" width="18.42578125" style="508" customWidth="1"/>
    <col min="4107" max="4353" width="9.140625" style="508"/>
    <col min="4354" max="4354" width="39.85546875" style="508" customWidth="1"/>
    <col min="4355" max="4355" width="19.140625" style="508" customWidth="1"/>
    <col min="4356" max="4356" width="11" style="508" customWidth="1"/>
    <col min="4357" max="4360" width="9.140625" style="508"/>
    <col min="4361" max="4361" width="11.5703125" style="508" customWidth="1"/>
    <col min="4362" max="4362" width="18.42578125" style="508" customWidth="1"/>
    <col min="4363" max="4609" width="9.140625" style="508"/>
    <col min="4610" max="4610" width="39.85546875" style="508" customWidth="1"/>
    <col min="4611" max="4611" width="19.140625" style="508" customWidth="1"/>
    <col min="4612" max="4612" width="11" style="508" customWidth="1"/>
    <col min="4613" max="4616" width="9.140625" style="508"/>
    <col min="4617" max="4617" width="11.5703125" style="508" customWidth="1"/>
    <col min="4618" max="4618" width="18.42578125" style="508" customWidth="1"/>
    <col min="4619" max="4865" width="9.140625" style="508"/>
    <col min="4866" max="4866" width="39.85546875" style="508" customWidth="1"/>
    <col min="4867" max="4867" width="19.140625" style="508" customWidth="1"/>
    <col min="4868" max="4868" width="11" style="508" customWidth="1"/>
    <col min="4869" max="4872" width="9.140625" style="508"/>
    <col min="4873" max="4873" width="11.5703125" style="508" customWidth="1"/>
    <col min="4874" max="4874" width="18.42578125" style="508" customWidth="1"/>
    <col min="4875" max="5121" width="9.140625" style="508"/>
    <col min="5122" max="5122" width="39.85546875" style="508" customWidth="1"/>
    <col min="5123" max="5123" width="19.140625" style="508" customWidth="1"/>
    <col min="5124" max="5124" width="11" style="508" customWidth="1"/>
    <col min="5125" max="5128" width="9.140625" style="508"/>
    <col min="5129" max="5129" width="11.5703125" style="508" customWidth="1"/>
    <col min="5130" max="5130" width="18.42578125" style="508" customWidth="1"/>
    <col min="5131" max="5377" width="9.140625" style="508"/>
    <col min="5378" max="5378" width="39.85546875" style="508" customWidth="1"/>
    <col min="5379" max="5379" width="19.140625" style="508" customWidth="1"/>
    <col min="5380" max="5380" width="11" style="508" customWidth="1"/>
    <col min="5381" max="5384" width="9.140625" style="508"/>
    <col min="5385" max="5385" width="11.5703125" style="508" customWidth="1"/>
    <col min="5386" max="5386" width="18.42578125" style="508" customWidth="1"/>
    <col min="5387" max="5633" width="9.140625" style="508"/>
    <col min="5634" max="5634" width="39.85546875" style="508" customWidth="1"/>
    <col min="5635" max="5635" width="19.140625" style="508" customWidth="1"/>
    <col min="5636" max="5636" width="11" style="508" customWidth="1"/>
    <col min="5637" max="5640" width="9.140625" style="508"/>
    <col min="5641" max="5641" width="11.5703125" style="508" customWidth="1"/>
    <col min="5642" max="5642" width="18.42578125" style="508" customWidth="1"/>
    <col min="5643" max="5889" width="9.140625" style="508"/>
    <col min="5890" max="5890" width="39.85546875" style="508" customWidth="1"/>
    <col min="5891" max="5891" width="19.140625" style="508" customWidth="1"/>
    <col min="5892" max="5892" width="11" style="508" customWidth="1"/>
    <col min="5893" max="5896" width="9.140625" style="508"/>
    <col min="5897" max="5897" width="11.5703125" style="508" customWidth="1"/>
    <col min="5898" max="5898" width="18.42578125" style="508" customWidth="1"/>
    <col min="5899" max="6145" width="9.140625" style="508"/>
    <col min="6146" max="6146" width="39.85546875" style="508" customWidth="1"/>
    <col min="6147" max="6147" width="19.140625" style="508" customWidth="1"/>
    <col min="6148" max="6148" width="11" style="508" customWidth="1"/>
    <col min="6149" max="6152" width="9.140625" style="508"/>
    <col min="6153" max="6153" width="11.5703125" style="508" customWidth="1"/>
    <col min="6154" max="6154" width="18.42578125" style="508" customWidth="1"/>
    <col min="6155" max="6401" width="9.140625" style="508"/>
    <col min="6402" max="6402" width="39.85546875" style="508" customWidth="1"/>
    <col min="6403" max="6403" width="19.140625" style="508" customWidth="1"/>
    <col min="6404" max="6404" width="11" style="508" customWidth="1"/>
    <col min="6405" max="6408" width="9.140625" style="508"/>
    <col min="6409" max="6409" width="11.5703125" style="508" customWidth="1"/>
    <col min="6410" max="6410" width="18.42578125" style="508" customWidth="1"/>
    <col min="6411" max="6657" width="9.140625" style="508"/>
    <col min="6658" max="6658" width="39.85546875" style="508" customWidth="1"/>
    <col min="6659" max="6659" width="19.140625" style="508" customWidth="1"/>
    <col min="6660" max="6660" width="11" style="508" customWidth="1"/>
    <col min="6661" max="6664" width="9.140625" style="508"/>
    <col min="6665" max="6665" width="11.5703125" style="508" customWidth="1"/>
    <col min="6666" max="6666" width="18.42578125" style="508" customWidth="1"/>
    <col min="6667" max="6913" width="9.140625" style="508"/>
    <col min="6914" max="6914" width="39.85546875" style="508" customWidth="1"/>
    <col min="6915" max="6915" width="19.140625" style="508" customWidth="1"/>
    <col min="6916" max="6916" width="11" style="508" customWidth="1"/>
    <col min="6917" max="6920" width="9.140625" style="508"/>
    <col min="6921" max="6921" width="11.5703125" style="508" customWidth="1"/>
    <col min="6922" max="6922" width="18.42578125" style="508" customWidth="1"/>
    <col min="6923" max="7169" width="9.140625" style="508"/>
    <col min="7170" max="7170" width="39.85546875" style="508" customWidth="1"/>
    <col min="7171" max="7171" width="19.140625" style="508" customWidth="1"/>
    <col min="7172" max="7172" width="11" style="508" customWidth="1"/>
    <col min="7173" max="7176" width="9.140625" style="508"/>
    <col min="7177" max="7177" width="11.5703125" style="508" customWidth="1"/>
    <col min="7178" max="7178" width="18.42578125" style="508" customWidth="1"/>
    <col min="7179" max="7425" width="9.140625" style="508"/>
    <col min="7426" max="7426" width="39.85546875" style="508" customWidth="1"/>
    <col min="7427" max="7427" width="19.140625" style="508" customWidth="1"/>
    <col min="7428" max="7428" width="11" style="508" customWidth="1"/>
    <col min="7429" max="7432" width="9.140625" style="508"/>
    <col min="7433" max="7433" width="11.5703125" style="508" customWidth="1"/>
    <col min="7434" max="7434" width="18.42578125" style="508" customWidth="1"/>
    <col min="7435" max="7681" width="9.140625" style="508"/>
    <col min="7682" max="7682" width="39.85546875" style="508" customWidth="1"/>
    <col min="7683" max="7683" width="19.140625" style="508" customWidth="1"/>
    <col min="7684" max="7684" width="11" style="508" customWidth="1"/>
    <col min="7685" max="7688" width="9.140625" style="508"/>
    <col min="7689" max="7689" width="11.5703125" style="508" customWidth="1"/>
    <col min="7690" max="7690" width="18.42578125" style="508" customWidth="1"/>
    <col min="7691" max="7937" width="9.140625" style="508"/>
    <col min="7938" max="7938" width="39.85546875" style="508" customWidth="1"/>
    <col min="7939" max="7939" width="19.140625" style="508" customWidth="1"/>
    <col min="7940" max="7940" width="11" style="508" customWidth="1"/>
    <col min="7941" max="7944" width="9.140625" style="508"/>
    <col min="7945" max="7945" width="11.5703125" style="508" customWidth="1"/>
    <col min="7946" max="7946" width="18.42578125" style="508" customWidth="1"/>
    <col min="7947" max="8193" width="9.140625" style="508"/>
    <col min="8194" max="8194" width="39.85546875" style="508" customWidth="1"/>
    <col min="8195" max="8195" width="19.140625" style="508" customWidth="1"/>
    <col min="8196" max="8196" width="11" style="508" customWidth="1"/>
    <col min="8197" max="8200" width="9.140625" style="508"/>
    <col min="8201" max="8201" width="11.5703125" style="508" customWidth="1"/>
    <col min="8202" max="8202" width="18.42578125" style="508" customWidth="1"/>
    <col min="8203" max="8449" width="9.140625" style="508"/>
    <col min="8450" max="8450" width="39.85546875" style="508" customWidth="1"/>
    <col min="8451" max="8451" width="19.140625" style="508" customWidth="1"/>
    <col min="8452" max="8452" width="11" style="508" customWidth="1"/>
    <col min="8453" max="8456" width="9.140625" style="508"/>
    <col min="8457" max="8457" width="11.5703125" style="508" customWidth="1"/>
    <col min="8458" max="8458" width="18.42578125" style="508" customWidth="1"/>
    <col min="8459" max="8705" width="9.140625" style="508"/>
    <col min="8706" max="8706" width="39.85546875" style="508" customWidth="1"/>
    <col min="8707" max="8707" width="19.140625" style="508" customWidth="1"/>
    <col min="8708" max="8708" width="11" style="508" customWidth="1"/>
    <col min="8709" max="8712" width="9.140625" style="508"/>
    <col min="8713" max="8713" width="11.5703125" style="508" customWidth="1"/>
    <col min="8714" max="8714" width="18.42578125" style="508" customWidth="1"/>
    <col min="8715" max="8961" width="9.140625" style="508"/>
    <col min="8962" max="8962" width="39.85546875" style="508" customWidth="1"/>
    <col min="8963" max="8963" width="19.140625" style="508" customWidth="1"/>
    <col min="8964" max="8964" width="11" style="508" customWidth="1"/>
    <col min="8965" max="8968" width="9.140625" style="508"/>
    <col min="8969" max="8969" width="11.5703125" style="508" customWidth="1"/>
    <col min="8970" max="8970" width="18.42578125" style="508" customWidth="1"/>
    <col min="8971" max="9217" width="9.140625" style="508"/>
    <col min="9218" max="9218" width="39.85546875" style="508" customWidth="1"/>
    <col min="9219" max="9219" width="19.140625" style="508" customWidth="1"/>
    <col min="9220" max="9220" width="11" style="508" customWidth="1"/>
    <col min="9221" max="9224" width="9.140625" style="508"/>
    <col min="9225" max="9225" width="11.5703125" style="508" customWidth="1"/>
    <col min="9226" max="9226" width="18.42578125" style="508" customWidth="1"/>
    <col min="9227" max="9473" width="9.140625" style="508"/>
    <col min="9474" max="9474" width="39.85546875" style="508" customWidth="1"/>
    <col min="9475" max="9475" width="19.140625" style="508" customWidth="1"/>
    <col min="9476" max="9476" width="11" style="508" customWidth="1"/>
    <col min="9477" max="9480" width="9.140625" style="508"/>
    <col min="9481" max="9481" width="11.5703125" style="508" customWidth="1"/>
    <col min="9482" max="9482" width="18.42578125" style="508" customWidth="1"/>
    <col min="9483" max="9729" width="9.140625" style="508"/>
    <col min="9730" max="9730" width="39.85546875" style="508" customWidth="1"/>
    <col min="9731" max="9731" width="19.140625" style="508" customWidth="1"/>
    <col min="9732" max="9732" width="11" style="508" customWidth="1"/>
    <col min="9733" max="9736" width="9.140625" style="508"/>
    <col min="9737" max="9737" width="11.5703125" style="508" customWidth="1"/>
    <col min="9738" max="9738" width="18.42578125" style="508" customWidth="1"/>
    <col min="9739" max="9985" width="9.140625" style="508"/>
    <col min="9986" max="9986" width="39.85546875" style="508" customWidth="1"/>
    <col min="9987" max="9987" width="19.140625" style="508" customWidth="1"/>
    <col min="9988" max="9988" width="11" style="508" customWidth="1"/>
    <col min="9989" max="9992" width="9.140625" style="508"/>
    <col min="9993" max="9993" width="11.5703125" style="508" customWidth="1"/>
    <col min="9994" max="9994" width="18.42578125" style="508" customWidth="1"/>
    <col min="9995" max="10241" width="9.140625" style="508"/>
    <col min="10242" max="10242" width="39.85546875" style="508" customWidth="1"/>
    <col min="10243" max="10243" width="19.140625" style="508" customWidth="1"/>
    <col min="10244" max="10244" width="11" style="508" customWidth="1"/>
    <col min="10245" max="10248" width="9.140625" style="508"/>
    <col min="10249" max="10249" width="11.5703125" style="508" customWidth="1"/>
    <col min="10250" max="10250" width="18.42578125" style="508" customWidth="1"/>
    <col min="10251" max="10497" width="9.140625" style="508"/>
    <col min="10498" max="10498" width="39.85546875" style="508" customWidth="1"/>
    <col min="10499" max="10499" width="19.140625" style="508" customWidth="1"/>
    <col min="10500" max="10500" width="11" style="508" customWidth="1"/>
    <col min="10501" max="10504" width="9.140625" style="508"/>
    <col min="10505" max="10505" width="11.5703125" style="508" customWidth="1"/>
    <col min="10506" max="10506" width="18.42578125" style="508" customWidth="1"/>
    <col min="10507" max="10753" width="9.140625" style="508"/>
    <col min="10754" max="10754" width="39.85546875" style="508" customWidth="1"/>
    <col min="10755" max="10755" width="19.140625" style="508" customWidth="1"/>
    <col min="10756" max="10756" width="11" style="508" customWidth="1"/>
    <col min="10757" max="10760" width="9.140625" style="508"/>
    <col min="10761" max="10761" width="11.5703125" style="508" customWidth="1"/>
    <col min="10762" max="10762" width="18.42578125" style="508" customWidth="1"/>
    <col min="10763" max="11009" width="9.140625" style="508"/>
    <col min="11010" max="11010" width="39.85546875" style="508" customWidth="1"/>
    <col min="11011" max="11011" width="19.140625" style="508" customWidth="1"/>
    <col min="11012" max="11012" width="11" style="508" customWidth="1"/>
    <col min="11013" max="11016" width="9.140625" style="508"/>
    <col min="11017" max="11017" width="11.5703125" style="508" customWidth="1"/>
    <col min="11018" max="11018" width="18.42578125" style="508" customWidth="1"/>
    <col min="11019" max="11265" width="9.140625" style="508"/>
    <col min="11266" max="11266" width="39.85546875" style="508" customWidth="1"/>
    <col min="11267" max="11267" width="19.140625" style="508" customWidth="1"/>
    <col min="11268" max="11268" width="11" style="508" customWidth="1"/>
    <col min="11269" max="11272" width="9.140625" style="508"/>
    <col min="11273" max="11273" width="11.5703125" style="508" customWidth="1"/>
    <col min="11274" max="11274" width="18.42578125" style="508" customWidth="1"/>
    <col min="11275" max="11521" width="9.140625" style="508"/>
    <col min="11522" max="11522" width="39.85546875" style="508" customWidth="1"/>
    <col min="11523" max="11523" width="19.140625" style="508" customWidth="1"/>
    <col min="11524" max="11524" width="11" style="508" customWidth="1"/>
    <col min="11525" max="11528" width="9.140625" style="508"/>
    <col min="11529" max="11529" width="11.5703125" style="508" customWidth="1"/>
    <col min="11530" max="11530" width="18.42578125" style="508" customWidth="1"/>
    <col min="11531" max="11777" width="9.140625" style="508"/>
    <col min="11778" max="11778" width="39.85546875" style="508" customWidth="1"/>
    <col min="11779" max="11779" width="19.140625" style="508" customWidth="1"/>
    <col min="11780" max="11780" width="11" style="508" customWidth="1"/>
    <col min="11781" max="11784" width="9.140625" style="508"/>
    <col min="11785" max="11785" width="11.5703125" style="508" customWidth="1"/>
    <col min="11786" max="11786" width="18.42578125" style="508" customWidth="1"/>
    <col min="11787" max="12033" width="9.140625" style="508"/>
    <col min="12034" max="12034" width="39.85546875" style="508" customWidth="1"/>
    <col min="12035" max="12035" width="19.140625" style="508" customWidth="1"/>
    <col min="12036" max="12036" width="11" style="508" customWidth="1"/>
    <col min="12037" max="12040" width="9.140625" style="508"/>
    <col min="12041" max="12041" width="11.5703125" style="508" customWidth="1"/>
    <col min="12042" max="12042" width="18.42578125" style="508" customWidth="1"/>
    <col min="12043" max="12289" width="9.140625" style="508"/>
    <col min="12290" max="12290" width="39.85546875" style="508" customWidth="1"/>
    <col min="12291" max="12291" width="19.140625" style="508" customWidth="1"/>
    <col min="12292" max="12292" width="11" style="508" customWidth="1"/>
    <col min="12293" max="12296" width="9.140625" style="508"/>
    <col min="12297" max="12297" width="11.5703125" style="508" customWidth="1"/>
    <col min="12298" max="12298" width="18.42578125" style="508" customWidth="1"/>
    <col min="12299" max="12545" width="9.140625" style="508"/>
    <col min="12546" max="12546" width="39.85546875" style="508" customWidth="1"/>
    <col min="12547" max="12547" width="19.140625" style="508" customWidth="1"/>
    <col min="12548" max="12548" width="11" style="508" customWidth="1"/>
    <col min="12549" max="12552" width="9.140625" style="508"/>
    <col min="12553" max="12553" width="11.5703125" style="508" customWidth="1"/>
    <col min="12554" max="12554" width="18.42578125" style="508" customWidth="1"/>
    <col min="12555" max="12801" width="9.140625" style="508"/>
    <col min="12802" max="12802" width="39.85546875" style="508" customWidth="1"/>
    <col min="12803" max="12803" width="19.140625" style="508" customWidth="1"/>
    <col min="12804" max="12804" width="11" style="508" customWidth="1"/>
    <col min="12805" max="12808" width="9.140625" style="508"/>
    <col min="12809" max="12809" width="11.5703125" style="508" customWidth="1"/>
    <col min="12810" max="12810" width="18.42578125" style="508" customWidth="1"/>
    <col min="12811" max="13057" width="9.140625" style="508"/>
    <col min="13058" max="13058" width="39.85546875" style="508" customWidth="1"/>
    <col min="13059" max="13059" width="19.140625" style="508" customWidth="1"/>
    <col min="13060" max="13060" width="11" style="508" customWidth="1"/>
    <col min="13061" max="13064" width="9.140625" style="508"/>
    <col min="13065" max="13065" width="11.5703125" style="508" customWidth="1"/>
    <col min="13066" max="13066" width="18.42578125" style="508" customWidth="1"/>
    <col min="13067" max="13313" width="9.140625" style="508"/>
    <col min="13314" max="13314" width="39.85546875" style="508" customWidth="1"/>
    <col min="13315" max="13315" width="19.140625" style="508" customWidth="1"/>
    <col min="13316" max="13316" width="11" style="508" customWidth="1"/>
    <col min="13317" max="13320" width="9.140625" style="508"/>
    <col min="13321" max="13321" width="11.5703125" style="508" customWidth="1"/>
    <col min="13322" max="13322" width="18.42578125" style="508" customWidth="1"/>
    <col min="13323" max="13569" width="9.140625" style="508"/>
    <col min="13570" max="13570" width="39.85546875" style="508" customWidth="1"/>
    <col min="13571" max="13571" width="19.140625" style="508" customWidth="1"/>
    <col min="13572" max="13572" width="11" style="508" customWidth="1"/>
    <col min="13573" max="13576" width="9.140625" style="508"/>
    <col min="13577" max="13577" width="11.5703125" style="508" customWidth="1"/>
    <col min="13578" max="13578" width="18.42578125" style="508" customWidth="1"/>
    <col min="13579" max="13825" width="9.140625" style="508"/>
    <col min="13826" max="13826" width="39.85546875" style="508" customWidth="1"/>
    <col min="13827" max="13827" width="19.140625" style="508" customWidth="1"/>
    <col min="13828" max="13828" width="11" style="508" customWidth="1"/>
    <col min="13829" max="13832" width="9.140625" style="508"/>
    <col min="13833" max="13833" width="11.5703125" style="508" customWidth="1"/>
    <col min="13834" max="13834" width="18.42578125" style="508" customWidth="1"/>
    <col min="13835" max="14081" width="9.140625" style="508"/>
    <col min="14082" max="14082" width="39.85546875" style="508" customWidth="1"/>
    <col min="14083" max="14083" width="19.140625" style="508" customWidth="1"/>
    <col min="14084" max="14084" width="11" style="508" customWidth="1"/>
    <col min="14085" max="14088" width="9.140625" style="508"/>
    <col min="14089" max="14089" width="11.5703125" style="508" customWidth="1"/>
    <col min="14090" max="14090" width="18.42578125" style="508" customWidth="1"/>
    <col min="14091" max="14337" width="9.140625" style="508"/>
    <col min="14338" max="14338" width="39.85546875" style="508" customWidth="1"/>
    <col min="14339" max="14339" width="19.140625" style="508" customWidth="1"/>
    <col min="14340" max="14340" width="11" style="508" customWidth="1"/>
    <col min="14341" max="14344" width="9.140625" style="508"/>
    <col min="14345" max="14345" width="11.5703125" style="508" customWidth="1"/>
    <col min="14346" max="14346" width="18.42578125" style="508" customWidth="1"/>
    <col min="14347" max="14593" width="9.140625" style="508"/>
    <col min="14594" max="14594" width="39.85546875" style="508" customWidth="1"/>
    <col min="14595" max="14595" width="19.140625" style="508" customWidth="1"/>
    <col min="14596" max="14596" width="11" style="508" customWidth="1"/>
    <col min="14597" max="14600" width="9.140625" style="508"/>
    <col min="14601" max="14601" width="11.5703125" style="508" customWidth="1"/>
    <col min="14602" max="14602" width="18.42578125" style="508" customWidth="1"/>
    <col min="14603" max="14849" width="9.140625" style="508"/>
    <col min="14850" max="14850" width="39.85546875" style="508" customWidth="1"/>
    <col min="14851" max="14851" width="19.140625" style="508" customWidth="1"/>
    <col min="14852" max="14852" width="11" style="508" customWidth="1"/>
    <col min="14853" max="14856" width="9.140625" style="508"/>
    <col min="14857" max="14857" width="11.5703125" style="508" customWidth="1"/>
    <col min="14858" max="14858" width="18.42578125" style="508" customWidth="1"/>
    <col min="14859" max="15105" width="9.140625" style="508"/>
    <col min="15106" max="15106" width="39.85546875" style="508" customWidth="1"/>
    <col min="15107" max="15107" width="19.140625" style="508" customWidth="1"/>
    <col min="15108" max="15108" width="11" style="508" customWidth="1"/>
    <col min="15109" max="15112" width="9.140625" style="508"/>
    <col min="15113" max="15113" width="11.5703125" style="508" customWidth="1"/>
    <col min="15114" max="15114" width="18.42578125" style="508" customWidth="1"/>
    <col min="15115" max="15361" width="9.140625" style="508"/>
    <col min="15362" max="15362" width="39.85546875" style="508" customWidth="1"/>
    <col min="15363" max="15363" width="19.140625" style="508" customWidth="1"/>
    <col min="15364" max="15364" width="11" style="508" customWidth="1"/>
    <col min="15365" max="15368" width="9.140625" style="508"/>
    <col min="15369" max="15369" width="11.5703125" style="508" customWidth="1"/>
    <col min="15370" max="15370" width="18.42578125" style="508" customWidth="1"/>
    <col min="15371" max="15617" width="9.140625" style="508"/>
    <col min="15618" max="15618" width="39.85546875" style="508" customWidth="1"/>
    <col min="15619" max="15619" width="19.140625" style="508" customWidth="1"/>
    <col min="15620" max="15620" width="11" style="508" customWidth="1"/>
    <col min="15621" max="15624" width="9.140625" style="508"/>
    <col min="15625" max="15625" width="11.5703125" style="508" customWidth="1"/>
    <col min="15626" max="15626" width="18.42578125" style="508" customWidth="1"/>
    <col min="15627" max="15873" width="9.140625" style="508"/>
    <col min="15874" max="15874" width="39.85546875" style="508" customWidth="1"/>
    <col min="15875" max="15875" width="19.140625" style="508" customWidth="1"/>
    <col min="15876" max="15876" width="11" style="508" customWidth="1"/>
    <col min="15877" max="15880" width="9.140625" style="508"/>
    <col min="15881" max="15881" width="11.5703125" style="508" customWidth="1"/>
    <col min="15882" max="15882" width="18.42578125" style="508" customWidth="1"/>
    <col min="15883" max="16129" width="9.140625" style="508"/>
    <col min="16130" max="16130" width="39.85546875" style="508" customWidth="1"/>
    <col min="16131" max="16131" width="19.140625" style="508" customWidth="1"/>
    <col min="16132" max="16132" width="11" style="508" customWidth="1"/>
    <col min="16133" max="16136" width="9.140625" style="508"/>
    <col min="16137" max="16137" width="11.5703125" style="508" customWidth="1"/>
    <col min="16138" max="16138" width="18.42578125" style="508" customWidth="1"/>
    <col min="16139" max="16384" width="9.140625" style="508"/>
  </cols>
  <sheetData>
    <row r="1" spans="1:12" x14ac:dyDescent="0.25">
      <c r="A1" s="1142" t="s">
        <v>749</v>
      </c>
      <c r="B1" s="1142"/>
      <c r="C1" s="1142"/>
      <c r="D1" s="1142"/>
      <c r="E1" s="1142"/>
      <c r="F1" s="1142"/>
      <c r="G1" s="1142"/>
      <c r="H1" s="1142"/>
      <c r="I1" s="1142"/>
      <c r="J1" s="1142"/>
    </row>
    <row r="2" spans="1:12" ht="14.25" customHeight="1" x14ac:dyDescent="0.25">
      <c r="A2" s="1143" t="s">
        <v>125</v>
      </c>
      <c r="B2" s="1144"/>
      <c r="C2" s="1144"/>
      <c r="D2" s="1144"/>
      <c r="E2" s="1144"/>
      <c r="F2" s="1144"/>
      <c r="G2" s="1144"/>
      <c r="H2" s="1144"/>
      <c r="I2" s="1144"/>
      <c r="J2" s="1144"/>
    </row>
    <row r="3" spans="1:12" ht="48" customHeight="1" x14ac:dyDescent="0.25">
      <c r="A3" s="1119" t="s">
        <v>313</v>
      </c>
      <c r="B3" s="1119"/>
      <c r="C3" s="1119"/>
      <c r="D3" s="1119"/>
      <c r="E3" s="1119"/>
      <c r="F3" s="1119"/>
      <c r="G3" s="1119"/>
      <c r="H3" s="1119"/>
      <c r="I3" s="1119"/>
      <c r="J3" s="1119"/>
    </row>
    <row r="4" spans="1:12" ht="15.75" x14ac:dyDescent="0.25">
      <c r="A4" s="1145" t="s">
        <v>1671</v>
      </c>
      <c r="B4" s="1145"/>
      <c r="C4" s="1145"/>
      <c r="D4" s="1145"/>
      <c r="E4" s="1145"/>
      <c r="F4" s="1145"/>
      <c r="G4" s="1145"/>
      <c r="H4" s="1145"/>
      <c r="I4" s="1145"/>
      <c r="J4" s="1145"/>
      <c r="K4" s="1146"/>
    </row>
    <row r="5" spans="1:12" ht="15.75" x14ac:dyDescent="0.25">
      <c r="A5" s="1147" t="s">
        <v>695</v>
      </c>
      <c r="B5" s="1147"/>
      <c r="C5" s="1147"/>
      <c r="D5" s="1147"/>
      <c r="E5" s="1147"/>
      <c r="F5" s="1147"/>
      <c r="G5" s="1147"/>
      <c r="H5" s="1147"/>
      <c r="I5" s="1147"/>
      <c r="J5" s="1147"/>
      <c r="K5" s="1146"/>
    </row>
    <row r="6" spans="1:12" ht="15.75" x14ac:dyDescent="0.25">
      <c r="A6" s="509"/>
      <c r="B6" s="509"/>
      <c r="C6" s="509"/>
      <c r="D6" s="509"/>
      <c r="E6" s="509"/>
      <c r="F6" s="509"/>
      <c r="G6" s="509"/>
      <c r="H6" s="509"/>
    </row>
    <row r="7" spans="1:12" x14ac:dyDescent="0.25">
      <c r="I7" s="510"/>
      <c r="J7" s="511"/>
    </row>
    <row r="9" spans="1:12" ht="25.5" x14ac:dyDescent="0.25">
      <c r="A9" s="512" t="s">
        <v>119</v>
      </c>
      <c r="B9" s="512" t="s">
        <v>696</v>
      </c>
      <c r="C9" s="512" t="s">
        <v>697</v>
      </c>
      <c r="D9" s="512" t="s">
        <v>698</v>
      </c>
      <c r="E9" s="512" t="s">
        <v>699</v>
      </c>
      <c r="F9" s="512" t="s">
        <v>700</v>
      </c>
      <c r="G9" s="512" t="s">
        <v>701</v>
      </c>
      <c r="H9" s="512" t="s">
        <v>701</v>
      </c>
      <c r="I9" s="512" t="s">
        <v>701</v>
      </c>
      <c r="J9" s="512" t="s">
        <v>702</v>
      </c>
    </row>
    <row r="10" spans="1:12" x14ac:dyDescent="0.25">
      <c r="A10" s="1141" t="s">
        <v>125</v>
      </c>
      <c r="B10" s="1141"/>
      <c r="C10" s="1141"/>
      <c r="D10" s="1141"/>
      <c r="E10" s="1141"/>
      <c r="F10" s="1141"/>
      <c r="G10" s="1141"/>
      <c r="H10" s="1141"/>
      <c r="I10" s="1141"/>
      <c r="J10" s="1141"/>
    </row>
    <row r="11" spans="1:12" ht="24.75" customHeight="1" x14ac:dyDescent="0.25">
      <c r="A11" s="1141" t="s">
        <v>703</v>
      </c>
      <c r="B11" s="1141"/>
      <c r="C11" s="1141"/>
      <c r="D11" s="1141"/>
      <c r="E11" s="1141"/>
      <c r="F11" s="1141"/>
      <c r="G11" s="1141"/>
      <c r="H11" s="1141"/>
      <c r="I11" s="1141"/>
      <c r="J11" s="1141"/>
    </row>
    <row r="12" spans="1:12" x14ac:dyDescent="0.25">
      <c r="A12" s="513"/>
      <c r="B12" s="1132" t="s">
        <v>704</v>
      </c>
      <c r="C12" s="1133"/>
      <c r="D12" s="1133"/>
      <c r="E12" s="1133"/>
      <c r="F12" s="1133"/>
      <c r="G12" s="1133"/>
      <c r="H12" s="1133"/>
      <c r="I12" s="1133"/>
      <c r="J12" s="1134"/>
    </row>
    <row r="13" spans="1:12" ht="25.5" x14ac:dyDescent="0.25">
      <c r="A13" s="514">
        <v>1</v>
      </c>
      <c r="B13" s="515" t="s">
        <v>705</v>
      </c>
      <c r="C13" s="514" t="s">
        <v>706</v>
      </c>
      <c r="D13" s="514" t="s">
        <v>409</v>
      </c>
      <c r="E13" s="516">
        <v>2</v>
      </c>
      <c r="F13" s="512">
        <v>42</v>
      </c>
      <c r="G13" s="516">
        <v>1</v>
      </c>
      <c r="H13" s="516">
        <v>1</v>
      </c>
      <c r="I13" s="516">
        <v>1</v>
      </c>
      <c r="J13" s="517">
        <f>E13*F13*G13*H13*I13</f>
        <v>84</v>
      </c>
      <c r="K13" s="518"/>
      <c r="L13" s="519"/>
    </row>
    <row r="14" spans="1:12" ht="25.5" x14ac:dyDescent="0.25">
      <c r="A14" s="514">
        <v>2</v>
      </c>
      <c r="B14" s="515" t="s">
        <v>707</v>
      </c>
      <c r="C14" s="514" t="s">
        <v>708</v>
      </c>
      <c r="D14" s="514" t="s">
        <v>409</v>
      </c>
      <c r="E14" s="516">
        <v>10</v>
      </c>
      <c r="F14" s="512">
        <v>24</v>
      </c>
      <c r="G14" s="516">
        <v>1</v>
      </c>
      <c r="H14" s="516">
        <v>1</v>
      </c>
      <c r="I14" s="516">
        <v>1</v>
      </c>
      <c r="J14" s="517">
        <f>E14*F14*G14*H14*I14</f>
        <v>240</v>
      </c>
      <c r="K14" s="518"/>
      <c r="L14" s="519"/>
    </row>
    <row r="15" spans="1:12" x14ac:dyDescent="0.25">
      <c r="A15" s="512">
        <v>3</v>
      </c>
      <c r="B15" s="520" t="s">
        <v>640</v>
      </c>
      <c r="C15" s="512" t="s">
        <v>709</v>
      </c>
      <c r="D15" s="512" t="s">
        <v>641</v>
      </c>
      <c r="E15" s="512">
        <v>30</v>
      </c>
      <c r="F15" s="512">
        <v>7</v>
      </c>
      <c r="G15" s="516">
        <v>1</v>
      </c>
      <c r="H15" s="516">
        <v>1</v>
      </c>
      <c r="I15" s="516">
        <v>1</v>
      </c>
      <c r="J15" s="517">
        <f t="shared" ref="J15" si="0">E15*F15*G15*H15*I15</f>
        <v>210</v>
      </c>
    </row>
    <row r="16" spans="1:12" x14ac:dyDescent="0.25">
      <c r="A16" s="1129" t="s">
        <v>710</v>
      </c>
      <c r="B16" s="1130"/>
      <c r="C16" s="1130"/>
      <c r="D16" s="1130"/>
      <c r="E16" s="1130"/>
      <c r="F16" s="1130"/>
      <c r="G16" s="1131"/>
      <c r="H16" s="521"/>
      <c r="I16" s="521"/>
      <c r="J16" s="522">
        <f>SUM(J13:J15)*1.2*1.4</f>
        <v>897.12</v>
      </c>
    </row>
    <row r="17" spans="1:15" x14ac:dyDescent="0.25">
      <c r="A17" s="523"/>
      <c r="B17" s="1132" t="s">
        <v>711</v>
      </c>
      <c r="C17" s="1133"/>
      <c r="D17" s="1133"/>
      <c r="E17" s="1133"/>
      <c r="F17" s="1133"/>
      <c r="G17" s="1133"/>
      <c r="H17" s="1133"/>
      <c r="I17" s="1133"/>
      <c r="J17" s="1134"/>
    </row>
    <row r="18" spans="1:15" x14ac:dyDescent="0.25">
      <c r="A18" s="516">
        <v>4</v>
      </c>
      <c r="B18" s="524" t="s">
        <v>712</v>
      </c>
      <c r="C18" s="1126" t="s">
        <v>713</v>
      </c>
      <c r="D18" s="1127"/>
      <c r="E18" s="1128"/>
      <c r="F18" s="525">
        <f>J16</f>
        <v>897.12</v>
      </c>
      <c r="G18" s="516">
        <v>8.7499999999999994E-2</v>
      </c>
      <c r="H18" s="516">
        <v>1</v>
      </c>
      <c r="I18" s="516">
        <v>1</v>
      </c>
      <c r="J18" s="526">
        <f>F18*G18</f>
        <v>78.5</v>
      </c>
    </row>
    <row r="19" spans="1:15" x14ac:dyDescent="0.25">
      <c r="A19" s="516">
        <v>5</v>
      </c>
      <c r="B19" s="524" t="s">
        <v>714</v>
      </c>
      <c r="C19" s="1126" t="s">
        <v>715</v>
      </c>
      <c r="D19" s="1127"/>
      <c r="E19" s="1128"/>
      <c r="F19" s="526">
        <f>J16+J18</f>
        <v>975.6</v>
      </c>
      <c r="G19" s="516">
        <v>0.06</v>
      </c>
      <c r="H19" s="516">
        <v>2.5</v>
      </c>
      <c r="I19" s="516">
        <v>1</v>
      </c>
      <c r="J19" s="526">
        <f>F19*G19*H19*I19</f>
        <v>146.30000000000001</v>
      </c>
    </row>
    <row r="20" spans="1:15" x14ac:dyDescent="0.25">
      <c r="A20" s="516">
        <v>6</v>
      </c>
      <c r="B20" s="524" t="s">
        <v>716</v>
      </c>
      <c r="C20" s="1126" t="s">
        <v>717</v>
      </c>
      <c r="D20" s="1127"/>
      <c r="E20" s="1128"/>
      <c r="F20" s="526">
        <f>F19</f>
        <v>975.6</v>
      </c>
      <c r="G20" s="516">
        <v>0.36399999999999999</v>
      </c>
      <c r="H20" s="516">
        <v>1</v>
      </c>
      <c r="I20" s="516">
        <v>1</v>
      </c>
      <c r="J20" s="526">
        <f>F20*G20*H20*I20</f>
        <v>355.1</v>
      </c>
    </row>
    <row r="21" spans="1:15" x14ac:dyDescent="0.25">
      <c r="A21" s="1129" t="s">
        <v>718</v>
      </c>
      <c r="B21" s="1130"/>
      <c r="C21" s="1130"/>
      <c r="D21" s="1130"/>
      <c r="E21" s="1130"/>
      <c r="F21" s="1130"/>
      <c r="G21" s="1131"/>
      <c r="H21" s="521"/>
      <c r="I21" s="521"/>
      <c r="J21" s="527">
        <f>J18+J19+J20</f>
        <v>580</v>
      </c>
    </row>
    <row r="22" spans="1:15" x14ac:dyDescent="0.25">
      <c r="A22" s="523"/>
      <c r="B22" s="1132" t="s">
        <v>719</v>
      </c>
      <c r="C22" s="1133"/>
      <c r="D22" s="1133"/>
      <c r="E22" s="1133"/>
      <c r="F22" s="1133"/>
      <c r="G22" s="1133"/>
      <c r="H22" s="1133"/>
      <c r="I22" s="1133"/>
      <c r="J22" s="1134"/>
    </row>
    <row r="23" spans="1:15" ht="25.5" x14ac:dyDescent="0.25">
      <c r="A23" s="516">
        <v>7</v>
      </c>
      <c r="B23" s="524" t="s">
        <v>705</v>
      </c>
      <c r="C23" s="512" t="s">
        <v>720</v>
      </c>
      <c r="D23" s="512" t="s">
        <v>721</v>
      </c>
      <c r="E23" s="512">
        <f>E13</f>
        <v>2</v>
      </c>
      <c r="F23" s="512">
        <v>14</v>
      </c>
      <c r="G23" s="516">
        <v>1</v>
      </c>
      <c r="H23" s="516">
        <v>1</v>
      </c>
      <c r="I23" s="516">
        <v>1</v>
      </c>
      <c r="J23" s="516">
        <f>E23*F23*G23</f>
        <v>28</v>
      </c>
    </row>
    <row r="24" spans="1:15" ht="25.5" x14ac:dyDescent="0.25">
      <c r="A24" s="516">
        <v>8</v>
      </c>
      <c r="B24" s="528" t="s">
        <v>707</v>
      </c>
      <c r="C24" s="512" t="s">
        <v>708</v>
      </c>
      <c r="D24" s="512" t="s">
        <v>721</v>
      </c>
      <c r="E24" s="512">
        <f>E14</f>
        <v>10</v>
      </c>
      <c r="F24" s="512">
        <v>8</v>
      </c>
      <c r="G24" s="516">
        <v>1</v>
      </c>
      <c r="H24" s="516">
        <v>1</v>
      </c>
      <c r="I24" s="516">
        <v>1</v>
      </c>
      <c r="J24" s="516">
        <f>E24*F24*G24</f>
        <v>80</v>
      </c>
    </row>
    <row r="25" spans="1:15" ht="25.5" x14ac:dyDescent="0.25">
      <c r="A25" s="516">
        <v>9</v>
      </c>
      <c r="B25" s="524" t="s">
        <v>722</v>
      </c>
      <c r="C25" s="512" t="s">
        <v>723</v>
      </c>
      <c r="D25" s="516" t="s">
        <v>675</v>
      </c>
      <c r="E25" s="512">
        <v>1</v>
      </c>
      <c r="F25" s="512">
        <v>262</v>
      </c>
      <c r="G25" s="516">
        <v>1</v>
      </c>
      <c r="H25" s="516">
        <v>1</v>
      </c>
      <c r="I25" s="516">
        <v>1</v>
      </c>
      <c r="J25" s="516">
        <f>PRODUCT(E25:I25)</f>
        <v>262</v>
      </c>
    </row>
    <row r="26" spans="1:15" ht="25.5" x14ac:dyDescent="0.25">
      <c r="A26" s="516">
        <v>10</v>
      </c>
      <c r="B26" s="524" t="s">
        <v>724</v>
      </c>
      <c r="C26" s="512" t="s">
        <v>725</v>
      </c>
      <c r="D26" s="512" t="s">
        <v>656</v>
      </c>
      <c r="E26" s="512">
        <v>6</v>
      </c>
      <c r="F26" s="512">
        <v>34</v>
      </c>
      <c r="G26" s="516">
        <v>1</v>
      </c>
      <c r="H26" s="516">
        <v>1</v>
      </c>
      <c r="I26" s="516">
        <v>1</v>
      </c>
      <c r="J26" s="516">
        <f>PRODUCT(E26:G26)</f>
        <v>204</v>
      </c>
    </row>
    <row r="27" spans="1:15" ht="15.75" x14ac:dyDescent="0.25">
      <c r="A27" s="516">
        <v>11</v>
      </c>
      <c r="B27" s="524" t="s">
        <v>726</v>
      </c>
      <c r="C27" s="512" t="s">
        <v>725</v>
      </c>
      <c r="D27" s="512" t="s">
        <v>656</v>
      </c>
      <c r="E27" s="512">
        <v>6</v>
      </c>
      <c r="F27" s="512">
        <v>34</v>
      </c>
      <c r="G27" s="516">
        <v>1</v>
      </c>
      <c r="H27" s="516">
        <v>1</v>
      </c>
      <c r="I27" s="516">
        <v>1</v>
      </c>
      <c r="J27" s="516">
        <f>PRODUCT(E27:G27)</f>
        <v>204</v>
      </c>
      <c r="N27" s="529"/>
    </row>
    <row r="28" spans="1:15" ht="25.5" x14ac:dyDescent="0.25">
      <c r="A28" s="516">
        <v>12</v>
      </c>
      <c r="B28" s="524" t="s">
        <v>727</v>
      </c>
      <c r="C28" s="512" t="s">
        <v>725</v>
      </c>
      <c r="D28" s="512" t="s">
        <v>656</v>
      </c>
      <c r="E28" s="512">
        <v>6</v>
      </c>
      <c r="F28" s="512">
        <v>34</v>
      </c>
      <c r="G28" s="516">
        <v>1</v>
      </c>
      <c r="H28" s="516">
        <v>1</v>
      </c>
      <c r="I28" s="516">
        <v>1</v>
      </c>
      <c r="J28" s="516">
        <f>PRODUCT(E28:G28)</f>
        <v>204</v>
      </c>
      <c r="N28" s="530"/>
    </row>
    <row r="29" spans="1:15" ht="25.5" x14ac:dyDescent="0.25">
      <c r="A29" s="516">
        <v>13</v>
      </c>
      <c r="B29" s="524" t="s">
        <v>728</v>
      </c>
      <c r="C29" s="512" t="s">
        <v>729</v>
      </c>
      <c r="D29" s="512" t="s">
        <v>638</v>
      </c>
      <c r="E29" s="512">
        <v>12</v>
      </c>
      <c r="F29" s="512">
        <v>7</v>
      </c>
      <c r="G29" s="516">
        <v>1</v>
      </c>
      <c r="H29" s="516">
        <v>1</v>
      </c>
      <c r="I29" s="516">
        <v>1</v>
      </c>
      <c r="J29" s="516">
        <f t="shared" ref="J29:J32" si="1">PRODUCT(E29:G29)</f>
        <v>84</v>
      </c>
    </row>
    <row r="30" spans="1:15" ht="25.5" x14ac:dyDescent="0.25">
      <c r="A30" s="516">
        <v>14</v>
      </c>
      <c r="B30" s="524" t="s">
        <v>730</v>
      </c>
      <c r="C30" s="512" t="s">
        <v>725</v>
      </c>
      <c r="D30" s="512" t="s">
        <v>656</v>
      </c>
      <c r="E30" s="512">
        <v>6</v>
      </c>
      <c r="F30" s="512">
        <v>34</v>
      </c>
      <c r="G30" s="516">
        <v>1</v>
      </c>
      <c r="H30" s="516">
        <v>1</v>
      </c>
      <c r="I30" s="516">
        <v>1</v>
      </c>
      <c r="J30" s="516">
        <f t="shared" si="1"/>
        <v>204</v>
      </c>
    </row>
    <row r="31" spans="1:15" x14ac:dyDescent="0.25">
      <c r="A31" s="516">
        <v>15</v>
      </c>
      <c r="B31" s="524" t="s">
        <v>731</v>
      </c>
      <c r="C31" s="512" t="s">
        <v>725</v>
      </c>
      <c r="D31" s="512" t="s">
        <v>656</v>
      </c>
      <c r="E31" s="512">
        <v>12</v>
      </c>
      <c r="F31" s="512">
        <v>34</v>
      </c>
      <c r="G31" s="516">
        <v>1</v>
      </c>
      <c r="H31" s="516">
        <v>1</v>
      </c>
      <c r="I31" s="516">
        <v>1</v>
      </c>
      <c r="J31" s="531">
        <f>PRODUCT(E31,F31,G31,H31,I31)</f>
        <v>408</v>
      </c>
    </row>
    <row r="32" spans="1:15" ht="15.75" x14ac:dyDescent="0.25">
      <c r="A32" s="516">
        <v>16</v>
      </c>
      <c r="B32" s="524" t="s">
        <v>732</v>
      </c>
      <c r="C32" s="512" t="s">
        <v>725</v>
      </c>
      <c r="D32" s="512" t="s">
        <v>656</v>
      </c>
      <c r="E32" s="512">
        <v>6</v>
      </c>
      <c r="F32" s="512">
        <v>34</v>
      </c>
      <c r="G32" s="516">
        <v>1</v>
      </c>
      <c r="H32" s="516">
        <v>1</v>
      </c>
      <c r="I32" s="516">
        <v>1</v>
      </c>
      <c r="J32" s="516">
        <f t="shared" si="1"/>
        <v>204</v>
      </c>
      <c r="O32" s="530"/>
    </row>
    <row r="33" spans="1:15" ht="15.75" x14ac:dyDescent="0.25">
      <c r="A33" s="516">
        <v>17</v>
      </c>
      <c r="B33" s="524" t="s">
        <v>733</v>
      </c>
      <c r="C33" s="512" t="s">
        <v>725</v>
      </c>
      <c r="D33" s="512" t="s">
        <v>656</v>
      </c>
      <c r="E33" s="512">
        <v>12</v>
      </c>
      <c r="F33" s="512">
        <v>34</v>
      </c>
      <c r="G33" s="516">
        <v>1</v>
      </c>
      <c r="H33" s="516">
        <v>1</v>
      </c>
      <c r="I33" s="516">
        <v>1</v>
      </c>
      <c r="J33" s="531">
        <f>PRODUCT(E33,F33,G33,H33,I33)</f>
        <v>408</v>
      </c>
      <c r="O33" s="530"/>
    </row>
    <row r="34" spans="1:15" x14ac:dyDescent="0.25">
      <c r="A34" s="516">
        <v>18</v>
      </c>
      <c r="B34" s="532" t="s">
        <v>734</v>
      </c>
      <c r="C34" s="514" t="s">
        <v>735</v>
      </c>
      <c r="D34" s="533" t="s">
        <v>656</v>
      </c>
      <c r="E34" s="514">
        <v>12</v>
      </c>
      <c r="F34" s="514">
        <v>64</v>
      </c>
      <c r="G34" s="533">
        <v>1</v>
      </c>
      <c r="H34" s="516">
        <v>1</v>
      </c>
      <c r="I34" s="516">
        <v>1</v>
      </c>
      <c r="J34" s="533">
        <f>PRODUCT(E34,F34,G34)</f>
        <v>768</v>
      </c>
    </row>
    <row r="35" spans="1:15" ht="25.5" x14ac:dyDescent="0.25">
      <c r="A35" s="516">
        <v>19</v>
      </c>
      <c r="B35" s="524" t="s">
        <v>736</v>
      </c>
      <c r="C35" s="512" t="s">
        <v>723</v>
      </c>
      <c r="D35" s="516" t="s">
        <v>675</v>
      </c>
      <c r="E35" s="512">
        <v>1</v>
      </c>
      <c r="F35" s="516">
        <v>262</v>
      </c>
      <c r="G35" s="516">
        <v>1</v>
      </c>
      <c r="H35" s="516">
        <v>1</v>
      </c>
      <c r="I35" s="516">
        <v>1</v>
      </c>
      <c r="J35" s="516">
        <f>E35*F35*G35</f>
        <v>262</v>
      </c>
    </row>
    <row r="36" spans="1:15" ht="25.5" x14ac:dyDescent="0.25">
      <c r="A36" s="516">
        <v>20</v>
      </c>
      <c r="B36" s="524" t="s">
        <v>737</v>
      </c>
      <c r="C36" s="512" t="s">
        <v>738</v>
      </c>
      <c r="D36" s="516" t="s">
        <v>739</v>
      </c>
      <c r="E36" s="512">
        <v>1</v>
      </c>
      <c r="F36" s="516">
        <v>108</v>
      </c>
      <c r="G36" s="516">
        <v>1</v>
      </c>
      <c r="H36" s="516">
        <v>1</v>
      </c>
      <c r="I36" s="516">
        <v>1</v>
      </c>
      <c r="J36" s="516">
        <f>E36*F36*G36</f>
        <v>108</v>
      </c>
    </row>
    <row r="37" spans="1:15" x14ac:dyDescent="0.25">
      <c r="A37" s="1135" t="s">
        <v>740</v>
      </c>
      <c r="B37" s="1136"/>
      <c r="C37" s="1136"/>
      <c r="D37" s="1136"/>
      <c r="E37" s="1136"/>
      <c r="F37" s="1137"/>
      <c r="G37" s="534"/>
      <c r="H37" s="534"/>
      <c r="I37" s="534"/>
      <c r="J37" s="535">
        <f>SUM(J23:J36)</f>
        <v>3428</v>
      </c>
    </row>
    <row r="38" spans="1:15" x14ac:dyDescent="0.25">
      <c r="A38" s="516">
        <v>21</v>
      </c>
      <c r="B38" s="524" t="s">
        <v>741</v>
      </c>
      <c r="C38" s="516" t="s">
        <v>742</v>
      </c>
      <c r="D38" s="516" t="s">
        <v>580</v>
      </c>
      <c r="E38" s="516">
        <v>1</v>
      </c>
      <c r="F38" s="516">
        <v>800</v>
      </c>
      <c r="G38" s="516">
        <v>1</v>
      </c>
      <c r="H38" s="516">
        <v>1</v>
      </c>
      <c r="I38" s="516">
        <v>1</v>
      </c>
      <c r="J38" s="516">
        <f>E38*F38*G38*H38</f>
        <v>800</v>
      </c>
    </row>
    <row r="39" spans="1:15" x14ac:dyDescent="0.25">
      <c r="A39" s="512">
        <v>22</v>
      </c>
      <c r="B39" s="524" t="s">
        <v>743</v>
      </c>
      <c r="C39" s="516" t="s">
        <v>744</v>
      </c>
      <c r="D39" s="512" t="s">
        <v>745</v>
      </c>
      <c r="E39" s="516">
        <v>1</v>
      </c>
      <c r="F39" s="536">
        <v>0.75</v>
      </c>
      <c r="G39" s="516">
        <v>1.2</v>
      </c>
      <c r="H39" s="516">
        <v>1.25</v>
      </c>
      <c r="I39" s="516">
        <v>1</v>
      </c>
      <c r="J39" s="537">
        <f>(J37+J38)*F39*G39*H39</f>
        <v>4757</v>
      </c>
    </row>
    <row r="40" spans="1:15" x14ac:dyDescent="0.25">
      <c r="A40" s="1138" t="s">
        <v>746</v>
      </c>
      <c r="B40" s="1139"/>
      <c r="C40" s="1139"/>
      <c r="D40" s="1139"/>
      <c r="E40" s="1139"/>
      <c r="F40" s="1139"/>
      <c r="G40" s="1140"/>
      <c r="H40" s="538"/>
      <c r="I40" s="538"/>
      <c r="J40" s="527">
        <f>J39+J38+J37</f>
        <v>8985</v>
      </c>
    </row>
    <row r="41" spans="1:15" x14ac:dyDescent="0.25">
      <c r="A41" s="1121" t="s">
        <v>747</v>
      </c>
      <c r="B41" s="1121"/>
      <c r="C41" s="1121"/>
      <c r="D41" s="1121"/>
      <c r="E41" s="1121"/>
      <c r="F41" s="1121"/>
      <c r="G41" s="1121"/>
      <c r="H41" s="539"/>
      <c r="I41" s="539"/>
      <c r="J41" s="527">
        <f>J40+J16+J21</f>
        <v>10462</v>
      </c>
      <c r="K41" s="519"/>
      <c r="L41" s="519"/>
    </row>
    <row r="42" spans="1:15" x14ac:dyDescent="0.25">
      <c r="A42" s="1122" t="s">
        <v>524</v>
      </c>
      <c r="B42" s="1123"/>
      <c r="C42" s="1123"/>
      <c r="D42" s="1123"/>
      <c r="E42" s="1123"/>
      <c r="F42" s="1123"/>
      <c r="G42" s="1123"/>
      <c r="H42" s="1124"/>
      <c r="I42" s="540">
        <v>0.1</v>
      </c>
      <c r="J42" s="527">
        <f>J41*I42</f>
        <v>1046</v>
      </c>
      <c r="K42" s="519"/>
      <c r="L42" s="519"/>
    </row>
    <row r="43" spans="1:15" ht="34.35" customHeight="1" x14ac:dyDescent="0.25">
      <c r="A43" s="1125" t="s">
        <v>926</v>
      </c>
      <c r="B43" s="1125"/>
      <c r="C43" s="1125"/>
      <c r="D43" s="1125"/>
      <c r="E43" s="1125"/>
      <c r="F43" s="1125"/>
      <c r="G43" s="523">
        <v>54.75</v>
      </c>
      <c r="H43" s="523"/>
      <c r="I43" s="523"/>
      <c r="J43" s="541">
        <f>(J41+J42)*G43</f>
        <v>630063</v>
      </c>
      <c r="K43" s="519"/>
      <c r="L43" s="519"/>
    </row>
    <row r="44" spans="1:15" x14ac:dyDescent="0.25">
      <c r="A44" s="542" t="s">
        <v>748</v>
      </c>
      <c r="J44" s="543">
        <f>J43*1.2</f>
        <v>756075.6</v>
      </c>
      <c r="K44" s="519"/>
      <c r="L44" s="519"/>
    </row>
    <row r="45" spans="1:15" x14ac:dyDescent="0.25">
      <c r="K45" s="544"/>
    </row>
    <row r="46" spans="1:15" s="548" customFormat="1" ht="15.75" x14ac:dyDescent="0.25">
      <c r="A46" s="545"/>
      <c r="B46" s="546"/>
      <c r="C46" s="546"/>
      <c r="D46" s="546"/>
      <c r="E46" s="546"/>
      <c r="F46" s="547"/>
    </row>
    <row r="47" spans="1:15" s="552" customFormat="1" x14ac:dyDescent="0.2">
      <c r="A47" s="549"/>
      <c r="B47" s="550"/>
      <c r="C47" s="551"/>
      <c r="F47" s="553"/>
    </row>
    <row r="48" spans="1:15" s="552" customFormat="1" x14ac:dyDescent="0.2">
      <c r="B48" s="550"/>
      <c r="F48" s="553"/>
    </row>
  </sheetData>
  <mergeCells count="21">
    <mergeCell ref="A1:J1"/>
    <mergeCell ref="A2:J2"/>
    <mergeCell ref="A4:J4"/>
    <mergeCell ref="K4:K5"/>
    <mergeCell ref="A5:J5"/>
    <mergeCell ref="A41:G41"/>
    <mergeCell ref="A42:H42"/>
    <mergeCell ref="A43:F43"/>
    <mergeCell ref="A3:J3"/>
    <mergeCell ref="C19:E19"/>
    <mergeCell ref="C20:E20"/>
    <mergeCell ref="A21:G21"/>
    <mergeCell ref="B22:J22"/>
    <mergeCell ref="A37:F37"/>
    <mergeCell ref="A40:G40"/>
    <mergeCell ref="A10:J10"/>
    <mergeCell ref="A11:J11"/>
    <mergeCell ref="B12:J12"/>
    <mergeCell ref="A16:G16"/>
    <mergeCell ref="B17:J17"/>
    <mergeCell ref="C18:E1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workbookViewId="0">
      <selection activeCell="B11" sqref="B11:G11"/>
    </sheetView>
  </sheetViews>
  <sheetFormatPr defaultRowHeight="12.75" x14ac:dyDescent="0.2"/>
  <cols>
    <col min="1" max="1" width="6.7109375" style="646" customWidth="1"/>
    <col min="2" max="2" width="55.7109375" style="554" customWidth="1"/>
    <col min="3" max="3" width="12.5703125" style="554" customWidth="1"/>
    <col min="4" max="4" width="40.42578125" style="554" customWidth="1"/>
    <col min="5" max="5" width="9.140625" style="554"/>
    <col min="6" max="6" width="11.5703125" style="554" customWidth="1"/>
    <col min="7" max="7" width="15.28515625" style="554" customWidth="1"/>
    <col min="8" max="16384" width="9.140625" style="554"/>
  </cols>
  <sheetData>
    <row r="1" spans="1:7" x14ac:dyDescent="0.2">
      <c r="A1" s="1218" t="s">
        <v>868</v>
      </c>
      <c r="B1" s="1218"/>
      <c r="C1" s="1218"/>
      <c r="D1" s="1218"/>
      <c r="E1" s="1218"/>
      <c r="F1" s="1218"/>
      <c r="G1" s="1218"/>
    </row>
    <row r="2" spans="1:7" x14ac:dyDescent="0.2">
      <c r="A2" s="1219" t="s">
        <v>750</v>
      </c>
      <c r="B2" s="1219"/>
      <c r="C2" s="1219"/>
      <c r="D2" s="1219"/>
      <c r="E2" s="1219"/>
      <c r="F2" s="1219"/>
      <c r="G2" s="1219"/>
    </row>
    <row r="3" spans="1:7" x14ac:dyDescent="0.2">
      <c r="A3" s="555"/>
      <c r="B3" s="556"/>
      <c r="C3" s="557"/>
      <c r="D3" s="558"/>
      <c r="E3" s="559"/>
      <c r="F3" s="556"/>
      <c r="G3" s="560"/>
    </row>
    <row r="4" spans="1:7" ht="51.75" customHeight="1" x14ac:dyDescent="0.2">
      <c r="A4" s="1220" t="s">
        <v>751</v>
      </c>
      <c r="B4" s="1221"/>
      <c r="C4" s="561"/>
      <c r="D4" s="1216" t="s">
        <v>752</v>
      </c>
      <c r="E4" s="1216"/>
      <c r="F4" s="1216"/>
      <c r="G4" s="1217"/>
    </row>
    <row r="5" spans="1:7" ht="21.75" customHeight="1" x14ac:dyDescent="0.2">
      <c r="A5" s="562"/>
      <c r="B5" s="562"/>
      <c r="C5" s="562"/>
      <c r="D5" s="1222"/>
      <c r="E5" s="1222"/>
      <c r="F5" s="1222"/>
      <c r="G5" s="1222"/>
    </row>
    <row r="6" spans="1:7" x14ac:dyDescent="0.2">
      <c r="A6" s="563" t="s">
        <v>753</v>
      </c>
      <c r="B6" s="561"/>
      <c r="C6" s="564"/>
      <c r="D6" s="1215" t="s">
        <v>754</v>
      </c>
      <c r="E6" s="1216"/>
      <c r="F6" s="1216"/>
      <c r="G6" s="1217"/>
    </row>
    <row r="7" spans="1:7" x14ac:dyDescent="0.2">
      <c r="A7" s="555"/>
      <c r="B7" s="556"/>
      <c r="C7" s="556"/>
      <c r="D7" s="565"/>
      <c r="E7" s="565"/>
      <c r="F7" s="565"/>
      <c r="G7" s="565"/>
    </row>
    <row r="8" spans="1:7" ht="12.75" customHeight="1" x14ac:dyDescent="0.2">
      <c r="A8" s="1187" t="s">
        <v>117</v>
      </c>
      <c r="B8" s="1188"/>
      <c r="C8" s="1189"/>
      <c r="D8" s="1193"/>
      <c r="E8" s="1194"/>
      <c r="F8" s="1194"/>
      <c r="G8" s="1195"/>
    </row>
    <row r="9" spans="1:7" x14ac:dyDescent="0.2">
      <c r="A9" s="1190"/>
      <c r="B9" s="1191"/>
      <c r="C9" s="1192"/>
      <c r="D9" s="1196"/>
      <c r="E9" s="1197"/>
      <c r="F9" s="1197"/>
      <c r="G9" s="1198"/>
    </row>
    <row r="10" spans="1:7" ht="26.25" customHeight="1" x14ac:dyDescent="0.2">
      <c r="A10" s="563" t="s">
        <v>194</v>
      </c>
      <c r="B10" s="561"/>
      <c r="C10" s="566" t="s">
        <v>2</v>
      </c>
      <c r="D10" s="1199" t="s">
        <v>1667</v>
      </c>
      <c r="E10" s="1200"/>
      <c r="F10" s="1200"/>
      <c r="G10" s="1201"/>
    </row>
    <row r="11" spans="1:7" ht="51.75" customHeight="1" x14ac:dyDescent="0.2">
      <c r="A11" s="567"/>
      <c r="B11" s="1202" t="s">
        <v>755</v>
      </c>
      <c r="C11" s="1202"/>
      <c r="D11" s="1202"/>
      <c r="E11" s="1202"/>
      <c r="F11" s="1202"/>
      <c r="G11" s="1203"/>
    </row>
    <row r="12" spans="1:7" ht="13.5" thickBot="1" x14ac:dyDescent="0.25">
      <c r="A12" s="568" t="s">
        <v>0</v>
      </c>
      <c r="B12" s="569" t="s">
        <v>756</v>
      </c>
      <c r="C12" s="569" t="s">
        <v>698</v>
      </c>
      <c r="D12" s="569" t="s">
        <v>757</v>
      </c>
      <c r="E12" s="569" t="s">
        <v>758</v>
      </c>
      <c r="F12" s="569" t="s">
        <v>759</v>
      </c>
      <c r="G12" s="570" t="s">
        <v>760</v>
      </c>
    </row>
    <row r="13" spans="1:7" x14ac:dyDescent="0.2">
      <c r="A13" s="1204" t="s">
        <v>761</v>
      </c>
      <c r="B13" s="1205"/>
      <c r="C13" s="1205"/>
      <c r="D13" s="1205"/>
      <c r="E13" s="1205"/>
      <c r="F13" s="1205"/>
      <c r="G13" s="1206"/>
    </row>
    <row r="14" spans="1:7" ht="36" customHeight="1" x14ac:dyDescent="0.2">
      <c r="A14" s="571">
        <v>1.1000000000000001</v>
      </c>
      <c r="B14" s="572" t="s">
        <v>762</v>
      </c>
      <c r="C14" s="572" t="s">
        <v>763</v>
      </c>
      <c r="D14" s="573" t="s">
        <v>764</v>
      </c>
      <c r="E14" s="572">
        <v>16</v>
      </c>
      <c r="F14" s="574">
        <v>36</v>
      </c>
      <c r="G14" s="575">
        <f>E14*F14*1.25</f>
        <v>720</v>
      </c>
    </row>
    <row r="15" spans="1:7" ht="55.5" customHeight="1" x14ac:dyDescent="0.2">
      <c r="A15" s="571">
        <v>1.2</v>
      </c>
      <c r="B15" s="572" t="s">
        <v>765</v>
      </c>
      <c r="C15" s="572" t="s">
        <v>766</v>
      </c>
      <c r="D15" s="573" t="s">
        <v>767</v>
      </c>
      <c r="E15" s="572">
        <v>16</v>
      </c>
      <c r="F15" s="574">
        <v>36.6</v>
      </c>
      <c r="G15" s="575">
        <f>F15*E15*1.3</f>
        <v>761.28</v>
      </c>
    </row>
    <row r="16" spans="1:7" ht="30" customHeight="1" x14ac:dyDescent="0.2">
      <c r="A16" s="571">
        <v>1.3</v>
      </c>
      <c r="B16" s="572" t="s">
        <v>768</v>
      </c>
      <c r="C16" s="572" t="s">
        <v>769</v>
      </c>
      <c r="D16" s="572" t="s">
        <v>770</v>
      </c>
      <c r="E16" s="572">
        <v>8</v>
      </c>
      <c r="F16" s="574">
        <v>21.3</v>
      </c>
      <c r="G16" s="575">
        <f>E16*F16</f>
        <v>170.4</v>
      </c>
    </row>
    <row r="17" spans="1:7" ht="33" customHeight="1" x14ac:dyDescent="0.2">
      <c r="A17" s="571">
        <v>1.4</v>
      </c>
      <c r="B17" s="572" t="s">
        <v>771</v>
      </c>
      <c r="C17" s="576" t="s">
        <v>772</v>
      </c>
      <c r="D17" s="577" t="s">
        <v>773</v>
      </c>
      <c r="E17" s="578">
        <v>24</v>
      </c>
      <c r="F17" s="579">
        <v>6.9</v>
      </c>
      <c r="G17" s="580">
        <f>E17*F17</f>
        <v>165.6</v>
      </c>
    </row>
    <row r="18" spans="1:7" ht="26.25" customHeight="1" x14ac:dyDescent="0.2">
      <c r="A18" s="571">
        <v>1.5</v>
      </c>
      <c r="B18" s="572" t="s">
        <v>774</v>
      </c>
      <c r="C18" s="576" t="s">
        <v>772</v>
      </c>
      <c r="D18" s="581" t="s">
        <v>775</v>
      </c>
      <c r="E18" s="582">
        <v>6</v>
      </c>
      <c r="F18" s="579">
        <v>37.700000000000003</v>
      </c>
      <c r="G18" s="583">
        <f>E18*F18*0.9</f>
        <v>203.58</v>
      </c>
    </row>
    <row r="19" spans="1:7" ht="26.25" customHeight="1" x14ac:dyDescent="0.2">
      <c r="A19" s="571">
        <v>1.6</v>
      </c>
      <c r="B19" s="584" t="s">
        <v>776</v>
      </c>
      <c r="C19" s="576" t="s">
        <v>772</v>
      </c>
      <c r="D19" s="581" t="s">
        <v>777</v>
      </c>
      <c r="E19" s="585">
        <v>12</v>
      </c>
      <c r="F19" s="579">
        <v>37.700000000000003</v>
      </c>
      <c r="G19" s="586">
        <f>F19*E19</f>
        <v>452.4</v>
      </c>
    </row>
    <row r="20" spans="1:7" ht="26.25" customHeight="1" x14ac:dyDescent="0.2">
      <c r="A20" s="571">
        <v>1.7</v>
      </c>
      <c r="B20" s="584" t="s">
        <v>778</v>
      </c>
      <c r="C20" s="576" t="s">
        <v>772</v>
      </c>
      <c r="D20" s="581" t="s">
        <v>779</v>
      </c>
      <c r="E20" s="585">
        <v>6</v>
      </c>
      <c r="F20" s="579">
        <v>4.5999999999999996</v>
      </c>
      <c r="G20" s="586">
        <f>F20*E20</f>
        <v>27.6</v>
      </c>
    </row>
    <row r="21" spans="1:7" ht="26.25" customHeight="1" x14ac:dyDescent="0.2">
      <c r="A21" s="571">
        <v>1.8</v>
      </c>
      <c r="B21" s="584" t="s">
        <v>780</v>
      </c>
      <c r="C21" s="576" t="s">
        <v>772</v>
      </c>
      <c r="D21" s="581" t="s">
        <v>781</v>
      </c>
      <c r="E21" s="587">
        <v>4</v>
      </c>
      <c r="F21" s="579">
        <v>20.3</v>
      </c>
      <c r="G21" s="586">
        <f>F21*E21</f>
        <v>81.2</v>
      </c>
    </row>
    <row r="22" spans="1:7" ht="26.25" customHeight="1" x14ac:dyDescent="0.2">
      <c r="A22" s="571">
        <v>1.9</v>
      </c>
      <c r="B22" s="584" t="s">
        <v>782</v>
      </c>
      <c r="C22" s="576" t="s">
        <v>772</v>
      </c>
      <c r="D22" s="581" t="s">
        <v>777</v>
      </c>
      <c r="E22" s="585">
        <v>8</v>
      </c>
      <c r="F22" s="579">
        <v>37.700000000000003</v>
      </c>
      <c r="G22" s="586">
        <f>F22*E22</f>
        <v>301.60000000000002</v>
      </c>
    </row>
    <row r="23" spans="1:7" ht="27" customHeight="1" x14ac:dyDescent="0.2">
      <c r="A23" s="588">
        <v>1.1000000000000001</v>
      </c>
      <c r="B23" s="572" t="s">
        <v>783</v>
      </c>
      <c r="C23" s="589" t="s">
        <v>784</v>
      </c>
      <c r="D23" s="572" t="s">
        <v>785</v>
      </c>
      <c r="E23" s="576">
        <v>1</v>
      </c>
      <c r="F23" s="590">
        <v>535</v>
      </c>
      <c r="G23" s="579">
        <f>E23*F23</f>
        <v>535</v>
      </c>
    </row>
    <row r="24" spans="1:7" ht="23.25" customHeight="1" x14ac:dyDescent="0.2">
      <c r="A24" s="1207" t="s">
        <v>213</v>
      </c>
      <c r="B24" s="1208"/>
      <c r="C24" s="1208"/>
      <c r="D24" s="1208"/>
      <c r="E24" s="1208"/>
      <c r="F24" s="1209"/>
      <c r="G24" s="591">
        <f>SUM(G14:G23)</f>
        <v>3418.66</v>
      </c>
    </row>
    <row r="25" spans="1:7" ht="25.5" x14ac:dyDescent="0.2">
      <c r="A25" s="592">
        <v>1.1200000000000001</v>
      </c>
      <c r="B25" s="593" t="s">
        <v>786</v>
      </c>
      <c r="C25" s="594" t="s">
        <v>787</v>
      </c>
      <c r="D25" s="572" t="s">
        <v>788</v>
      </c>
      <c r="E25" s="595">
        <v>1.2E-2</v>
      </c>
      <c r="F25" s="596">
        <f>G24</f>
        <v>3418.66</v>
      </c>
      <c r="G25" s="597">
        <f>E25*F25</f>
        <v>41.02</v>
      </c>
    </row>
    <row r="26" spans="1:7" ht="25.5" hidden="1" x14ac:dyDescent="0.2">
      <c r="A26" s="598">
        <v>1.1200000000000001</v>
      </c>
      <c r="B26" s="572" t="s">
        <v>789</v>
      </c>
      <c r="C26" s="594" t="s">
        <v>790</v>
      </c>
      <c r="D26" s="572" t="s">
        <v>791</v>
      </c>
      <c r="E26" s="599">
        <v>0.1125</v>
      </c>
      <c r="F26" s="574" t="e">
        <f>G24+G25+#REF!</f>
        <v>#REF!</v>
      </c>
      <c r="G26" s="600" t="e">
        <f>F26*E26</f>
        <v>#REF!</v>
      </c>
    </row>
    <row r="27" spans="1:7" ht="15" x14ac:dyDescent="0.2">
      <c r="A27" s="592">
        <v>1.1299999999999999</v>
      </c>
      <c r="B27" s="601" t="s">
        <v>792</v>
      </c>
      <c r="C27" s="594"/>
      <c r="D27" s="572" t="s">
        <v>793</v>
      </c>
      <c r="E27" s="599">
        <v>0.1125</v>
      </c>
      <c r="F27" s="574">
        <f>G24</f>
        <v>3418.66</v>
      </c>
      <c r="G27" s="600">
        <f>E27*F27</f>
        <v>384.6</v>
      </c>
    </row>
    <row r="28" spans="1:7" ht="25.5" x14ac:dyDescent="0.2">
      <c r="A28" s="602">
        <v>1.1399999999999999</v>
      </c>
      <c r="B28" s="603" t="s">
        <v>794</v>
      </c>
      <c r="C28" s="572" t="s">
        <v>790</v>
      </c>
      <c r="D28" s="572" t="s">
        <v>795</v>
      </c>
      <c r="E28" s="572">
        <v>0.19600000000000001</v>
      </c>
      <c r="F28" s="574">
        <f>G24+G27</f>
        <v>3803.26</v>
      </c>
      <c r="G28" s="575">
        <f>F28*E28</f>
        <v>745.44</v>
      </c>
    </row>
    <row r="29" spans="1:7" x14ac:dyDescent="0.2">
      <c r="A29" s="604">
        <v>1.1499999999999999</v>
      </c>
      <c r="B29" s="572" t="s">
        <v>796</v>
      </c>
      <c r="C29" s="572" t="s">
        <v>790</v>
      </c>
      <c r="D29" s="572" t="s">
        <v>797</v>
      </c>
      <c r="E29" s="572">
        <v>0.06</v>
      </c>
      <c r="F29" s="574">
        <f>F28</f>
        <v>3803.26</v>
      </c>
      <c r="G29" s="575">
        <f>F29*E29</f>
        <v>228.2</v>
      </c>
    </row>
    <row r="30" spans="1:7" x14ac:dyDescent="0.2">
      <c r="A30" s="1184" t="s">
        <v>798</v>
      </c>
      <c r="B30" s="1176"/>
      <c r="C30" s="1177"/>
      <c r="D30" s="1176"/>
      <c r="E30" s="1176"/>
      <c r="F30" s="1178"/>
      <c r="G30" s="605">
        <f>G24+G25+G27+G28+G29</f>
        <v>4817.92</v>
      </c>
    </row>
    <row r="31" spans="1:7" ht="17.25" customHeight="1" x14ac:dyDescent="0.2">
      <c r="A31" s="1210" t="s">
        <v>799</v>
      </c>
      <c r="B31" s="1211"/>
      <c r="C31" s="1211"/>
      <c r="D31" s="1211"/>
      <c r="E31" s="1211"/>
      <c r="F31" s="1211"/>
      <c r="G31" s="606">
        <f>G30+G24</f>
        <v>8236.58</v>
      </c>
    </row>
    <row r="32" spans="1:7" x14ac:dyDescent="0.2">
      <c r="A32" s="1179" t="s">
        <v>455</v>
      </c>
      <c r="B32" s="1180"/>
      <c r="C32" s="1180"/>
      <c r="D32" s="1180"/>
      <c r="E32" s="1180"/>
      <c r="F32" s="1180"/>
      <c r="G32" s="1181"/>
    </row>
    <row r="33" spans="1:7" hidden="1" x14ac:dyDescent="0.2">
      <c r="A33" s="607"/>
      <c r="B33" s="1169" t="s">
        <v>800</v>
      </c>
      <c r="C33" s="1183"/>
      <c r="D33" s="1171"/>
      <c r="E33" s="1212"/>
      <c r="F33" s="1213"/>
      <c r="G33" s="1214"/>
    </row>
    <row r="34" spans="1:7" x14ac:dyDescent="0.2">
      <c r="A34" s="607"/>
      <c r="B34" s="608" t="s">
        <v>801</v>
      </c>
      <c r="C34" s="609"/>
      <c r="D34" s="610"/>
      <c r="E34" s="611"/>
      <c r="F34" s="612"/>
      <c r="G34" s="613"/>
    </row>
    <row r="35" spans="1:7" x14ac:dyDescent="0.2">
      <c r="A35" s="571">
        <v>2.1</v>
      </c>
      <c r="B35" s="572" t="s">
        <v>802</v>
      </c>
      <c r="C35" s="572" t="s">
        <v>803</v>
      </c>
      <c r="D35" s="572" t="s">
        <v>804</v>
      </c>
      <c r="E35" s="572">
        <f>E19</f>
        <v>12</v>
      </c>
      <c r="F35" s="574">
        <v>2</v>
      </c>
      <c r="G35" s="575">
        <f t="shared" ref="G35:G47" si="0">E35*F35</f>
        <v>24</v>
      </c>
    </row>
    <row r="36" spans="1:7" x14ac:dyDescent="0.2">
      <c r="A36" s="571">
        <v>2.2000000000000002</v>
      </c>
      <c r="B36" s="572" t="s">
        <v>805</v>
      </c>
      <c r="C36" s="572" t="s">
        <v>803</v>
      </c>
      <c r="D36" s="572" t="s">
        <v>806</v>
      </c>
      <c r="E36" s="572">
        <f>E35</f>
        <v>12</v>
      </c>
      <c r="F36" s="574">
        <v>8.6</v>
      </c>
      <c r="G36" s="575">
        <f t="shared" si="0"/>
        <v>103.2</v>
      </c>
    </row>
    <row r="37" spans="1:7" ht="14.25" customHeight="1" x14ac:dyDescent="0.2">
      <c r="A37" s="571">
        <v>2.2999999999999998</v>
      </c>
      <c r="B37" s="572" t="s">
        <v>807</v>
      </c>
      <c r="C37" s="572" t="s">
        <v>803</v>
      </c>
      <c r="D37" s="572" t="s">
        <v>808</v>
      </c>
      <c r="E37" s="572">
        <f>E35</f>
        <v>12</v>
      </c>
      <c r="F37" s="574">
        <v>8.9</v>
      </c>
      <c r="G37" s="575">
        <f t="shared" si="0"/>
        <v>106.8</v>
      </c>
    </row>
    <row r="38" spans="1:7" x14ac:dyDescent="0.2">
      <c r="A38" s="571">
        <v>2.4</v>
      </c>
      <c r="B38" s="572" t="s">
        <v>809</v>
      </c>
      <c r="C38" s="572" t="s">
        <v>803</v>
      </c>
      <c r="D38" s="572" t="s">
        <v>810</v>
      </c>
      <c r="E38" s="572">
        <f>E35</f>
        <v>12</v>
      </c>
      <c r="F38" s="574">
        <v>49.4</v>
      </c>
      <c r="G38" s="575">
        <f t="shared" si="0"/>
        <v>592.79999999999995</v>
      </c>
    </row>
    <row r="39" spans="1:7" x14ac:dyDescent="0.2">
      <c r="A39" s="571"/>
      <c r="B39" s="572" t="s">
        <v>811</v>
      </c>
      <c r="C39" s="572" t="s">
        <v>803</v>
      </c>
      <c r="D39" s="572" t="s">
        <v>812</v>
      </c>
      <c r="E39" s="572">
        <f>E19</f>
        <v>12</v>
      </c>
      <c r="F39" s="574">
        <v>12.2</v>
      </c>
      <c r="G39" s="575">
        <f>E39*F39</f>
        <v>146.4</v>
      </c>
    </row>
    <row r="40" spans="1:7" x14ac:dyDescent="0.2">
      <c r="A40" s="571"/>
      <c r="B40" s="572" t="s">
        <v>813</v>
      </c>
      <c r="C40" s="572" t="s">
        <v>803</v>
      </c>
      <c r="D40" s="572" t="s">
        <v>814</v>
      </c>
      <c r="E40" s="572">
        <f>E19</f>
        <v>12</v>
      </c>
      <c r="F40" s="574">
        <v>5.4</v>
      </c>
      <c r="G40" s="575">
        <f>E40*F40</f>
        <v>64.8</v>
      </c>
    </row>
    <row r="41" spans="1:7" x14ac:dyDescent="0.2">
      <c r="A41" s="571"/>
      <c r="B41" s="572" t="s">
        <v>815</v>
      </c>
      <c r="C41" s="572" t="s">
        <v>803</v>
      </c>
      <c r="D41" s="572" t="s">
        <v>808</v>
      </c>
      <c r="E41" s="572">
        <f>E19</f>
        <v>12</v>
      </c>
      <c r="F41" s="574">
        <v>8.9</v>
      </c>
      <c r="G41" s="575">
        <f>E41*F41</f>
        <v>106.8</v>
      </c>
    </row>
    <row r="42" spans="1:7" x14ac:dyDescent="0.2">
      <c r="A42" s="571">
        <v>2.5</v>
      </c>
      <c r="B42" s="572" t="s">
        <v>816</v>
      </c>
      <c r="C42" s="572" t="s">
        <v>803</v>
      </c>
      <c r="D42" s="572" t="s">
        <v>810</v>
      </c>
      <c r="E42" s="572">
        <f>E35</f>
        <v>12</v>
      </c>
      <c r="F42" s="574">
        <v>8</v>
      </c>
      <c r="G42" s="575">
        <f t="shared" si="0"/>
        <v>96</v>
      </c>
    </row>
    <row r="43" spans="1:7" x14ac:dyDescent="0.2">
      <c r="A43" s="571">
        <v>2.6</v>
      </c>
      <c r="B43" s="572" t="s">
        <v>817</v>
      </c>
      <c r="C43" s="572" t="s">
        <v>803</v>
      </c>
      <c r="D43" s="572" t="s">
        <v>818</v>
      </c>
      <c r="E43" s="572">
        <f>E35</f>
        <v>12</v>
      </c>
      <c r="F43" s="574">
        <v>14.4</v>
      </c>
      <c r="G43" s="575">
        <f t="shared" si="0"/>
        <v>172.8</v>
      </c>
    </row>
    <row r="44" spans="1:7" x14ac:dyDescent="0.2">
      <c r="A44" s="571">
        <v>2.7</v>
      </c>
      <c r="B44" s="572" t="s">
        <v>819</v>
      </c>
      <c r="C44" s="572" t="s">
        <v>803</v>
      </c>
      <c r="D44" s="572" t="s">
        <v>820</v>
      </c>
      <c r="E44" s="572">
        <f>E35</f>
        <v>12</v>
      </c>
      <c r="F44" s="574">
        <v>5.3</v>
      </c>
      <c r="G44" s="575">
        <f t="shared" si="0"/>
        <v>63.6</v>
      </c>
    </row>
    <row r="45" spans="1:7" x14ac:dyDescent="0.2">
      <c r="A45" s="571">
        <v>2.8</v>
      </c>
      <c r="B45" s="572" t="s">
        <v>821</v>
      </c>
      <c r="C45" s="572" t="s">
        <v>803</v>
      </c>
      <c r="D45" s="572" t="s">
        <v>822</v>
      </c>
      <c r="E45" s="572">
        <f>E35</f>
        <v>12</v>
      </c>
      <c r="F45" s="574">
        <v>8.9</v>
      </c>
      <c r="G45" s="575">
        <f t="shared" si="0"/>
        <v>106.8</v>
      </c>
    </row>
    <row r="46" spans="1:7" x14ac:dyDescent="0.2">
      <c r="A46" s="571">
        <v>2.9</v>
      </c>
      <c r="B46" s="572" t="s">
        <v>823</v>
      </c>
      <c r="C46" s="572" t="s">
        <v>803</v>
      </c>
      <c r="D46" s="572" t="s">
        <v>824</v>
      </c>
      <c r="E46" s="572">
        <f>E35</f>
        <v>12</v>
      </c>
      <c r="F46" s="574">
        <v>13.8</v>
      </c>
      <c r="G46" s="575">
        <f t="shared" si="0"/>
        <v>165.6</v>
      </c>
    </row>
    <row r="47" spans="1:7" x14ac:dyDescent="0.2">
      <c r="A47" s="588">
        <v>2.1</v>
      </c>
      <c r="B47" s="572" t="s">
        <v>825</v>
      </c>
      <c r="C47" s="572" t="s">
        <v>803</v>
      </c>
      <c r="D47" s="572" t="s">
        <v>826</v>
      </c>
      <c r="E47" s="572">
        <f>E35</f>
        <v>12</v>
      </c>
      <c r="F47" s="574">
        <v>4</v>
      </c>
      <c r="G47" s="575">
        <f t="shared" si="0"/>
        <v>48</v>
      </c>
    </row>
    <row r="48" spans="1:7" x14ac:dyDescent="0.2">
      <c r="A48" s="588"/>
      <c r="B48" s="1169" t="s">
        <v>827</v>
      </c>
      <c r="C48" s="1186"/>
      <c r="D48" s="1171"/>
      <c r="E48" s="614"/>
      <c r="F48" s="615"/>
      <c r="G48" s="616"/>
    </row>
    <row r="49" spans="1:7" x14ac:dyDescent="0.2">
      <c r="A49" s="571">
        <v>2.11</v>
      </c>
      <c r="B49" s="617" t="s">
        <v>475</v>
      </c>
      <c r="C49" s="576" t="s">
        <v>772</v>
      </c>
      <c r="D49" s="572" t="s">
        <v>828</v>
      </c>
      <c r="E49" s="576">
        <f>E20</f>
        <v>6</v>
      </c>
      <c r="F49" s="579">
        <v>67.3</v>
      </c>
      <c r="G49" s="616">
        <f>F49*E49</f>
        <v>403.8</v>
      </c>
    </row>
    <row r="50" spans="1:7" x14ac:dyDescent="0.2">
      <c r="A50" s="618"/>
      <c r="B50" s="1169" t="s">
        <v>829</v>
      </c>
      <c r="C50" s="1170"/>
      <c r="D50" s="1171"/>
      <c r="E50" s="1172"/>
      <c r="F50" s="1173"/>
      <c r="G50" s="1174"/>
    </row>
    <row r="51" spans="1:7" ht="38.25" x14ac:dyDescent="0.2">
      <c r="A51" s="571">
        <v>2.12</v>
      </c>
      <c r="B51" s="572" t="s">
        <v>830</v>
      </c>
      <c r="C51" s="572" t="s">
        <v>831</v>
      </c>
      <c r="D51" s="572" t="s">
        <v>832</v>
      </c>
      <c r="E51" s="572">
        <f>E17+E21</f>
        <v>28</v>
      </c>
      <c r="F51" s="574">
        <f>19*7.8</f>
        <v>148.19999999999999</v>
      </c>
      <c r="G51" s="575">
        <f>E51*F51</f>
        <v>4149.6000000000004</v>
      </c>
    </row>
    <row r="52" spans="1:7" x14ac:dyDescent="0.2">
      <c r="A52" s="571">
        <v>2.13</v>
      </c>
      <c r="B52" s="572" t="s">
        <v>833</v>
      </c>
      <c r="C52" s="572" t="s">
        <v>803</v>
      </c>
      <c r="D52" s="572" t="s">
        <v>834</v>
      </c>
      <c r="E52" s="572">
        <f>E17</f>
        <v>24</v>
      </c>
      <c r="F52" s="574">
        <v>19.7</v>
      </c>
      <c r="G52" s="575">
        <f>E52*F52</f>
        <v>472.8</v>
      </c>
    </row>
    <row r="53" spans="1:7" ht="19.5" customHeight="1" x14ac:dyDescent="0.2">
      <c r="A53" s="571">
        <v>2.14</v>
      </c>
      <c r="B53" s="572" t="s">
        <v>835</v>
      </c>
      <c r="C53" s="572" t="s">
        <v>803</v>
      </c>
      <c r="D53" s="572" t="s">
        <v>836</v>
      </c>
      <c r="E53" s="572">
        <f>E17</f>
        <v>24</v>
      </c>
      <c r="F53" s="574">
        <v>95.8</v>
      </c>
      <c r="G53" s="575">
        <f>E53*F53</f>
        <v>2299.1999999999998</v>
      </c>
    </row>
    <row r="54" spans="1:7" ht="14.25" customHeight="1" x14ac:dyDescent="0.2">
      <c r="A54" s="1175" t="s">
        <v>837</v>
      </c>
      <c r="B54" s="1176"/>
      <c r="C54" s="1177"/>
      <c r="D54" s="1176"/>
      <c r="E54" s="1176"/>
      <c r="F54" s="1178"/>
      <c r="G54" s="591">
        <f>G53+G52+G51+G47+G46+G45+G44+G43+G42+G38+G37+G36+G35</f>
        <v>8401.2000000000007</v>
      </c>
    </row>
    <row r="55" spans="1:7" ht="16.5" customHeight="1" x14ac:dyDescent="0.2">
      <c r="A55" s="1179" t="s">
        <v>479</v>
      </c>
      <c r="B55" s="1180"/>
      <c r="C55" s="1180"/>
      <c r="D55" s="1180"/>
      <c r="E55" s="1180"/>
      <c r="F55" s="1180"/>
      <c r="G55" s="1181"/>
    </row>
    <row r="56" spans="1:7" ht="17.25" customHeight="1" x14ac:dyDescent="0.2">
      <c r="A56" s="571">
        <v>3.1</v>
      </c>
      <c r="B56" s="572" t="s">
        <v>838</v>
      </c>
      <c r="C56" s="619" t="s">
        <v>839</v>
      </c>
      <c r="D56" s="572" t="s">
        <v>840</v>
      </c>
      <c r="E56" s="572">
        <v>1</v>
      </c>
      <c r="F56" s="572">
        <v>200</v>
      </c>
      <c r="G56" s="620">
        <f>1.4*F56</f>
        <v>280</v>
      </c>
    </row>
    <row r="57" spans="1:7" ht="24.75" customHeight="1" x14ac:dyDescent="0.2">
      <c r="A57" s="571">
        <v>3.2</v>
      </c>
      <c r="B57" s="572" t="s">
        <v>841</v>
      </c>
      <c r="C57" s="572" t="s">
        <v>763</v>
      </c>
      <c r="D57" s="572" t="s">
        <v>842</v>
      </c>
      <c r="E57" s="572">
        <f>E14</f>
        <v>16</v>
      </c>
      <c r="F57" s="621">
        <v>23.4</v>
      </c>
      <c r="G57" s="620">
        <f>E57*F57</f>
        <v>374.4</v>
      </c>
    </row>
    <row r="58" spans="1:7" ht="54.75" customHeight="1" x14ac:dyDescent="0.2">
      <c r="A58" s="571">
        <v>3.3</v>
      </c>
      <c r="B58" s="572" t="s">
        <v>765</v>
      </c>
      <c r="C58" s="572" t="s">
        <v>766</v>
      </c>
      <c r="D58" s="573" t="s">
        <v>767</v>
      </c>
      <c r="E58" s="572">
        <f>E15</f>
        <v>16</v>
      </c>
      <c r="F58" s="574">
        <v>3.4</v>
      </c>
      <c r="G58" s="575">
        <f>F58*E58*1.3</f>
        <v>70.72</v>
      </c>
    </row>
    <row r="59" spans="1:7" ht="25.5" x14ac:dyDescent="0.2">
      <c r="A59" s="571">
        <v>3.4</v>
      </c>
      <c r="B59" s="572" t="s">
        <v>843</v>
      </c>
      <c r="C59" s="572" t="s">
        <v>769</v>
      </c>
      <c r="D59" s="603" t="s">
        <v>844</v>
      </c>
      <c r="E59" s="572">
        <f>E16</f>
        <v>8</v>
      </c>
      <c r="F59" s="621">
        <v>13.3</v>
      </c>
      <c r="G59" s="620">
        <f>E59*F59</f>
        <v>106.4</v>
      </c>
    </row>
    <row r="60" spans="1:7" x14ac:dyDescent="0.2">
      <c r="A60" s="571">
        <v>3.5</v>
      </c>
      <c r="B60" s="572" t="s">
        <v>845</v>
      </c>
      <c r="C60" s="572" t="s">
        <v>784</v>
      </c>
      <c r="D60" s="603" t="s">
        <v>846</v>
      </c>
      <c r="E60" s="572">
        <f>E23</f>
        <v>1</v>
      </c>
      <c r="F60" s="621">
        <v>161</v>
      </c>
      <c r="G60" s="620">
        <f>E60*F60</f>
        <v>161</v>
      </c>
    </row>
    <row r="61" spans="1:7" ht="52.5" customHeight="1" x14ac:dyDescent="0.2">
      <c r="A61" s="571">
        <v>3.6</v>
      </c>
      <c r="B61" s="572" t="s">
        <v>847</v>
      </c>
      <c r="C61" s="572" t="s">
        <v>790</v>
      </c>
      <c r="D61" s="572" t="s">
        <v>848</v>
      </c>
      <c r="E61" s="574">
        <f>G54</f>
        <v>8401.2000000000007</v>
      </c>
      <c r="F61" s="621">
        <v>0.2</v>
      </c>
      <c r="G61" s="622">
        <f>E61*F61</f>
        <v>1680.24</v>
      </c>
    </row>
    <row r="62" spans="1:7" ht="31.5" customHeight="1" x14ac:dyDescent="0.2">
      <c r="A62" s="1182" t="s">
        <v>849</v>
      </c>
      <c r="B62" s="1183"/>
      <c r="C62" s="1183"/>
      <c r="D62" s="1183"/>
      <c r="E62" s="1183"/>
      <c r="F62" s="1171"/>
      <c r="G62" s="623">
        <f>G61+G60+G59+G58+G57+G56</f>
        <v>2672.76</v>
      </c>
    </row>
    <row r="63" spans="1:7" ht="21" customHeight="1" x14ac:dyDescent="0.2">
      <c r="A63" s="571">
        <v>3.7</v>
      </c>
      <c r="B63" s="572" t="s">
        <v>850</v>
      </c>
      <c r="C63" s="572" t="s">
        <v>745</v>
      </c>
      <c r="D63" s="572" t="s">
        <v>851</v>
      </c>
      <c r="E63" s="572">
        <v>1</v>
      </c>
      <c r="F63" s="621">
        <f>G56+G57+G59+G61</f>
        <v>2441.04</v>
      </c>
      <c r="G63" s="620">
        <f>F63*0.25</f>
        <v>610.26</v>
      </c>
    </row>
    <row r="64" spans="1:7" ht="24" customHeight="1" x14ac:dyDescent="0.2">
      <c r="A64" s="1184" t="s">
        <v>852</v>
      </c>
      <c r="B64" s="1177"/>
      <c r="C64" s="1177"/>
      <c r="D64" s="1177"/>
      <c r="E64" s="1177"/>
      <c r="F64" s="1185"/>
      <c r="G64" s="624">
        <f>G62+G63</f>
        <v>3283.02</v>
      </c>
    </row>
    <row r="65" spans="1:7" ht="15" customHeight="1" x14ac:dyDescent="0.2">
      <c r="A65" s="1152" t="s">
        <v>853</v>
      </c>
      <c r="B65" s="1153"/>
      <c r="C65" s="1153"/>
      <c r="D65" s="1153"/>
      <c r="E65" s="1153"/>
      <c r="F65" s="1153"/>
      <c r="G65" s="625">
        <f>(G31+G54+G64)*1.1</f>
        <v>21912.880000000001</v>
      </c>
    </row>
    <row r="66" spans="1:7" x14ac:dyDescent="0.2">
      <c r="A66" s="1154" t="s">
        <v>925</v>
      </c>
      <c r="B66" s="1155"/>
      <c r="C66" s="1155"/>
      <c r="D66" s="1155"/>
      <c r="E66" s="1155"/>
      <c r="F66" s="1156"/>
      <c r="G66" s="1160">
        <f>G65*54.75</f>
        <v>1199730.18</v>
      </c>
    </row>
    <row r="67" spans="1:7" x14ac:dyDescent="0.2">
      <c r="A67" s="1157"/>
      <c r="B67" s="1158"/>
      <c r="C67" s="1158"/>
      <c r="D67" s="1158"/>
      <c r="E67" s="1158"/>
      <c r="F67" s="1159"/>
      <c r="G67" s="1160"/>
    </row>
    <row r="68" spans="1:7" x14ac:dyDescent="0.2">
      <c r="A68" s="1161" t="s">
        <v>854</v>
      </c>
      <c r="B68" s="1162"/>
      <c r="C68" s="1162"/>
      <c r="D68" s="1162"/>
      <c r="E68" s="1162"/>
      <c r="F68" s="1162"/>
      <c r="G68" s="1163"/>
    </row>
    <row r="69" spans="1:7" ht="31.5" customHeight="1" x14ac:dyDescent="0.2">
      <c r="A69" s="576">
        <v>4.0999999999999996</v>
      </c>
      <c r="B69" s="626" t="s">
        <v>855</v>
      </c>
      <c r="C69" s="576" t="s">
        <v>856</v>
      </c>
      <c r="D69" s="627"/>
      <c r="E69" s="576">
        <v>1</v>
      </c>
      <c r="F69" s="628"/>
      <c r="G69" s="629"/>
    </row>
    <row r="70" spans="1:7" ht="26.25" customHeight="1" x14ac:dyDescent="0.2">
      <c r="A70" s="576">
        <v>4.2</v>
      </c>
      <c r="B70" s="630" t="s">
        <v>857</v>
      </c>
      <c r="C70" s="594" t="s">
        <v>803</v>
      </c>
      <c r="D70" s="1164" t="s">
        <v>858</v>
      </c>
      <c r="E70" s="630">
        <f>E22</f>
        <v>8</v>
      </c>
      <c r="F70" s="631">
        <v>1102</v>
      </c>
      <c r="G70" s="632">
        <f>E70*F70</f>
        <v>8816</v>
      </c>
    </row>
    <row r="71" spans="1:7" ht="24.75" customHeight="1" x14ac:dyDescent="0.2">
      <c r="A71" s="576">
        <v>4.3</v>
      </c>
      <c r="B71" s="630" t="s">
        <v>859</v>
      </c>
      <c r="C71" s="572" t="s">
        <v>803</v>
      </c>
      <c r="D71" s="1165"/>
      <c r="E71" s="630">
        <v>3</v>
      </c>
      <c r="F71" s="633">
        <v>910</v>
      </c>
      <c r="G71" s="632">
        <f>F71*E71</f>
        <v>2730</v>
      </c>
    </row>
    <row r="72" spans="1:7" ht="24.75" customHeight="1" x14ac:dyDescent="0.2">
      <c r="A72" s="576"/>
      <c r="B72" s="630" t="s">
        <v>860</v>
      </c>
      <c r="C72" s="572" t="s">
        <v>803</v>
      </c>
      <c r="D72" s="1165"/>
      <c r="E72" s="630">
        <v>3</v>
      </c>
      <c r="F72" s="633">
        <v>1121</v>
      </c>
      <c r="G72" s="632">
        <f>F72*E72</f>
        <v>3363</v>
      </c>
    </row>
    <row r="73" spans="1:7" ht="24.75" customHeight="1" x14ac:dyDescent="0.2">
      <c r="A73" s="576">
        <v>4.4000000000000004</v>
      </c>
      <c r="B73" s="630" t="s">
        <v>861</v>
      </c>
      <c r="C73" s="572" t="s">
        <v>803</v>
      </c>
      <c r="D73" s="1165"/>
      <c r="E73" s="630">
        <f>E49</f>
        <v>6</v>
      </c>
      <c r="F73" s="633">
        <v>666</v>
      </c>
      <c r="G73" s="632">
        <f>F73*E73</f>
        <v>3996</v>
      </c>
    </row>
    <row r="74" spans="1:7" ht="29.25" customHeight="1" x14ac:dyDescent="0.2">
      <c r="A74" s="576">
        <v>4.5</v>
      </c>
      <c r="B74" s="630" t="s">
        <v>862</v>
      </c>
      <c r="C74" s="572" t="s">
        <v>803</v>
      </c>
      <c r="D74" s="1165"/>
      <c r="E74" s="630">
        <f>E49</f>
        <v>6</v>
      </c>
      <c r="F74" s="633">
        <v>666</v>
      </c>
      <c r="G74" s="632">
        <f>F74*E74</f>
        <v>3996</v>
      </c>
    </row>
    <row r="75" spans="1:7" ht="18.75" customHeight="1" x14ac:dyDescent="0.2">
      <c r="A75" s="634">
        <v>4.5999999999999996</v>
      </c>
      <c r="B75" s="576" t="s">
        <v>863</v>
      </c>
      <c r="C75" s="635" t="s">
        <v>769</v>
      </c>
      <c r="D75" s="1166"/>
      <c r="E75" s="576">
        <v>4</v>
      </c>
      <c r="F75" s="636">
        <v>840.38</v>
      </c>
      <c r="G75" s="632">
        <f>F75*E75</f>
        <v>3361.52</v>
      </c>
    </row>
    <row r="76" spans="1:7" ht="19.5" customHeight="1" x14ac:dyDescent="0.2">
      <c r="A76" s="637"/>
      <c r="B76" s="638" t="s">
        <v>864</v>
      </c>
      <c r="C76" s="639"/>
      <c r="D76" s="639"/>
      <c r="E76" s="640"/>
      <c r="F76" s="641"/>
      <c r="G76" s="642">
        <f>G66+G75+G74+G73+G72+G71+G70</f>
        <v>1225992.7</v>
      </c>
    </row>
    <row r="77" spans="1:7" ht="23.25" customHeight="1" x14ac:dyDescent="0.2">
      <c r="A77" s="1167" t="s">
        <v>865</v>
      </c>
      <c r="B77" s="1168"/>
      <c r="C77" s="643">
        <v>0.2</v>
      </c>
      <c r="D77" s="644"/>
      <c r="E77" s="644"/>
      <c r="F77" s="644"/>
      <c r="G77" s="645">
        <f>G76*1.2</f>
        <v>1471191.24</v>
      </c>
    </row>
    <row r="78" spans="1:7" ht="23.25" customHeight="1" x14ac:dyDescent="0.2">
      <c r="B78" s="1148" t="s">
        <v>866</v>
      </c>
      <c r="C78" s="1148"/>
    </row>
    <row r="79" spans="1:7" ht="18.75" customHeight="1" x14ac:dyDescent="0.2"/>
    <row r="80" spans="1:7" ht="12.75" customHeight="1" x14ac:dyDescent="0.2">
      <c r="A80" s="1149"/>
      <c r="B80" s="1149"/>
      <c r="C80" s="647" t="s">
        <v>867</v>
      </c>
      <c r="E80" s="556"/>
    </row>
    <row r="81" spans="3:5" ht="27" customHeight="1" x14ac:dyDescent="0.2">
      <c r="C81" s="1150"/>
      <c r="D81" s="1150"/>
      <c r="E81" s="1151"/>
    </row>
  </sheetData>
  <mergeCells count="33">
    <mergeCell ref="D6:G6"/>
    <mergeCell ref="A1:G1"/>
    <mergeCell ref="A2:G2"/>
    <mergeCell ref="A4:B4"/>
    <mergeCell ref="D4:G4"/>
    <mergeCell ref="D5:G5"/>
    <mergeCell ref="B48:D48"/>
    <mergeCell ref="A8:C9"/>
    <mergeCell ref="D8:G9"/>
    <mergeCell ref="D10:G10"/>
    <mergeCell ref="B11:G11"/>
    <mergeCell ref="A13:G13"/>
    <mergeCell ref="A24:F24"/>
    <mergeCell ref="A30:F30"/>
    <mergeCell ref="A31:F31"/>
    <mergeCell ref="A32:G32"/>
    <mergeCell ref="B33:D33"/>
    <mergeCell ref="E33:G33"/>
    <mergeCell ref="G66:G67"/>
    <mergeCell ref="A68:G68"/>
    <mergeCell ref="D70:D75"/>
    <mergeCell ref="A77:B77"/>
    <mergeCell ref="B50:D50"/>
    <mergeCell ref="E50:G50"/>
    <mergeCell ref="A54:F54"/>
    <mergeCell ref="A55:G55"/>
    <mergeCell ref="A62:F62"/>
    <mergeCell ref="A64:F64"/>
    <mergeCell ref="B78:C78"/>
    <mergeCell ref="A80:B80"/>
    <mergeCell ref="C81:E81"/>
    <mergeCell ref="A65:F65"/>
    <mergeCell ref="A66:F6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opLeftCell="A24" workbookViewId="0">
      <selection activeCell="K35" sqref="K35"/>
    </sheetView>
  </sheetViews>
  <sheetFormatPr defaultColWidth="8.7109375" defaultRowHeight="12.75" x14ac:dyDescent="0.2"/>
  <cols>
    <col min="1" max="1" width="4.7109375" style="113" customWidth="1"/>
    <col min="2" max="2" width="24.7109375" style="113" customWidth="1"/>
    <col min="3" max="3" width="32.7109375" style="113" customWidth="1"/>
    <col min="4" max="4" width="14.28515625" style="113" customWidth="1"/>
    <col min="5" max="5" width="10.28515625" style="113" customWidth="1"/>
    <col min="6" max="6" width="20.85546875" style="113" customWidth="1"/>
    <col min="7" max="7" width="16.5703125" style="120" customWidth="1"/>
    <col min="8" max="8" width="28.5703125" style="113" hidden="1" customWidth="1"/>
    <col min="9" max="16384" width="8.7109375" style="113"/>
  </cols>
  <sheetData>
    <row r="1" spans="1:11" x14ac:dyDescent="0.2">
      <c r="A1" s="1229" t="s">
        <v>921</v>
      </c>
      <c r="B1" s="1229"/>
      <c r="C1" s="1229"/>
      <c r="D1" s="1229"/>
      <c r="E1" s="1229"/>
      <c r="F1" s="1229"/>
      <c r="G1" s="1229"/>
      <c r="H1" s="648"/>
      <c r="I1" s="648"/>
    </row>
    <row r="2" spans="1:11" x14ac:dyDescent="0.2">
      <c r="A2" s="1230" t="s">
        <v>869</v>
      </c>
      <c r="B2" s="1230"/>
      <c r="C2" s="1230"/>
      <c r="D2" s="1230"/>
      <c r="E2" s="1230"/>
      <c r="F2" s="1230"/>
      <c r="G2" s="1230"/>
      <c r="H2" s="648"/>
      <c r="I2" s="648"/>
    </row>
    <row r="3" spans="1:11" ht="42.75" customHeight="1" x14ac:dyDescent="0.2">
      <c r="A3" s="649"/>
      <c r="B3" s="650" t="s">
        <v>870</v>
      </c>
      <c r="C3" s="1231" t="s">
        <v>871</v>
      </c>
      <c r="D3" s="1231"/>
      <c r="E3" s="1231"/>
      <c r="F3" s="1231"/>
      <c r="G3" s="651"/>
      <c r="H3" s="648"/>
      <c r="I3" s="648"/>
    </row>
    <row r="4" spans="1:11" s="655" customFormat="1" x14ac:dyDescent="0.2">
      <c r="A4" s="652" t="s">
        <v>872</v>
      </c>
      <c r="B4" s="652"/>
      <c r="C4" s="652"/>
      <c r="D4" s="652"/>
      <c r="E4" s="652"/>
      <c r="F4" s="652"/>
      <c r="G4" s="653"/>
      <c r="H4" s="652"/>
      <c r="I4" s="652"/>
      <c r="J4" s="654"/>
    </row>
    <row r="5" spans="1:11" s="655" customFormat="1" x14ac:dyDescent="0.2">
      <c r="A5" s="656" t="s">
        <v>1672</v>
      </c>
      <c r="B5" s="656"/>
      <c r="C5" s="656"/>
      <c r="D5" s="656"/>
      <c r="E5" s="656"/>
      <c r="F5" s="656"/>
      <c r="G5" s="657"/>
      <c r="H5" s="656"/>
      <c r="I5" s="656"/>
      <c r="J5" s="658"/>
      <c r="K5" s="659"/>
    </row>
    <row r="6" spans="1:11" x14ac:dyDescent="0.2">
      <c r="A6" s="1232" t="s">
        <v>2</v>
      </c>
      <c r="B6" s="1232"/>
      <c r="C6" s="1232"/>
      <c r="D6" s="1232"/>
      <c r="E6" s="1232"/>
      <c r="F6" s="1232"/>
      <c r="G6" s="1232"/>
      <c r="H6" s="648"/>
      <c r="I6" s="648"/>
    </row>
    <row r="7" spans="1:11" ht="25.5" x14ac:dyDescent="0.2">
      <c r="A7" s="660" t="s">
        <v>6</v>
      </c>
      <c r="B7" s="660" t="s">
        <v>873</v>
      </c>
      <c r="C7" s="660" t="s">
        <v>696</v>
      </c>
      <c r="D7" s="660" t="s">
        <v>698</v>
      </c>
      <c r="E7" s="660" t="s">
        <v>401</v>
      </c>
      <c r="F7" s="660" t="s">
        <v>874</v>
      </c>
      <c r="G7" s="661" t="s">
        <v>875</v>
      </c>
      <c r="H7" s="648"/>
      <c r="I7" s="648"/>
    </row>
    <row r="8" spans="1:11" x14ac:dyDescent="0.2">
      <c r="A8" s="662">
        <v>1</v>
      </c>
      <c r="B8" s="662">
        <v>2</v>
      </c>
      <c r="C8" s="662">
        <v>3</v>
      </c>
      <c r="D8" s="662">
        <v>4</v>
      </c>
      <c r="E8" s="662">
        <v>5</v>
      </c>
      <c r="F8" s="662">
        <v>6</v>
      </c>
      <c r="G8" s="663">
        <v>7</v>
      </c>
      <c r="H8" s="648"/>
      <c r="I8" s="648"/>
    </row>
    <row r="9" spans="1:11" x14ac:dyDescent="0.2">
      <c r="A9" s="1233" t="s">
        <v>876</v>
      </c>
      <c r="B9" s="1234"/>
      <c r="C9" s="1234"/>
      <c r="D9" s="1234"/>
      <c r="E9" s="1234"/>
      <c r="F9" s="1234"/>
      <c r="G9" s="1235"/>
      <c r="H9" s="648"/>
      <c r="I9" s="648"/>
    </row>
    <row r="10" spans="1:11" ht="63.75" x14ac:dyDescent="0.2">
      <c r="A10" s="664">
        <v>1</v>
      </c>
      <c r="B10" s="665" t="s">
        <v>877</v>
      </c>
      <c r="C10" s="666" t="s">
        <v>878</v>
      </c>
      <c r="D10" s="664" t="s">
        <v>879</v>
      </c>
      <c r="E10" s="664">
        <v>1</v>
      </c>
      <c r="F10" s="667">
        <v>70</v>
      </c>
      <c r="G10" s="668">
        <f>E10*F10</f>
        <v>70</v>
      </c>
      <c r="H10" s="648"/>
      <c r="I10" s="648"/>
    </row>
    <row r="11" spans="1:11" ht="38.25" x14ac:dyDescent="0.2">
      <c r="A11" s="664">
        <v>2</v>
      </c>
      <c r="B11" s="665" t="s">
        <v>880</v>
      </c>
      <c r="C11" s="666" t="s">
        <v>881</v>
      </c>
      <c r="D11" s="669" t="s">
        <v>882</v>
      </c>
      <c r="E11" s="670">
        <v>6.4999999999999997E-3</v>
      </c>
      <c r="F11" s="671">
        <v>680</v>
      </c>
      <c r="G11" s="668">
        <f>F11*0.65</f>
        <v>442</v>
      </c>
      <c r="H11" s="648"/>
      <c r="I11" s="648"/>
    </row>
    <row r="12" spans="1:11" ht="39" thickBot="1" x14ac:dyDescent="0.25">
      <c r="A12" s="672">
        <v>3</v>
      </c>
      <c r="B12" s="665" t="s">
        <v>883</v>
      </c>
      <c r="C12" s="666" t="s">
        <v>884</v>
      </c>
      <c r="D12" s="673" t="s">
        <v>885</v>
      </c>
      <c r="E12" s="673">
        <v>0.36</v>
      </c>
      <c r="F12" s="673">
        <v>170</v>
      </c>
      <c r="G12" s="668">
        <f>E12*F12</f>
        <v>61.2</v>
      </c>
      <c r="H12" s="674"/>
    </row>
    <row r="13" spans="1:11" ht="76.5" hidden="1" x14ac:dyDescent="0.2">
      <c r="A13" s="675">
        <v>4</v>
      </c>
      <c r="B13" s="676" t="s">
        <v>886</v>
      </c>
      <c r="C13" s="676" t="s">
        <v>887</v>
      </c>
      <c r="D13" s="676" t="s">
        <v>888</v>
      </c>
      <c r="E13" s="677">
        <v>0</v>
      </c>
      <c r="F13" s="677">
        <v>680</v>
      </c>
      <c r="G13" s="678">
        <f>E13*F13</f>
        <v>0</v>
      </c>
    </row>
    <row r="14" spans="1:11" ht="51" x14ac:dyDescent="0.2">
      <c r="A14" s="679">
        <v>4</v>
      </c>
      <c r="B14" s="665" t="s">
        <v>889</v>
      </c>
      <c r="C14" s="680" t="s">
        <v>890</v>
      </c>
      <c r="D14" s="681" t="s">
        <v>891</v>
      </c>
      <c r="E14" s="682">
        <v>36</v>
      </c>
      <c r="F14" s="683">
        <v>390</v>
      </c>
      <c r="G14" s="684">
        <f>F14*E14</f>
        <v>14040</v>
      </c>
    </row>
    <row r="15" spans="1:11" ht="25.5" x14ac:dyDescent="0.2">
      <c r="A15" s="672">
        <v>5</v>
      </c>
      <c r="B15" s="673" t="s">
        <v>892</v>
      </c>
      <c r="C15" s="685" t="s">
        <v>893</v>
      </c>
      <c r="D15" s="673" t="s">
        <v>894</v>
      </c>
      <c r="E15" s="673">
        <v>120</v>
      </c>
      <c r="F15" s="673">
        <v>4.0599999999999996</v>
      </c>
      <c r="G15" s="667">
        <f>F15*E15</f>
        <v>487.2</v>
      </c>
    </row>
    <row r="16" spans="1:11" ht="25.5" hidden="1" x14ac:dyDescent="0.2">
      <c r="A16" s="686">
        <v>5</v>
      </c>
      <c r="B16" s="687" t="s">
        <v>895</v>
      </c>
      <c r="C16" s="688" t="s">
        <v>896</v>
      </c>
      <c r="D16" s="687" t="s">
        <v>897</v>
      </c>
      <c r="E16" s="689">
        <v>173</v>
      </c>
      <c r="F16" s="690">
        <v>0</v>
      </c>
      <c r="G16" s="691">
        <f>E16*F16</f>
        <v>0</v>
      </c>
    </row>
    <row r="17" spans="1:9" ht="25.5" hidden="1" x14ac:dyDescent="0.2">
      <c r="A17" s="692">
        <v>6</v>
      </c>
      <c r="B17" s="693" t="s">
        <v>898</v>
      </c>
      <c r="C17" s="694" t="s">
        <v>899</v>
      </c>
      <c r="D17" s="693">
        <v>1</v>
      </c>
      <c r="E17" s="695" t="e">
        <f>#REF!+#REF!+G12+#REF!+G15</f>
        <v>#REF!</v>
      </c>
      <c r="F17" s="696"/>
      <c r="G17" s="691" t="e">
        <f>D17*E17</f>
        <v>#REF!</v>
      </c>
    </row>
    <row r="18" spans="1:9" ht="25.5" x14ac:dyDescent="0.2">
      <c r="A18" s="697">
        <v>6</v>
      </c>
      <c r="B18" s="665" t="s">
        <v>898</v>
      </c>
      <c r="C18" s="698" t="s">
        <v>900</v>
      </c>
      <c r="D18" s="681">
        <v>1.2</v>
      </c>
      <c r="E18" s="699">
        <f>G12+G14+G15</f>
        <v>14588.4</v>
      </c>
      <c r="F18" s="700"/>
      <c r="G18" s="701">
        <f>D18*E18</f>
        <v>17506.080000000002</v>
      </c>
      <c r="H18" s="648"/>
      <c r="I18" s="648"/>
    </row>
    <row r="19" spans="1:9" x14ac:dyDescent="0.2">
      <c r="A19" s="1236" t="s">
        <v>901</v>
      </c>
      <c r="B19" s="1237"/>
      <c r="C19" s="1237"/>
      <c r="D19" s="1237"/>
      <c r="E19" s="1237"/>
      <c r="F19" s="1238"/>
      <c r="G19" s="702">
        <f>G18+G10+G11+G12</f>
        <v>18079.28</v>
      </c>
      <c r="H19" s="648"/>
      <c r="I19" s="648"/>
    </row>
    <row r="20" spans="1:9" x14ac:dyDescent="0.2">
      <c r="A20" s="1223" t="s">
        <v>902</v>
      </c>
      <c r="B20" s="1224"/>
      <c r="C20" s="1224"/>
      <c r="D20" s="1224"/>
      <c r="E20" s="1224"/>
      <c r="F20" s="1224"/>
      <c r="G20" s="1225"/>
      <c r="H20" s="648"/>
      <c r="I20" s="648"/>
    </row>
    <row r="21" spans="1:9" ht="38.25" x14ac:dyDescent="0.2">
      <c r="A21" s="697">
        <v>7</v>
      </c>
      <c r="B21" s="703" t="s">
        <v>903</v>
      </c>
      <c r="C21" s="703" t="s">
        <v>904</v>
      </c>
      <c r="D21" s="669" t="s">
        <v>905</v>
      </c>
      <c r="E21" s="704">
        <v>3</v>
      </c>
      <c r="F21" s="673">
        <v>530</v>
      </c>
      <c r="G21" s="705">
        <f>E21*F21</f>
        <v>1590</v>
      </c>
      <c r="H21" s="706"/>
      <c r="I21" s="648"/>
    </row>
    <row r="22" spans="1:9" ht="25.5" x14ac:dyDescent="0.2">
      <c r="A22" s="707">
        <v>8</v>
      </c>
      <c r="B22" s="673" t="s">
        <v>906</v>
      </c>
      <c r="C22" s="708" t="s">
        <v>907</v>
      </c>
      <c r="D22" s="708" t="s">
        <v>908</v>
      </c>
      <c r="E22" s="709">
        <f>E15</f>
        <v>120</v>
      </c>
      <c r="F22" s="710">
        <v>0.75</v>
      </c>
      <c r="G22" s="667">
        <f>E22*F22</f>
        <v>90</v>
      </c>
      <c r="H22" s="711"/>
      <c r="I22" s="648"/>
    </row>
    <row r="23" spans="1:9" ht="25.5" x14ac:dyDescent="0.2">
      <c r="A23" s="697">
        <v>9</v>
      </c>
      <c r="B23" s="665" t="s">
        <v>909</v>
      </c>
      <c r="C23" s="703" t="s">
        <v>910</v>
      </c>
      <c r="D23" s="669" t="s">
        <v>911</v>
      </c>
      <c r="E23" s="712">
        <v>1</v>
      </c>
      <c r="F23" s="713" t="s">
        <v>912</v>
      </c>
      <c r="G23" s="705">
        <f>78+20*16</f>
        <v>398</v>
      </c>
      <c r="H23" s="714"/>
      <c r="I23" s="648"/>
    </row>
    <row r="24" spans="1:9" x14ac:dyDescent="0.2">
      <c r="A24" s="715"/>
      <c r="B24" s="703"/>
      <c r="C24" s="716" t="s">
        <v>913</v>
      </c>
      <c r="D24" s="703"/>
      <c r="E24" s="717"/>
      <c r="F24" s="700"/>
      <c r="G24" s="701">
        <f>SUM(G21:G23)</f>
        <v>2078</v>
      </c>
      <c r="H24" s="714"/>
      <c r="I24" s="648"/>
    </row>
    <row r="25" spans="1:9" x14ac:dyDescent="0.2">
      <c r="A25" s="718"/>
      <c r="B25" s="703"/>
      <c r="C25" s="716" t="s">
        <v>914</v>
      </c>
      <c r="D25" s="718"/>
      <c r="E25" s="718"/>
      <c r="F25" s="716"/>
      <c r="G25" s="719">
        <f>G19+G24</f>
        <v>20157.28</v>
      </c>
      <c r="H25" s="648"/>
      <c r="I25" s="648"/>
    </row>
    <row r="26" spans="1:9" ht="25.5" x14ac:dyDescent="0.2">
      <c r="A26" s="664">
        <v>10</v>
      </c>
      <c r="B26" s="703" t="s">
        <v>915</v>
      </c>
      <c r="C26" s="720" t="s">
        <v>787</v>
      </c>
      <c r="D26" s="703"/>
      <c r="E26" s="703"/>
      <c r="F26" s="669">
        <v>14.6</v>
      </c>
      <c r="G26" s="719">
        <f>G25*F26</f>
        <v>294296.28999999998</v>
      </c>
      <c r="H26" s="648"/>
      <c r="I26" s="648"/>
    </row>
    <row r="27" spans="1:9" ht="38.25" x14ac:dyDescent="0.2">
      <c r="A27" s="664">
        <v>11</v>
      </c>
      <c r="B27" s="703" t="s">
        <v>916</v>
      </c>
      <c r="C27" s="720" t="s">
        <v>787</v>
      </c>
      <c r="D27" s="703"/>
      <c r="E27" s="703"/>
      <c r="F27" s="669">
        <v>4</v>
      </c>
      <c r="G27" s="719">
        <f>G26*F27</f>
        <v>1177185.1599999999</v>
      </c>
      <c r="H27" s="648"/>
      <c r="I27" s="648"/>
    </row>
    <row r="28" spans="1:9" s="722" customFormat="1" x14ac:dyDescent="0.2">
      <c r="A28" s="1226" t="s">
        <v>917</v>
      </c>
      <c r="B28" s="1227"/>
      <c r="C28" s="1227"/>
      <c r="D28" s="1227"/>
      <c r="E28" s="1227"/>
      <c r="F28" s="1227"/>
      <c r="G28" s="1228"/>
      <c r="H28" s="721"/>
      <c r="I28" s="721"/>
    </row>
    <row r="29" spans="1:9" ht="114.75" x14ac:dyDescent="0.2">
      <c r="A29" s="664">
        <v>12</v>
      </c>
      <c r="B29" s="703" t="s">
        <v>918</v>
      </c>
      <c r="C29" s="720" t="s">
        <v>919</v>
      </c>
      <c r="D29" s="703"/>
      <c r="E29" s="703"/>
      <c r="F29" s="723">
        <f>540*15*4</f>
        <v>32400</v>
      </c>
      <c r="G29" s="724">
        <f>F29</f>
        <v>32400</v>
      </c>
      <c r="H29" s="648"/>
      <c r="I29" s="648"/>
    </row>
    <row r="30" spans="1:9" x14ac:dyDescent="0.2">
      <c r="A30" s="664"/>
      <c r="B30" s="703"/>
      <c r="C30" s="720" t="s">
        <v>213</v>
      </c>
      <c r="D30" s="703"/>
      <c r="E30" s="703"/>
      <c r="F30" s="723"/>
      <c r="G30" s="724">
        <f>G27+G29</f>
        <v>1209585</v>
      </c>
      <c r="H30" s="648"/>
      <c r="I30" s="648"/>
    </row>
    <row r="31" spans="1:9" x14ac:dyDescent="0.2">
      <c r="A31" s="725"/>
      <c r="B31" s="726"/>
      <c r="C31" s="727" t="s">
        <v>920</v>
      </c>
      <c r="D31" s="726"/>
      <c r="E31" s="726"/>
      <c r="F31" s="726"/>
      <c r="G31" s="719">
        <f>(G27+G29)*1.2</f>
        <v>1451502.19</v>
      </c>
      <c r="H31" s="648"/>
      <c r="I31" s="648"/>
    </row>
    <row r="32" spans="1:9" x14ac:dyDescent="0.2">
      <c r="A32" s="728"/>
      <c r="B32" s="728"/>
      <c r="C32" s="114"/>
      <c r="D32" s="115"/>
      <c r="E32" s="115"/>
      <c r="F32" s="115"/>
      <c r="G32" s="116"/>
      <c r="H32" s="648"/>
      <c r="I32" s="648"/>
    </row>
    <row r="33" spans="1:7" x14ac:dyDescent="0.2">
      <c r="A33" s="117"/>
      <c r="B33" s="114"/>
      <c r="C33" s="114"/>
      <c r="D33" s="115"/>
      <c r="E33" s="115"/>
      <c r="F33" s="115"/>
      <c r="G33" s="116"/>
    </row>
    <row r="34" spans="1:7" x14ac:dyDescent="0.2">
      <c r="A34" s="115"/>
      <c r="B34" s="118"/>
      <c r="C34" s="119"/>
      <c r="D34" s="115"/>
      <c r="E34" s="115"/>
      <c r="F34" s="115"/>
      <c r="G34" s="116"/>
    </row>
    <row r="35" spans="1:7" x14ac:dyDescent="0.2">
      <c r="A35" s="115"/>
      <c r="B35" s="118"/>
      <c r="C35" s="118"/>
      <c r="D35" s="115"/>
      <c r="E35" s="115"/>
      <c r="F35" s="115"/>
      <c r="G35" s="116"/>
    </row>
  </sheetData>
  <mergeCells count="8">
    <mergeCell ref="A20:G20"/>
    <mergeCell ref="A28:G28"/>
    <mergeCell ref="A1:G1"/>
    <mergeCell ref="A2:G2"/>
    <mergeCell ref="C3:F3"/>
    <mergeCell ref="A6:G6"/>
    <mergeCell ref="A9:G9"/>
    <mergeCell ref="A19:F19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opLeftCell="A17" workbookViewId="0">
      <selection activeCell="M32" sqref="M32"/>
    </sheetView>
  </sheetViews>
  <sheetFormatPr defaultRowHeight="15" x14ac:dyDescent="0.25"/>
  <cols>
    <col min="1" max="1" width="9.140625" style="733"/>
    <col min="2" max="2" width="16" style="733" customWidth="1"/>
    <col min="3" max="3" width="9.140625" style="733"/>
    <col min="4" max="4" width="16.7109375" style="733" customWidth="1"/>
    <col min="5" max="6" width="9.140625" style="733"/>
    <col min="7" max="7" width="14" style="733" customWidth="1"/>
    <col min="8" max="8" width="22.85546875" style="733" customWidth="1"/>
    <col min="9" max="9" width="12" style="733" customWidth="1"/>
    <col min="10" max="10" width="10.85546875" style="733" bestFit="1" customWidth="1"/>
    <col min="11" max="11" width="10.42578125" style="733" customWidth="1"/>
    <col min="12" max="14" width="9.140625" style="733"/>
    <col min="15" max="15" width="93.42578125" style="733" customWidth="1"/>
    <col min="16" max="16384" width="9.140625" style="733"/>
  </cols>
  <sheetData>
    <row r="1" spans="1:13" x14ac:dyDescent="0.25">
      <c r="A1" s="731"/>
      <c r="B1" s="731"/>
      <c r="C1" s="731"/>
      <c r="D1" s="731"/>
      <c r="E1" s="731"/>
      <c r="F1" s="731"/>
      <c r="G1" s="732" t="s">
        <v>192</v>
      </c>
    </row>
    <row r="2" spans="1:13" x14ac:dyDescent="0.25">
      <c r="A2" s="731"/>
      <c r="B2" s="731"/>
      <c r="C2" s="731"/>
      <c r="D2" s="731"/>
      <c r="E2" s="731"/>
      <c r="F2" s="731"/>
      <c r="G2" s="731"/>
    </row>
    <row r="3" spans="1:13" ht="15.75" x14ac:dyDescent="0.25">
      <c r="A3" s="1265" t="s">
        <v>193</v>
      </c>
      <c r="B3" s="1266"/>
      <c r="C3" s="1266"/>
      <c r="D3" s="1266"/>
      <c r="E3" s="1266"/>
      <c r="F3" s="1266"/>
      <c r="G3" s="1266"/>
    </row>
    <row r="4" spans="1:13" ht="15" customHeight="1" x14ac:dyDescent="0.25">
      <c r="A4" s="731"/>
      <c r="B4" s="731"/>
      <c r="C4" s="734"/>
      <c r="D4" s="735"/>
      <c r="E4" s="735"/>
      <c r="F4" s="734"/>
      <c r="G4" s="736"/>
      <c r="H4" s="737"/>
    </row>
    <row r="5" spans="1:13" ht="36" customHeight="1" x14ac:dyDescent="0.25">
      <c r="A5" s="1267" t="s">
        <v>20</v>
      </c>
      <c r="B5" s="1268"/>
      <c r="C5" s="1269" t="str">
        <f>[54]НМЦ!A2</f>
        <v>Всесезонный туристско-рекреационный комплекс «Эльбрус», Кабардино-Балкарская Республика. Система искусственного снегообразования</v>
      </c>
      <c r="D5" s="1268"/>
      <c r="E5" s="1268"/>
      <c r="F5" s="1268"/>
      <c r="G5" s="1268"/>
      <c r="H5" s="738"/>
    </row>
    <row r="6" spans="1:13" ht="38.25" customHeight="1" x14ac:dyDescent="0.25">
      <c r="A6" s="1270" t="s">
        <v>23</v>
      </c>
      <c r="B6" s="1268"/>
      <c r="C6" s="1271"/>
      <c r="D6" s="1268"/>
      <c r="E6" s="1268"/>
      <c r="F6" s="1268"/>
      <c r="G6" s="1268"/>
      <c r="H6" s="739"/>
    </row>
    <row r="7" spans="1:13" ht="39" customHeight="1" x14ac:dyDescent="0.25">
      <c r="A7" s="1272" t="s">
        <v>194</v>
      </c>
      <c r="B7" s="1268"/>
      <c r="C7" s="1271" t="s">
        <v>1667</v>
      </c>
      <c r="D7" s="1268"/>
      <c r="E7" s="1268"/>
      <c r="F7" s="1268"/>
      <c r="G7" s="1268"/>
      <c r="H7" s="739"/>
    </row>
    <row r="8" spans="1:13" x14ac:dyDescent="0.25">
      <c r="A8" s="731"/>
      <c r="B8" s="731"/>
      <c r="C8" s="731"/>
      <c r="D8" s="740"/>
      <c r="E8" s="735"/>
      <c r="F8" s="731"/>
      <c r="G8" s="732"/>
    </row>
    <row r="9" spans="1:13" x14ac:dyDescent="0.25">
      <c r="A9" s="1244" t="s">
        <v>0</v>
      </c>
      <c r="B9" s="1244" t="s">
        <v>31</v>
      </c>
      <c r="C9" s="1263" t="s">
        <v>195</v>
      </c>
      <c r="D9" s="1264"/>
      <c r="E9" s="1244" t="s">
        <v>196</v>
      </c>
      <c r="F9" s="1244" t="s">
        <v>197</v>
      </c>
      <c r="G9" s="1244" t="s">
        <v>198</v>
      </c>
    </row>
    <row r="10" spans="1:13" ht="39.75" customHeight="1" x14ac:dyDescent="0.25">
      <c r="A10" s="1261"/>
      <c r="B10" s="1262"/>
      <c r="C10" s="741" t="s">
        <v>199</v>
      </c>
      <c r="D10" s="742" t="s">
        <v>200</v>
      </c>
      <c r="E10" s="1261"/>
      <c r="F10" s="1261"/>
      <c r="G10" s="1261"/>
    </row>
    <row r="11" spans="1:13" x14ac:dyDescent="0.25">
      <c r="A11" s="743">
        <v>1</v>
      </c>
      <c r="B11" s="744">
        <v>2</v>
      </c>
      <c r="C11" s="743">
        <v>3</v>
      </c>
      <c r="D11" s="745">
        <v>4</v>
      </c>
      <c r="E11" s="746">
        <v>5</v>
      </c>
      <c r="F11" s="746">
        <v>6</v>
      </c>
      <c r="G11" s="746">
        <v>7</v>
      </c>
    </row>
    <row r="12" spans="1:13" ht="24" x14ac:dyDescent="0.25">
      <c r="A12" s="1241">
        <v>1</v>
      </c>
      <c r="B12" s="1244" t="s">
        <v>201</v>
      </c>
      <c r="C12" s="743">
        <v>1</v>
      </c>
      <c r="D12" s="747" t="s">
        <v>202</v>
      </c>
      <c r="E12" s="743">
        <v>3</v>
      </c>
      <c r="F12" s="748">
        <f t="shared" ref="F12:F19" si="0">80077/22</f>
        <v>3639.86</v>
      </c>
      <c r="G12" s="749">
        <f t="shared" ref="G12:G19" si="1">C12*E12*F12</f>
        <v>10919.58</v>
      </c>
      <c r="H12" s="1239" t="s">
        <v>203</v>
      </c>
      <c r="I12" s="1240"/>
      <c r="J12" s="1240"/>
      <c r="K12" s="1240"/>
      <c r="M12" s="750"/>
    </row>
    <row r="13" spans="1:13" x14ac:dyDescent="0.25">
      <c r="A13" s="1242"/>
      <c r="B13" s="1245"/>
      <c r="C13" s="743">
        <v>3</v>
      </c>
      <c r="D13" s="747" t="s">
        <v>204</v>
      </c>
      <c r="E13" s="743">
        <v>14</v>
      </c>
      <c r="F13" s="748">
        <f t="shared" si="0"/>
        <v>3639.86</v>
      </c>
      <c r="G13" s="749">
        <f t="shared" si="1"/>
        <v>152874.12</v>
      </c>
      <c r="H13" s="1239"/>
      <c r="I13" s="1240"/>
      <c r="J13" s="1240"/>
      <c r="K13" s="1240"/>
      <c r="M13" s="750"/>
    </row>
    <row r="14" spans="1:13" x14ac:dyDescent="0.25">
      <c r="A14" s="1242"/>
      <c r="B14" s="1245"/>
      <c r="C14" s="743">
        <v>3</v>
      </c>
      <c r="D14" s="747" t="s">
        <v>205</v>
      </c>
      <c r="E14" s="743">
        <v>14</v>
      </c>
      <c r="F14" s="748">
        <f t="shared" si="0"/>
        <v>3639.86</v>
      </c>
      <c r="G14" s="749">
        <f t="shared" si="1"/>
        <v>152874.12</v>
      </c>
      <c r="H14" s="1239"/>
      <c r="I14" s="1240"/>
      <c r="J14" s="1240"/>
      <c r="K14" s="1240"/>
      <c r="M14" s="750"/>
    </row>
    <row r="15" spans="1:13" ht="24" x14ac:dyDescent="0.25">
      <c r="A15" s="1243"/>
      <c r="B15" s="1243"/>
      <c r="C15" s="743">
        <v>1</v>
      </c>
      <c r="D15" s="747" t="s">
        <v>206</v>
      </c>
      <c r="E15" s="743">
        <v>2</v>
      </c>
      <c r="F15" s="748">
        <f t="shared" si="0"/>
        <v>3639.86</v>
      </c>
      <c r="G15" s="749">
        <f t="shared" si="1"/>
        <v>7279.72</v>
      </c>
      <c r="H15" s="1239"/>
      <c r="I15" s="1240"/>
      <c r="J15" s="1240"/>
      <c r="K15" s="1240"/>
      <c r="M15" s="750"/>
    </row>
    <row r="16" spans="1:13" ht="24" x14ac:dyDescent="0.25">
      <c r="A16" s="1241">
        <v>2</v>
      </c>
      <c r="B16" s="1244" t="s">
        <v>207</v>
      </c>
      <c r="C16" s="743">
        <v>1</v>
      </c>
      <c r="D16" s="747" t="s">
        <v>202</v>
      </c>
      <c r="E16" s="743">
        <v>3</v>
      </c>
      <c r="F16" s="748">
        <f t="shared" si="0"/>
        <v>3639.86</v>
      </c>
      <c r="G16" s="749">
        <f t="shared" si="1"/>
        <v>10919.58</v>
      </c>
      <c r="H16" s="1239"/>
      <c r="I16" s="1240"/>
      <c r="J16" s="1240"/>
      <c r="K16" s="1240"/>
      <c r="M16" s="750"/>
    </row>
    <row r="17" spans="1:13" x14ac:dyDescent="0.25">
      <c r="A17" s="1242"/>
      <c r="B17" s="1245"/>
      <c r="C17" s="743">
        <v>1</v>
      </c>
      <c r="D17" s="747" t="s">
        <v>204</v>
      </c>
      <c r="E17" s="743">
        <v>7</v>
      </c>
      <c r="F17" s="748">
        <f t="shared" si="0"/>
        <v>3639.86</v>
      </c>
      <c r="G17" s="749">
        <f t="shared" si="1"/>
        <v>25479.02</v>
      </c>
      <c r="H17" s="1239"/>
      <c r="I17" s="1240"/>
      <c r="J17" s="1240"/>
      <c r="K17" s="1240"/>
      <c r="M17" s="750"/>
    </row>
    <row r="18" spans="1:13" x14ac:dyDescent="0.25">
      <c r="A18" s="1242"/>
      <c r="B18" s="1245"/>
      <c r="C18" s="743">
        <v>1</v>
      </c>
      <c r="D18" s="747" t="s">
        <v>205</v>
      </c>
      <c r="E18" s="743">
        <v>7</v>
      </c>
      <c r="F18" s="748">
        <f t="shared" si="0"/>
        <v>3639.86</v>
      </c>
      <c r="G18" s="749">
        <f t="shared" si="1"/>
        <v>25479.02</v>
      </c>
      <c r="H18" s="1239"/>
      <c r="I18" s="1240"/>
      <c r="J18" s="1240"/>
      <c r="K18" s="1240"/>
      <c r="M18" s="750"/>
    </row>
    <row r="19" spans="1:13" ht="36" x14ac:dyDescent="0.25">
      <c r="A19" s="1243"/>
      <c r="B19" s="1243"/>
      <c r="C19" s="743">
        <v>1</v>
      </c>
      <c r="D19" s="747" t="s">
        <v>206</v>
      </c>
      <c r="E19" s="743">
        <v>2</v>
      </c>
      <c r="F19" s="748">
        <f t="shared" si="0"/>
        <v>3639.86</v>
      </c>
      <c r="G19" s="749">
        <f t="shared" si="1"/>
        <v>7279.72</v>
      </c>
      <c r="H19" s="1239"/>
      <c r="I19" s="1240"/>
      <c r="J19" s="1240"/>
      <c r="K19" s="1240"/>
      <c r="M19" s="750"/>
    </row>
    <row r="20" spans="1:13" x14ac:dyDescent="0.25">
      <c r="A20" s="743">
        <v>3</v>
      </c>
      <c r="B20" s="1251" t="s">
        <v>208</v>
      </c>
      <c r="C20" s="1252"/>
      <c r="D20" s="1252"/>
      <c r="E20" s="1252"/>
      <c r="F20" s="1252"/>
      <c r="G20" s="749">
        <f>SUM(G12:G19)</f>
        <v>393104.88</v>
      </c>
    </row>
    <row r="21" spans="1:13" ht="34.5" customHeight="1" x14ac:dyDescent="0.25">
      <c r="A21" s="743">
        <v>4</v>
      </c>
      <c r="B21" s="1248" t="s">
        <v>209</v>
      </c>
      <c r="C21" s="1249"/>
      <c r="D21" s="1249"/>
      <c r="E21" s="1249"/>
      <c r="F21" s="1250"/>
      <c r="G21" s="749">
        <f>G20*0.3</f>
        <v>117931.46</v>
      </c>
    </row>
    <row r="22" spans="1:13" s="751" customFormat="1" x14ac:dyDescent="0.25">
      <c r="A22" s="743">
        <v>5</v>
      </c>
      <c r="B22" s="1251" t="s">
        <v>210</v>
      </c>
      <c r="C22" s="1252"/>
      <c r="D22" s="1252"/>
      <c r="E22" s="1252"/>
      <c r="F22" s="1252"/>
      <c r="G22" s="749">
        <f>(G20)*0.85</f>
        <v>334139.15000000002</v>
      </c>
    </row>
    <row r="23" spans="1:13" s="751" customFormat="1" x14ac:dyDescent="0.25">
      <c r="A23" s="743">
        <v>6</v>
      </c>
      <c r="B23" s="1253" t="s">
        <v>211</v>
      </c>
      <c r="C23" s="1254"/>
      <c r="D23" s="1254"/>
      <c r="E23" s="1254"/>
      <c r="F23" s="1254"/>
      <c r="G23" s="749">
        <f>G20+G21+G22</f>
        <v>845175.49</v>
      </c>
    </row>
    <row r="24" spans="1:13" s="751" customFormat="1" x14ac:dyDescent="0.25">
      <c r="A24" s="743">
        <v>7</v>
      </c>
      <c r="B24" s="1253" t="s">
        <v>212</v>
      </c>
      <c r="C24" s="1254"/>
      <c r="D24" s="1254"/>
      <c r="E24" s="1254"/>
      <c r="F24" s="1254"/>
      <c r="G24" s="749">
        <f>(G20+G21+G22)*0.1</f>
        <v>84517.55</v>
      </c>
    </row>
    <row r="25" spans="1:13" s="751" customFormat="1" x14ac:dyDescent="0.25">
      <c r="A25" s="752">
        <v>8</v>
      </c>
      <c r="B25" s="1255" t="s">
        <v>213</v>
      </c>
      <c r="C25" s="1256"/>
      <c r="D25" s="1256"/>
      <c r="E25" s="1256"/>
      <c r="F25" s="1257"/>
      <c r="G25" s="753">
        <f>G23+G24</f>
        <v>929693.04</v>
      </c>
    </row>
    <row r="26" spans="1:13" x14ac:dyDescent="0.25">
      <c r="A26" s="752">
        <v>9</v>
      </c>
      <c r="B26" s="1255" t="s">
        <v>214</v>
      </c>
      <c r="C26" s="1256"/>
      <c r="D26" s="1256"/>
      <c r="E26" s="1256"/>
      <c r="F26" s="1257"/>
      <c r="G26" s="753">
        <f>G25*0.2</f>
        <v>185938.61</v>
      </c>
    </row>
    <row r="27" spans="1:13" x14ac:dyDescent="0.25">
      <c r="A27" s="752">
        <v>10</v>
      </c>
      <c r="B27" s="1258" t="s">
        <v>215</v>
      </c>
      <c r="C27" s="1259"/>
      <c r="D27" s="1259"/>
      <c r="E27" s="1259"/>
      <c r="F27" s="1260"/>
      <c r="G27" s="754">
        <f>G25+G26</f>
        <v>1115631.6499999999</v>
      </c>
      <c r="J27" s="755"/>
      <c r="K27" s="756"/>
    </row>
    <row r="28" spans="1:13" x14ac:dyDescent="0.25">
      <c r="A28" s="731"/>
      <c r="B28" s="731"/>
      <c r="C28" s="731"/>
      <c r="D28" s="731"/>
      <c r="E28" s="731"/>
      <c r="F28" s="757"/>
      <c r="G28" s="731"/>
    </row>
    <row r="29" spans="1:13" ht="12" customHeight="1" x14ac:dyDescent="0.25">
      <c r="A29" s="731"/>
      <c r="B29" s="731"/>
      <c r="C29" s="731"/>
      <c r="D29" s="731"/>
      <c r="E29" s="731"/>
      <c r="F29" s="731"/>
      <c r="G29" s="731"/>
    </row>
    <row r="30" spans="1:13" ht="24" customHeight="1" x14ac:dyDescent="0.25">
      <c r="A30" s="758"/>
      <c r="B30" s="1246"/>
      <c r="C30" s="1246"/>
      <c r="D30" s="1246"/>
      <c r="E30" s="759"/>
      <c r="F30" s="1247"/>
      <c r="G30" s="1247"/>
    </row>
    <row r="31" spans="1:13" ht="24" customHeight="1" x14ac:dyDescent="0.25">
      <c r="A31" s="758"/>
      <c r="B31" s="1246"/>
      <c r="C31" s="1246"/>
      <c r="D31" s="1246"/>
      <c r="E31" s="759"/>
      <c r="F31" s="1247"/>
      <c r="G31" s="1247"/>
    </row>
    <row r="32" spans="1:13" ht="24" customHeight="1" x14ac:dyDescent="0.25">
      <c r="A32" s="758"/>
      <c r="B32" s="1246"/>
      <c r="C32" s="1246"/>
      <c r="D32" s="1246"/>
      <c r="E32" s="759"/>
      <c r="F32" s="1247"/>
      <c r="G32" s="1247"/>
    </row>
  </sheetData>
  <mergeCells count="32">
    <mergeCell ref="G9:G10"/>
    <mergeCell ref="A3:G3"/>
    <mergeCell ref="A5:B5"/>
    <mergeCell ref="C5:G5"/>
    <mergeCell ref="A6:B6"/>
    <mergeCell ref="C6:G6"/>
    <mergeCell ref="A7:B7"/>
    <mergeCell ref="C7:G7"/>
    <mergeCell ref="B20:F20"/>
    <mergeCell ref="A9:A10"/>
    <mergeCell ref="B9:B10"/>
    <mergeCell ref="C9:D9"/>
    <mergeCell ref="E9:E10"/>
    <mergeCell ref="F9:F10"/>
    <mergeCell ref="A12:A15"/>
    <mergeCell ref="B12:B15"/>
    <mergeCell ref="H12:K19"/>
    <mergeCell ref="A16:A19"/>
    <mergeCell ref="B16:B19"/>
    <mergeCell ref="B32:D32"/>
    <mergeCell ref="F32:G32"/>
    <mergeCell ref="B21:F21"/>
    <mergeCell ref="B22:F22"/>
    <mergeCell ref="B23:F23"/>
    <mergeCell ref="B24:F24"/>
    <mergeCell ref="B25:F25"/>
    <mergeCell ref="B26:F26"/>
    <mergeCell ref="B27:F27"/>
    <mergeCell ref="B30:D30"/>
    <mergeCell ref="F30:G30"/>
    <mergeCell ref="B31:D31"/>
    <mergeCell ref="F31:G3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opLeftCell="A7" workbookViewId="0">
      <selection activeCell="J20" sqref="J20"/>
    </sheetView>
  </sheetViews>
  <sheetFormatPr defaultRowHeight="15" x14ac:dyDescent="0.25"/>
  <cols>
    <col min="2" max="2" width="60.140625" customWidth="1"/>
    <col min="3" max="3" width="15" customWidth="1"/>
    <col min="4" max="4" width="16" customWidth="1"/>
    <col min="5" max="5" width="13.85546875" customWidth="1"/>
    <col min="6" max="6" width="12.28515625" customWidth="1"/>
    <col min="7" max="7" width="14.140625" customWidth="1"/>
    <col min="8" max="8" width="14.85546875" customWidth="1"/>
    <col min="9" max="9" width="14.140625" customWidth="1"/>
  </cols>
  <sheetData>
    <row r="1" spans="1:10" ht="15.75" x14ac:dyDescent="0.25">
      <c r="A1" s="896" t="s">
        <v>46</v>
      </c>
      <c r="B1" s="896"/>
      <c r="C1" s="896"/>
      <c r="D1" s="896"/>
      <c r="E1" s="896"/>
      <c r="F1" s="896"/>
      <c r="G1" s="896"/>
      <c r="H1" s="8"/>
      <c r="I1" s="8"/>
    </row>
    <row r="2" spans="1:10" ht="15.75" x14ac:dyDescent="0.25">
      <c r="A2" s="896" t="s">
        <v>219</v>
      </c>
      <c r="B2" s="896"/>
      <c r="C2" s="896"/>
      <c r="D2" s="896"/>
      <c r="E2" s="896"/>
      <c r="F2" s="896"/>
      <c r="G2" s="896"/>
      <c r="H2" s="8"/>
      <c r="I2" s="8"/>
    </row>
    <row r="3" spans="1:10" ht="15.75" x14ac:dyDescent="0.25">
      <c r="A3" s="9"/>
      <c r="B3" s="9"/>
      <c r="C3" s="9"/>
      <c r="D3" s="9"/>
      <c r="E3" s="9"/>
      <c r="F3" s="9"/>
      <c r="G3" s="9"/>
      <c r="H3" s="8"/>
      <c r="I3" s="8"/>
    </row>
    <row r="4" spans="1:10" ht="55.5" customHeight="1" x14ac:dyDescent="0.25">
      <c r="A4" s="897" t="s">
        <v>47</v>
      </c>
      <c r="B4" s="898"/>
      <c r="C4" s="899" t="s">
        <v>270</v>
      </c>
      <c r="D4" s="892"/>
      <c r="E4" s="893"/>
      <c r="F4" s="893"/>
      <c r="G4" s="893"/>
      <c r="H4" s="8"/>
      <c r="I4" s="8"/>
    </row>
    <row r="5" spans="1:10" ht="15.75" x14ac:dyDescent="0.25">
      <c r="A5" s="891" t="s">
        <v>48</v>
      </c>
      <c r="B5" s="891"/>
      <c r="C5" s="892"/>
      <c r="D5" s="892"/>
      <c r="E5" s="893"/>
      <c r="F5" s="893"/>
      <c r="G5" s="893"/>
      <c r="H5" s="8"/>
      <c r="I5" s="8"/>
    </row>
    <row r="6" spans="1:10" ht="15.75" x14ac:dyDescent="0.25">
      <c r="A6" s="891" t="s">
        <v>49</v>
      </c>
      <c r="B6" s="891"/>
      <c r="C6" s="892" t="s">
        <v>1667</v>
      </c>
      <c r="D6" s="892"/>
      <c r="E6" s="893"/>
      <c r="F6" s="893"/>
      <c r="G6" s="893"/>
      <c r="H6" s="8"/>
      <c r="I6" s="8"/>
    </row>
    <row r="7" spans="1:10" ht="15.75" x14ac:dyDescent="0.25">
      <c r="A7" s="10"/>
      <c r="B7" s="11"/>
      <c r="C7" s="10"/>
      <c r="D7" s="10"/>
      <c r="E7" s="10"/>
      <c r="F7" s="10"/>
      <c r="G7" s="12" t="s">
        <v>50</v>
      </c>
      <c r="H7" s="8"/>
      <c r="I7" s="8"/>
    </row>
    <row r="8" spans="1:10" ht="15.75" customHeight="1" x14ac:dyDescent="0.25">
      <c r="A8" s="1274" t="s">
        <v>0</v>
      </c>
      <c r="B8" s="1274" t="s">
        <v>31</v>
      </c>
      <c r="C8" s="1274" t="s">
        <v>51</v>
      </c>
      <c r="D8" s="1274" t="s">
        <v>52</v>
      </c>
      <c r="E8" s="1277" t="s">
        <v>53</v>
      </c>
      <c r="F8" s="1277"/>
      <c r="G8" s="1277"/>
      <c r="H8" s="1273" t="s">
        <v>394</v>
      </c>
      <c r="I8" s="1273" t="s">
        <v>395</v>
      </c>
      <c r="J8" s="8"/>
    </row>
    <row r="9" spans="1:10" ht="63.75" customHeight="1" x14ac:dyDescent="0.25">
      <c r="A9" s="1275"/>
      <c r="B9" s="1275"/>
      <c r="C9" s="1275"/>
      <c r="D9" s="1276"/>
      <c r="E9" s="156" t="s">
        <v>39</v>
      </c>
      <c r="F9" s="156" t="s">
        <v>54</v>
      </c>
      <c r="G9" s="156" t="s">
        <v>32</v>
      </c>
      <c r="H9" s="1273"/>
      <c r="I9" s="1273"/>
      <c r="J9" s="8"/>
    </row>
    <row r="10" spans="1:10" ht="15.75" x14ac:dyDescent="0.25">
      <c r="A10" s="157">
        <v>1</v>
      </c>
      <c r="B10" s="157">
        <v>2</v>
      </c>
      <c r="C10" s="157"/>
      <c r="D10" s="157"/>
      <c r="E10" s="157">
        <v>4</v>
      </c>
      <c r="F10" s="157">
        <v>5</v>
      </c>
      <c r="G10" s="157">
        <v>6</v>
      </c>
      <c r="H10" s="1273"/>
      <c r="I10" s="1273"/>
      <c r="J10" s="8"/>
    </row>
    <row r="11" spans="1:10" ht="15.75" x14ac:dyDescent="0.25">
      <c r="A11" s="888" t="s">
        <v>271</v>
      </c>
      <c r="B11" s="889"/>
      <c r="C11" s="889"/>
      <c r="D11" s="889"/>
      <c r="E11" s="889"/>
      <c r="F11" s="889"/>
      <c r="G11" s="890"/>
      <c r="H11" s="477"/>
      <c r="I11" s="477"/>
      <c r="J11" s="8"/>
    </row>
    <row r="12" spans="1:10" ht="15.75" x14ac:dyDescent="0.25">
      <c r="A12" s="94" t="s">
        <v>33</v>
      </c>
      <c r="B12" s="95" t="s">
        <v>99</v>
      </c>
      <c r="C12" s="96" t="s">
        <v>55</v>
      </c>
      <c r="D12" s="94" t="s">
        <v>100</v>
      </c>
      <c r="E12" s="125">
        <f>Геодезия!N73</f>
        <v>2895938</v>
      </c>
      <c r="F12" s="126"/>
      <c r="G12" s="127">
        <f t="shared" ref="G12:G19" si="0">E12</f>
        <v>2895938</v>
      </c>
      <c r="H12" s="31">
        <f>Геодезия!N71*Геодезия!D73</f>
        <v>263268.40000000002</v>
      </c>
      <c r="I12" s="478">
        <f>G12-H12</f>
        <v>2632669.6</v>
      </c>
      <c r="J12" s="8"/>
    </row>
    <row r="13" spans="1:10" ht="15.75" x14ac:dyDescent="0.25">
      <c r="A13" s="94" t="s">
        <v>34</v>
      </c>
      <c r="B13" s="95" t="s">
        <v>101</v>
      </c>
      <c r="C13" s="96" t="s">
        <v>55</v>
      </c>
      <c r="D13" s="94" t="s">
        <v>102</v>
      </c>
      <c r="E13" s="125">
        <f>Геология!I70</f>
        <v>4471771.95</v>
      </c>
      <c r="F13" s="126"/>
      <c r="G13" s="127">
        <f t="shared" si="0"/>
        <v>4471771.95</v>
      </c>
      <c r="H13" s="478">
        <f>G13/1.1*0.1</f>
        <v>406524.72</v>
      </c>
      <c r="I13" s="478">
        <f>G13-H13</f>
        <v>4065247.23</v>
      </c>
      <c r="J13" s="8"/>
    </row>
    <row r="14" spans="1:10" ht="15.75" x14ac:dyDescent="0.25">
      <c r="A14" s="94" t="s">
        <v>35</v>
      </c>
      <c r="B14" s="95" t="s">
        <v>145</v>
      </c>
      <c r="C14" s="96" t="s">
        <v>55</v>
      </c>
      <c r="D14" s="94" t="s">
        <v>103</v>
      </c>
      <c r="E14" s="125">
        <f>Геофизика!G45</f>
        <v>795391.58</v>
      </c>
      <c r="F14" s="126"/>
      <c r="G14" s="127">
        <f t="shared" si="0"/>
        <v>795391.58</v>
      </c>
      <c r="H14" s="478">
        <f>Геофизика!G44</f>
        <v>72308.33</v>
      </c>
      <c r="I14" s="478">
        <f>Геофизика!G43</f>
        <v>723083.25</v>
      </c>
      <c r="J14" s="8"/>
    </row>
    <row r="15" spans="1:10" ht="15.75" x14ac:dyDescent="0.25">
      <c r="A15" s="94" t="s">
        <v>97</v>
      </c>
      <c r="B15" s="95" t="s">
        <v>104</v>
      </c>
      <c r="C15" s="96" t="s">
        <v>55</v>
      </c>
      <c r="D15" s="94" t="s">
        <v>105</v>
      </c>
      <c r="E15" s="125">
        <f>Гидромет!J47</f>
        <v>747183.11</v>
      </c>
      <c r="F15" s="126"/>
      <c r="G15" s="127">
        <f t="shared" si="0"/>
        <v>747183.11</v>
      </c>
      <c r="H15" s="478">
        <f>Гидромет!J46*Гидромет!I47</f>
        <v>67925.59</v>
      </c>
      <c r="I15" s="478">
        <f>G15-H15</f>
        <v>679257.52</v>
      </c>
      <c r="J15" s="8"/>
    </row>
    <row r="16" spans="1:10" ht="15.75" x14ac:dyDescent="0.25">
      <c r="A16" s="94" t="s">
        <v>98</v>
      </c>
      <c r="B16" s="95" t="s">
        <v>125</v>
      </c>
      <c r="C16" s="96" t="s">
        <v>55</v>
      </c>
      <c r="D16" s="94" t="s">
        <v>106</v>
      </c>
      <c r="E16" s="125">
        <f>'Сели и лавины'!J43</f>
        <v>630063</v>
      </c>
      <c r="F16" s="126"/>
      <c r="G16" s="127">
        <f t="shared" si="0"/>
        <v>630063</v>
      </c>
      <c r="H16" s="478">
        <f>'Сели и лавины'!J42*'Сели и лавины'!G43</f>
        <v>57268.5</v>
      </c>
      <c r="I16" s="478">
        <f>G16-H16</f>
        <v>572794.5</v>
      </c>
      <c r="J16" s="8"/>
    </row>
    <row r="17" spans="1:10" ht="15.75" x14ac:dyDescent="0.25">
      <c r="A17" s="94" t="s">
        <v>134</v>
      </c>
      <c r="B17" s="95" t="s">
        <v>126</v>
      </c>
      <c r="C17" s="96" t="s">
        <v>55</v>
      </c>
      <c r="D17" s="94" t="s">
        <v>135</v>
      </c>
      <c r="E17" s="125">
        <f>Экология!G76</f>
        <v>1225992.7</v>
      </c>
      <c r="F17" s="126"/>
      <c r="G17" s="127">
        <f t="shared" si="0"/>
        <v>1225992.7</v>
      </c>
      <c r="H17" s="478">
        <f>Экология!G65/1.1*0.1*53.73</f>
        <v>107034.46</v>
      </c>
      <c r="I17" s="478">
        <f>G17-H17</f>
        <v>1118958.24</v>
      </c>
      <c r="J17" s="8"/>
    </row>
    <row r="18" spans="1:10" ht="15.75" x14ac:dyDescent="0.25">
      <c r="A18" s="94" t="s">
        <v>144</v>
      </c>
      <c r="B18" s="95" t="s">
        <v>136</v>
      </c>
      <c r="C18" s="96" t="s">
        <v>55</v>
      </c>
      <c r="D18" s="94" t="s">
        <v>921</v>
      </c>
      <c r="E18" s="729">
        <f>Археология!G30</f>
        <v>1209585</v>
      </c>
      <c r="F18" s="127"/>
      <c r="G18" s="127">
        <f t="shared" si="0"/>
        <v>1209585</v>
      </c>
      <c r="H18" s="730">
        <v>0</v>
      </c>
      <c r="I18" s="730">
        <f>G18-H18</f>
        <v>1209585</v>
      </c>
      <c r="J18" s="8"/>
    </row>
    <row r="19" spans="1:10" ht="31.5" x14ac:dyDescent="0.25">
      <c r="A19" s="94" t="s">
        <v>190</v>
      </c>
      <c r="B19" s="760" t="s">
        <v>216</v>
      </c>
      <c r="C19" s="96" t="s">
        <v>55</v>
      </c>
      <c r="D19" s="94" t="s">
        <v>217</v>
      </c>
      <c r="E19" s="729">
        <f>'ВОП '!G25</f>
        <v>929693.04</v>
      </c>
      <c r="F19" s="127"/>
      <c r="G19" s="127">
        <f t="shared" si="0"/>
        <v>929693.04</v>
      </c>
      <c r="H19" s="730">
        <v>0</v>
      </c>
      <c r="I19" s="761">
        <f>G19-H19</f>
        <v>929693.04</v>
      </c>
      <c r="J19" s="8"/>
    </row>
    <row r="20" spans="1:10" ht="27.75" customHeight="1" x14ac:dyDescent="0.25">
      <c r="A20" s="479"/>
      <c r="B20" s="480" t="s">
        <v>1</v>
      </c>
      <c r="C20" s="479"/>
      <c r="D20" s="479"/>
      <c r="E20" s="481">
        <f>SUM(E12:E19)</f>
        <v>12905618.380000001</v>
      </c>
      <c r="F20" s="479"/>
      <c r="G20" s="481">
        <f>SUM(G12:G19)</f>
        <v>12905618.380000001</v>
      </c>
      <c r="H20" s="481">
        <f>SUM(H12:H19)</f>
        <v>974330</v>
      </c>
      <c r="I20" s="481">
        <f>SUM(I12:I19)</f>
        <v>11931288.380000001</v>
      </c>
      <c r="J20" s="8"/>
    </row>
  </sheetData>
  <mergeCells count="16">
    <mergeCell ref="A11:G11"/>
    <mergeCell ref="H8:H10"/>
    <mergeCell ref="I8:I10"/>
    <mergeCell ref="A6:B6"/>
    <mergeCell ref="C6:G6"/>
    <mergeCell ref="A8:A9"/>
    <mergeCell ref="B8:B9"/>
    <mergeCell ref="C8:C9"/>
    <mergeCell ref="D8:D9"/>
    <mergeCell ref="E8:G8"/>
    <mergeCell ref="A1:G1"/>
    <mergeCell ref="A2:G2"/>
    <mergeCell ref="A4:B4"/>
    <mergeCell ref="C4:G4"/>
    <mergeCell ref="A5:B5"/>
    <mergeCell ref="C5:G5"/>
  </mergeCells>
  <pageMargins left="0.70866141732283472" right="0.70866141732283472" top="0.74803149606299213" bottom="0.74803149606299213" header="0.31496062992125984" footer="0.31496062992125984"/>
  <pageSetup paperSize="9" scale="77" fitToHeight="0" orientation="landscape" r:id="rId1"/>
  <headerFoot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opLeftCell="A16" workbookViewId="0">
      <selection activeCell="A24" sqref="A24"/>
    </sheetView>
  </sheetViews>
  <sheetFormatPr defaultRowHeight="15.75" x14ac:dyDescent="0.25"/>
  <cols>
    <col min="1" max="3" width="40.7109375" style="8" customWidth="1"/>
    <col min="4" max="16384" width="9.140625" style="8"/>
  </cols>
  <sheetData>
    <row r="1" spans="1:3" x14ac:dyDescent="0.25">
      <c r="A1" s="803" t="s">
        <v>12</v>
      </c>
      <c r="B1" s="803"/>
      <c r="C1" s="803"/>
    </row>
    <row r="2" spans="1:3" x14ac:dyDescent="0.25">
      <c r="A2" s="803" t="s">
        <v>13</v>
      </c>
      <c r="B2" s="803"/>
      <c r="C2" s="803"/>
    </row>
    <row r="3" spans="1:3" ht="30" customHeight="1" x14ac:dyDescent="0.25">
      <c r="A3" s="804" t="str">
        <f>НМЦ!A2</f>
        <v xml:space="preserve">Всесезонный туристско-рекреационный комплекс «Эльбрус», Кабардино-Балкарская Республика.  Инженерные сети.  </v>
      </c>
      <c r="B3" s="805"/>
      <c r="C3" s="805"/>
    </row>
    <row r="4" spans="1:3" ht="171.75" customHeight="1" x14ac:dyDescent="0.25">
      <c r="A4" s="806" t="s">
        <v>1515</v>
      </c>
      <c r="B4" s="806"/>
      <c r="C4" s="806"/>
    </row>
    <row r="5" spans="1:3" x14ac:dyDescent="0.25">
      <c r="A5" s="801" t="s">
        <v>14</v>
      </c>
      <c r="B5" s="801"/>
      <c r="C5" s="801"/>
    </row>
    <row r="6" spans="1:3" ht="86.25" customHeight="1" x14ac:dyDescent="0.25">
      <c r="A6" s="810" t="s">
        <v>82</v>
      </c>
      <c r="B6" s="810"/>
      <c r="C6" s="810"/>
    </row>
    <row r="7" spans="1:3" ht="31.5" customHeight="1" x14ac:dyDescent="0.25">
      <c r="A7" s="811" t="s">
        <v>15</v>
      </c>
      <c r="B7" s="811"/>
      <c r="C7" s="811"/>
    </row>
    <row r="8" spans="1:3" ht="28.5" customHeight="1" x14ac:dyDescent="0.25">
      <c r="A8" s="812" t="s">
        <v>938</v>
      </c>
      <c r="B8" s="813"/>
      <c r="C8" s="813"/>
    </row>
    <row r="9" spans="1:3" ht="51.75" customHeight="1" x14ac:dyDescent="0.25">
      <c r="A9" s="814" t="s">
        <v>1513</v>
      </c>
      <c r="B9" s="814"/>
      <c r="C9" s="814"/>
    </row>
    <row r="10" spans="1:3" ht="81.75" customHeight="1" x14ac:dyDescent="0.25">
      <c r="A10" s="802" t="s">
        <v>924</v>
      </c>
      <c r="B10" s="802"/>
      <c r="C10" s="802"/>
    </row>
    <row r="11" spans="1:3" ht="37.9" customHeight="1" x14ac:dyDescent="0.25">
      <c r="A11" s="815" t="s">
        <v>1514</v>
      </c>
      <c r="B11" s="815"/>
      <c r="C11" s="815"/>
    </row>
    <row r="12" spans="1:3" ht="20.25" customHeight="1" x14ac:dyDescent="0.25">
      <c r="A12" s="816" t="s">
        <v>16</v>
      </c>
      <c r="B12" s="816"/>
      <c r="C12" s="816"/>
    </row>
    <row r="13" spans="1:3" ht="82.5" customHeight="1" x14ac:dyDescent="0.25">
      <c r="A13" s="817" t="s">
        <v>83</v>
      </c>
      <c r="B13" s="817"/>
      <c r="C13" s="817"/>
    </row>
    <row r="14" spans="1:3" ht="30" customHeight="1" x14ac:dyDescent="0.25">
      <c r="A14" s="807" t="s">
        <v>110</v>
      </c>
      <c r="B14" s="807"/>
      <c r="C14" s="807"/>
    </row>
    <row r="15" spans="1:3" ht="30" customHeight="1" x14ac:dyDescent="0.25">
      <c r="A15" s="812" t="s">
        <v>938</v>
      </c>
      <c r="B15" s="813"/>
      <c r="C15" s="813"/>
    </row>
    <row r="16" spans="1:3" ht="59.45" customHeight="1" x14ac:dyDescent="0.25">
      <c r="A16" s="814" t="s">
        <v>1513</v>
      </c>
      <c r="B16" s="814"/>
      <c r="C16" s="814"/>
    </row>
    <row r="17" spans="1:3" ht="38.450000000000003" customHeight="1" x14ac:dyDescent="0.25">
      <c r="A17" s="815" t="s">
        <v>1514</v>
      </c>
      <c r="B17" s="815"/>
      <c r="C17" s="815"/>
    </row>
    <row r="18" spans="1:3" ht="21.6" customHeight="1" x14ac:dyDescent="0.25">
      <c r="A18" s="99" t="s">
        <v>84</v>
      </c>
      <c r="B18" s="56"/>
      <c r="C18" s="56"/>
    </row>
    <row r="19" spans="1:3" ht="15" customHeight="1" x14ac:dyDescent="0.25">
      <c r="A19" s="57" t="s">
        <v>62</v>
      </c>
      <c r="B19" s="58"/>
      <c r="C19" s="58"/>
    </row>
    <row r="20" spans="1:3" x14ac:dyDescent="0.25">
      <c r="A20" s="58"/>
      <c r="B20" s="58"/>
      <c r="C20" s="58"/>
    </row>
    <row r="21" spans="1:3" x14ac:dyDescent="0.25">
      <c r="A21" s="59" t="s">
        <v>63</v>
      </c>
      <c r="B21" s="60"/>
      <c r="C21" s="59"/>
    </row>
    <row r="22" spans="1:3" x14ac:dyDescent="0.25">
      <c r="A22" s="808"/>
      <c r="B22" s="809"/>
      <c r="C22" s="809"/>
    </row>
    <row r="23" spans="1:3" x14ac:dyDescent="0.25">
      <c r="A23" s="59"/>
      <c r="B23" s="60">
        <f>НМЦ!E14</f>
        <v>38492074.280000001</v>
      </c>
      <c r="C23" s="59" t="s">
        <v>17</v>
      </c>
    </row>
    <row r="25" spans="1:3" ht="33.75" customHeight="1" x14ac:dyDescent="0.25">
      <c r="A25" s="807" t="s">
        <v>1675</v>
      </c>
      <c r="B25" s="807"/>
      <c r="C25" s="100" t="s">
        <v>141</v>
      </c>
    </row>
  </sheetData>
  <mergeCells count="19">
    <mergeCell ref="A25:B25"/>
    <mergeCell ref="A14:C14"/>
    <mergeCell ref="A22:C22"/>
    <mergeCell ref="A6:C6"/>
    <mergeCell ref="A7:C7"/>
    <mergeCell ref="A8:C8"/>
    <mergeCell ref="A9:C9"/>
    <mergeCell ref="A15:C15"/>
    <mergeCell ref="A16:C16"/>
    <mergeCell ref="A17:C17"/>
    <mergeCell ref="A12:C12"/>
    <mergeCell ref="A13:C13"/>
    <mergeCell ref="A11:C11"/>
    <mergeCell ref="A5:C5"/>
    <mergeCell ref="A10:C10"/>
    <mergeCell ref="A1:C1"/>
    <mergeCell ref="A2:C2"/>
    <mergeCell ref="A3:C3"/>
    <mergeCell ref="A4:C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activeCell="A8" sqref="A8"/>
    </sheetView>
  </sheetViews>
  <sheetFormatPr defaultRowHeight="15" x14ac:dyDescent="0.25"/>
  <cols>
    <col min="7" max="7" width="17.5703125" customWidth="1"/>
  </cols>
  <sheetData>
    <row r="1" spans="1:15" ht="15.75" x14ac:dyDescent="0.25">
      <c r="A1" s="819" t="s">
        <v>86</v>
      </c>
      <c r="B1" s="819"/>
      <c r="C1" s="819"/>
      <c r="D1" s="819"/>
      <c r="E1" s="819"/>
      <c r="F1" s="819"/>
      <c r="G1" s="819"/>
      <c r="H1" s="819"/>
      <c r="I1" s="819"/>
      <c r="J1" s="819"/>
      <c r="K1" s="819"/>
      <c r="L1" s="819"/>
      <c r="M1" s="819"/>
      <c r="N1" s="819"/>
      <c r="O1" s="6"/>
    </row>
    <row r="2" spans="1:15" ht="15.75" x14ac:dyDescent="0.25">
      <c r="A2" s="819" t="s">
        <v>87</v>
      </c>
      <c r="B2" s="819"/>
      <c r="C2" s="819"/>
      <c r="D2" s="819"/>
      <c r="E2" s="819"/>
      <c r="F2" s="819"/>
      <c r="G2" s="819"/>
      <c r="H2" s="819"/>
      <c r="I2" s="819"/>
      <c r="J2" s="819"/>
      <c r="K2" s="819"/>
      <c r="L2" s="819"/>
      <c r="M2" s="819"/>
      <c r="N2" s="819"/>
      <c r="O2" s="6"/>
    </row>
    <row r="3" spans="1:15" ht="15.75" x14ac:dyDescent="0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6"/>
    </row>
    <row r="4" spans="1:15" ht="34.5" customHeight="1" x14ac:dyDescent="0.25">
      <c r="A4" s="55" t="s">
        <v>108</v>
      </c>
      <c r="B4" s="44"/>
      <c r="C4" s="822" t="str">
        <f>НМЦ!A2</f>
        <v xml:space="preserve">Всесезонный туристско-рекреационный комплекс «Эльбрус», Кабардино-Балкарская Республика.  Инженерные сети.  </v>
      </c>
      <c r="D4" s="822"/>
      <c r="E4" s="822"/>
      <c r="F4" s="822"/>
      <c r="G4" s="822"/>
      <c r="H4" s="822"/>
      <c r="I4" s="822"/>
      <c r="J4" s="822"/>
      <c r="K4" s="822"/>
      <c r="L4" s="822"/>
      <c r="M4" s="822"/>
      <c r="N4" s="822"/>
      <c r="O4" s="822"/>
    </row>
    <row r="5" spans="1:15" ht="15.75" x14ac:dyDescent="0.2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6"/>
    </row>
    <row r="6" spans="1:15" ht="15.75" x14ac:dyDescent="0.25">
      <c r="A6" s="820" t="s">
        <v>88</v>
      </c>
      <c r="B6" s="820"/>
      <c r="C6" s="820"/>
      <c r="D6" s="820"/>
      <c r="E6" s="820"/>
      <c r="F6" s="820"/>
      <c r="G6" s="49">
        <f>НМЦ!E14</f>
        <v>38492074.280000001</v>
      </c>
      <c r="H6" s="48"/>
      <c r="I6" s="48"/>
      <c r="J6" s="48"/>
      <c r="K6" s="48"/>
      <c r="L6" s="48"/>
      <c r="M6" s="48"/>
      <c r="N6" s="48"/>
      <c r="O6" s="6"/>
    </row>
    <row r="7" spans="1:15" ht="15.75" x14ac:dyDescent="0.25">
      <c r="A7" s="821" t="s">
        <v>1674</v>
      </c>
      <c r="B7" s="821"/>
      <c r="C7" s="821"/>
      <c r="D7" s="821"/>
      <c r="E7" s="821"/>
      <c r="F7" s="821"/>
      <c r="G7" s="821"/>
      <c r="H7" s="821"/>
      <c r="I7" s="821"/>
      <c r="J7" s="821"/>
      <c r="K7" s="821"/>
      <c r="L7" s="821"/>
      <c r="M7" s="821"/>
      <c r="N7" s="821"/>
      <c r="O7" s="6"/>
    </row>
    <row r="8" spans="1:15" ht="15.75" x14ac:dyDescent="0.25">
      <c r="A8" s="44" t="s">
        <v>89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6"/>
    </row>
    <row r="9" spans="1:15" ht="15.75" x14ac:dyDescent="0.25">
      <c r="A9" s="50" t="s">
        <v>127</v>
      </c>
      <c r="B9" s="50"/>
      <c r="C9" s="50"/>
      <c r="D9" s="50"/>
      <c r="E9" s="50"/>
      <c r="F9" s="44"/>
      <c r="G9" s="44"/>
      <c r="H9" s="44"/>
      <c r="I9" s="44"/>
      <c r="J9" s="44"/>
      <c r="K9" s="44"/>
      <c r="L9" s="44"/>
      <c r="M9" s="44"/>
      <c r="N9" s="44"/>
      <c r="O9" s="6"/>
    </row>
    <row r="10" spans="1:15" ht="15.75" x14ac:dyDescent="0.25">
      <c r="A10" s="51"/>
      <c r="B10" s="52" t="s">
        <v>99</v>
      </c>
      <c r="C10" s="50"/>
      <c r="D10" s="50"/>
      <c r="E10" s="50"/>
      <c r="F10" s="44"/>
      <c r="G10" s="44"/>
      <c r="H10" s="44"/>
      <c r="I10" s="44"/>
      <c r="J10" s="44"/>
      <c r="K10" s="44"/>
      <c r="L10" s="44"/>
      <c r="M10" s="44"/>
      <c r="N10" s="44"/>
      <c r="O10" s="6"/>
    </row>
    <row r="11" spans="1:15" ht="15.75" x14ac:dyDescent="0.25">
      <c r="A11" s="51"/>
      <c r="B11" s="52" t="s">
        <v>101</v>
      </c>
      <c r="C11" s="50"/>
      <c r="D11" s="50"/>
      <c r="E11" s="50"/>
      <c r="F11" s="44"/>
      <c r="G11" s="44"/>
      <c r="H11" s="44"/>
      <c r="I11" s="44"/>
      <c r="J11" s="44"/>
      <c r="K11" s="44"/>
      <c r="L11" s="44"/>
      <c r="M11" s="44"/>
      <c r="N11" s="44"/>
      <c r="O11" s="6"/>
    </row>
    <row r="12" spans="1:15" ht="15.75" x14ac:dyDescent="0.25">
      <c r="A12" s="51"/>
      <c r="B12" s="52" t="s">
        <v>145</v>
      </c>
      <c r="C12" s="50"/>
      <c r="D12" s="50"/>
      <c r="E12" s="50"/>
      <c r="F12" s="44"/>
      <c r="G12" s="44"/>
      <c r="H12" s="44"/>
      <c r="I12" s="44"/>
      <c r="J12" s="44"/>
      <c r="K12" s="44"/>
      <c r="L12" s="44"/>
      <c r="M12" s="44"/>
      <c r="N12" s="44"/>
      <c r="O12" s="6"/>
    </row>
    <row r="13" spans="1:15" ht="15.75" x14ac:dyDescent="0.25">
      <c r="A13" s="51"/>
      <c r="B13" s="52" t="s">
        <v>104</v>
      </c>
      <c r="C13" s="50"/>
      <c r="D13" s="50"/>
      <c r="E13" s="50"/>
      <c r="F13" s="44"/>
      <c r="G13" s="44"/>
      <c r="H13" s="44"/>
      <c r="I13" s="44"/>
      <c r="J13" s="44"/>
      <c r="K13" s="44"/>
      <c r="L13" s="44"/>
      <c r="M13" s="44"/>
      <c r="N13" s="44"/>
      <c r="O13" s="6"/>
    </row>
    <row r="14" spans="1:15" ht="15.75" x14ac:dyDescent="0.25">
      <c r="A14" s="51"/>
      <c r="B14" s="52" t="s">
        <v>125</v>
      </c>
      <c r="C14" s="50"/>
      <c r="D14" s="50"/>
      <c r="E14" s="50"/>
      <c r="F14" s="44"/>
      <c r="G14" s="44"/>
      <c r="H14" s="44"/>
      <c r="I14" s="44"/>
      <c r="J14" s="44"/>
      <c r="K14" s="44"/>
      <c r="L14" s="44"/>
      <c r="M14" s="44"/>
      <c r="N14" s="44"/>
      <c r="O14" s="6"/>
    </row>
    <row r="15" spans="1:15" ht="15.75" x14ac:dyDescent="0.25">
      <c r="A15" s="51"/>
      <c r="B15" s="52" t="s">
        <v>126</v>
      </c>
      <c r="C15" s="50"/>
      <c r="D15" s="50"/>
      <c r="E15" s="50"/>
      <c r="F15" s="44"/>
      <c r="G15" s="44"/>
      <c r="H15" s="44"/>
      <c r="I15" s="44"/>
      <c r="J15" s="44"/>
      <c r="K15" s="44"/>
      <c r="L15" s="44"/>
      <c r="M15" s="44"/>
      <c r="N15" s="44"/>
      <c r="O15" s="6"/>
    </row>
    <row r="16" spans="1:15" ht="15.75" x14ac:dyDescent="0.25">
      <c r="A16" s="50"/>
      <c r="B16" s="121" t="s">
        <v>136</v>
      </c>
      <c r="C16" s="122"/>
      <c r="D16" s="122"/>
      <c r="E16" s="122"/>
      <c r="F16" s="44"/>
      <c r="G16" s="44"/>
      <c r="H16" s="44"/>
      <c r="I16" s="44"/>
      <c r="J16" s="44"/>
      <c r="K16" s="44"/>
      <c r="L16" s="44"/>
      <c r="M16" s="44"/>
      <c r="N16" s="44"/>
      <c r="O16" s="6"/>
    </row>
    <row r="17" spans="1:15" ht="15.75" x14ac:dyDescent="0.25">
      <c r="A17" s="50"/>
      <c r="B17" s="121" t="s">
        <v>218</v>
      </c>
      <c r="C17" s="122"/>
      <c r="D17" s="122"/>
      <c r="E17" s="122"/>
      <c r="F17" s="123"/>
      <c r="G17" s="123"/>
      <c r="H17" s="44"/>
      <c r="I17" s="44"/>
      <c r="J17" s="44"/>
      <c r="K17" s="44"/>
      <c r="L17" s="44"/>
      <c r="M17" s="44"/>
      <c r="N17" s="44"/>
      <c r="O17" s="6"/>
    </row>
    <row r="18" spans="1:15" ht="15.75" x14ac:dyDescent="0.25">
      <c r="A18" s="50" t="s">
        <v>128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6"/>
    </row>
    <row r="19" spans="1:15" ht="33" customHeight="1" x14ac:dyDescent="0.25">
      <c r="A19" s="825" t="s">
        <v>307</v>
      </c>
      <c r="B19" s="825"/>
      <c r="C19" s="825"/>
      <c r="D19" s="825"/>
      <c r="E19" s="825"/>
      <c r="F19" s="825"/>
      <c r="G19" s="825"/>
      <c r="H19" s="825"/>
      <c r="I19" s="825"/>
      <c r="J19" s="825"/>
      <c r="K19" s="825"/>
      <c r="L19" s="825"/>
      <c r="M19" s="825"/>
      <c r="N19" s="825"/>
      <c r="O19" s="6"/>
    </row>
    <row r="20" spans="1:15" ht="15.75" x14ac:dyDescent="0.25">
      <c r="A20" s="50" t="s">
        <v>90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44"/>
      <c r="M20" s="44"/>
      <c r="N20" s="44"/>
      <c r="O20" s="6"/>
    </row>
    <row r="21" spans="1:15" ht="31.5" customHeight="1" x14ac:dyDescent="0.25">
      <c r="A21" s="823" t="s">
        <v>129</v>
      </c>
      <c r="B21" s="823"/>
      <c r="C21" s="823"/>
      <c r="D21" s="823"/>
      <c r="E21" s="823"/>
      <c r="F21" s="823"/>
      <c r="G21" s="823"/>
      <c r="H21" s="823"/>
      <c r="I21" s="823"/>
      <c r="J21" s="823"/>
      <c r="K21" s="823"/>
      <c r="L21" s="823"/>
      <c r="M21" s="823"/>
      <c r="N21" s="823"/>
      <c r="O21" s="6"/>
    </row>
    <row r="22" spans="1:15" ht="29.25" customHeight="1" x14ac:dyDescent="0.25">
      <c r="A22" s="824" t="s">
        <v>130</v>
      </c>
      <c r="B22" s="824"/>
      <c r="C22" s="824"/>
      <c r="D22" s="824"/>
      <c r="E22" s="824"/>
      <c r="F22" s="824"/>
      <c r="G22" s="824"/>
      <c r="H22" s="824"/>
      <c r="I22" s="824"/>
      <c r="J22" s="824"/>
      <c r="K22" s="824"/>
      <c r="L22" s="824"/>
      <c r="M22" s="824"/>
      <c r="N22" s="824"/>
      <c r="O22" s="6"/>
    </row>
    <row r="23" spans="1:15" ht="15.6" customHeight="1" x14ac:dyDescent="0.25">
      <c r="A23" s="53" t="s">
        <v>140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44"/>
      <c r="M23" s="44"/>
      <c r="N23" s="44"/>
      <c r="O23" s="6"/>
    </row>
    <row r="24" spans="1:15" ht="15.75" x14ac:dyDescent="0.25">
      <c r="A24" s="50" t="s">
        <v>91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44"/>
      <c r="M24" s="44"/>
      <c r="N24" s="44"/>
      <c r="O24" s="6"/>
    </row>
    <row r="25" spans="1:15" ht="15.75" x14ac:dyDescent="0.25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44"/>
      <c r="M25" s="44"/>
      <c r="N25" s="44"/>
      <c r="O25" s="6"/>
    </row>
    <row r="26" spans="1:15" ht="15.75" x14ac:dyDescent="0.25">
      <c r="A26" s="50" t="s">
        <v>92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44"/>
      <c r="M26" s="44"/>
      <c r="N26" s="44"/>
      <c r="O26" s="6"/>
    </row>
    <row r="27" spans="1:15" ht="15.75" x14ac:dyDescent="0.25">
      <c r="A27" s="50" t="s">
        <v>93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44"/>
      <c r="M27" s="44"/>
      <c r="N27" s="44"/>
      <c r="O27" s="6"/>
    </row>
    <row r="28" spans="1:15" ht="15.75" x14ac:dyDescent="0.2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44"/>
      <c r="M28" s="44"/>
      <c r="N28" s="44"/>
      <c r="O28" s="6"/>
    </row>
    <row r="29" spans="1:15" ht="15.75" x14ac:dyDescent="0.25">
      <c r="A29" s="44" t="s">
        <v>94</v>
      </c>
      <c r="B29" s="44"/>
      <c r="C29" s="44"/>
      <c r="D29" s="44"/>
      <c r="E29" s="44"/>
      <c r="F29" s="44"/>
      <c r="G29" s="50"/>
      <c r="H29" s="50"/>
      <c r="I29" s="50"/>
      <c r="J29" s="818"/>
      <c r="K29" s="818"/>
      <c r="L29" s="818"/>
      <c r="M29" s="818"/>
      <c r="N29" s="818"/>
      <c r="O29" s="6"/>
    </row>
    <row r="30" spans="1:15" ht="15.75" x14ac:dyDescent="0.25">
      <c r="A30" s="44"/>
      <c r="B30" s="44"/>
      <c r="C30" s="44"/>
      <c r="D30" s="44"/>
      <c r="E30" s="44"/>
      <c r="F30" s="44"/>
      <c r="G30" s="50"/>
      <c r="H30" s="50"/>
      <c r="I30" s="50"/>
      <c r="J30" s="54" t="s">
        <v>95</v>
      </c>
      <c r="K30" s="54"/>
      <c r="L30" s="54"/>
      <c r="M30" s="44"/>
      <c r="N30" s="44"/>
      <c r="O30" s="6"/>
    </row>
  </sheetData>
  <mergeCells count="9">
    <mergeCell ref="J29:N29"/>
    <mergeCell ref="A1:N1"/>
    <mergeCell ref="A2:N2"/>
    <mergeCell ref="A6:F6"/>
    <mergeCell ref="A7:N7"/>
    <mergeCell ref="C4:O4"/>
    <mergeCell ref="A21:N21"/>
    <mergeCell ref="A22:N22"/>
    <mergeCell ref="A19:N1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tabSelected="1" topLeftCell="A4" zoomScaleNormal="100" workbookViewId="0">
      <selection activeCell="E5" sqref="E5"/>
    </sheetView>
  </sheetViews>
  <sheetFormatPr defaultRowHeight="15" x14ac:dyDescent="0.25"/>
  <cols>
    <col min="1" max="1" width="5.7109375" customWidth="1"/>
    <col min="2" max="2" width="47.85546875" customWidth="1"/>
    <col min="3" max="3" width="16" customWidth="1"/>
    <col min="4" max="4" width="14.7109375" customWidth="1"/>
    <col min="5" max="5" width="24" customWidth="1"/>
    <col min="7" max="7" width="10.5703125" bestFit="1" customWidth="1"/>
    <col min="10" max="10" width="15.85546875" customWidth="1"/>
    <col min="14" max="14" width="12" customWidth="1"/>
  </cols>
  <sheetData>
    <row r="1" spans="1:14" ht="15.75" x14ac:dyDescent="0.25">
      <c r="A1" s="829" t="s">
        <v>5</v>
      </c>
      <c r="B1" s="829"/>
      <c r="C1" s="829"/>
      <c r="D1" s="829"/>
      <c r="E1" s="829"/>
    </row>
    <row r="2" spans="1:14" ht="48.75" customHeight="1" x14ac:dyDescent="0.25">
      <c r="A2" s="804" t="s">
        <v>304</v>
      </c>
      <c r="B2" s="805"/>
      <c r="C2" s="805"/>
      <c r="D2" s="805"/>
      <c r="E2" s="805"/>
    </row>
    <row r="3" spans="1:14" ht="32.25" customHeight="1" x14ac:dyDescent="0.25">
      <c r="A3" s="46"/>
      <c r="B3" s="47"/>
      <c r="C3" s="47"/>
      <c r="D3" s="47"/>
      <c r="E3" s="47"/>
    </row>
    <row r="4" spans="1:14" ht="15.75" x14ac:dyDescent="0.25">
      <c r="A4" s="1" t="s">
        <v>60</v>
      </c>
      <c r="B4" s="1"/>
      <c r="C4" s="776">
        <f>(C6-C5)/30.5</f>
        <v>13.3</v>
      </c>
      <c r="D4" s="59" t="s">
        <v>1669</v>
      </c>
      <c r="E4" s="8"/>
    </row>
    <row r="5" spans="1:14" ht="15.75" x14ac:dyDescent="0.25">
      <c r="A5" s="1" t="s">
        <v>3</v>
      </c>
      <c r="B5" s="1"/>
      <c r="C5" s="777">
        <f>НМЦК!F29</f>
        <v>44593</v>
      </c>
      <c r="D5" s="8"/>
      <c r="E5" s="8"/>
    </row>
    <row r="6" spans="1:14" ht="15.75" x14ac:dyDescent="0.25">
      <c r="A6" s="1" t="s">
        <v>4</v>
      </c>
      <c r="B6" s="1"/>
      <c r="C6" s="777">
        <f>НМЦК!F30</f>
        <v>44998</v>
      </c>
      <c r="D6" s="8"/>
      <c r="E6" s="8"/>
    </row>
    <row r="7" spans="1:14" ht="15.75" x14ac:dyDescent="0.25">
      <c r="A7" s="1"/>
      <c r="B7" s="8"/>
      <c r="C7" s="8"/>
      <c r="D7" s="8"/>
      <c r="E7" s="8"/>
    </row>
    <row r="8" spans="1:14" ht="15.75" x14ac:dyDescent="0.25">
      <c r="A8" s="826" t="s">
        <v>6</v>
      </c>
      <c r="B8" s="827" t="s">
        <v>7</v>
      </c>
      <c r="C8" s="826" t="s">
        <v>10</v>
      </c>
      <c r="D8" s="826"/>
      <c r="E8" s="826"/>
    </row>
    <row r="9" spans="1:14" ht="24.75" customHeight="1" x14ac:dyDescent="0.25">
      <c r="A9" s="826"/>
      <c r="B9" s="828"/>
      <c r="C9" s="37" t="s">
        <v>11</v>
      </c>
      <c r="D9" s="37" t="s">
        <v>61</v>
      </c>
      <c r="E9" s="37" t="s">
        <v>8</v>
      </c>
      <c r="N9" s="5"/>
    </row>
    <row r="10" spans="1:14" ht="15.75" x14ac:dyDescent="0.25">
      <c r="A10" s="37">
        <v>1</v>
      </c>
      <c r="B10" s="37">
        <v>2</v>
      </c>
      <c r="C10" s="37">
        <v>3</v>
      </c>
      <c r="D10" s="38">
        <v>4</v>
      </c>
      <c r="E10" s="39">
        <v>5</v>
      </c>
    </row>
    <row r="11" spans="1:14" ht="28.5" customHeight="1" x14ac:dyDescent="0.25">
      <c r="A11" s="40">
        <v>1</v>
      </c>
      <c r="B11" s="41" t="s">
        <v>30</v>
      </c>
      <c r="C11" s="771">
        <f>НМЦК!G12+НМЦК!G13</f>
        <v>13198560.82</v>
      </c>
      <c r="D11" s="31">
        <f>C11*0.2</f>
        <v>2639712.16</v>
      </c>
      <c r="E11" s="31">
        <f>C11+D11</f>
        <v>15838272.98</v>
      </c>
    </row>
    <row r="12" spans="1:14" ht="33" customHeight="1" x14ac:dyDescent="0.25">
      <c r="A12" s="40">
        <v>2</v>
      </c>
      <c r="B12" s="41" t="s">
        <v>22</v>
      </c>
      <c r="C12" s="771">
        <f>НМЦК!G14+НМЦК!G15</f>
        <v>18672265.75</v>
      </c>
      <c r="D12" s="31">
        <f>C12*0.2</f>
        <v>3734453.15</v>
      </c>
      <c r="E12" s="31">
        <f>C12+D12</f>
        <v>22406718.899999999</v>
      </c>
      <c r="H12" s="3"/>
      <c r="J12" s="4"/>
    </row>
    <row r="13" spans="1:14" ht="33" customHeight="1" x14ac:dyDescent="0.25">
      <c r="A13" s="40">
        <v>3</v>
      </c>
      <c r="B13" s="41" t="s">
        <v>306</v>
      </c>
      <c r="C13" s="771">
        <f>НМЦК!G16</f>
        <v>205902</v>
      </c>
      <c r="D13" s="31">
        <f>C13*0.2</f>
        <v>41180.400000000001</v>
      </c>
      <c r="E13" s="31">
        <f>C13+D13</f>
        <v>247082.4</v>
      </c>
      <c r="H13" s="3"/>
      <c r="J13" s="4"/>
    </row>
    <row r="14" spans="1:14" ht="15.75" x14ac:dyDescent="0.25">
      <c r="A14" s="42"/>
      <c r="B14" s="42" t="s">
        <v>1</v>
      </c>
      <c r="C14" s="772">
        <f>C11+C12+C13</f>
        <v>32076728.57</v>
      </c>
      <c r="D14" s="772">
        <f>D11+D12+D13</f>
        <v>6415345.71</v>
      </c>
      <c r="E14" s="772">
        <f>E11+E12+E13</f>
        <v>38492074.280000001</v>
      </c>
      <c r="F14" s="2"/>
      <c r="G14" s="2"/>
      <c r="J14" s="2"/>
    </row>
    <row r="15" spans="1:14" ht="32.25" customHeight="1" x14ac:dyDescent="0.25">
      <c r="A15" s="19"/>
      <c r="B15" s="43" t="s">
        <v>9</v>
      </c>
      <c r="C15" s="773">
        <f>НМЦК!G17-НМЦК!D17</f>
        <v>707373.91</v>
      </c>
      <c r="D15" s="31">
        <f>C15*0.2</f>
        <v>141474.78</v>
      </c>
      <c r="E15" s="31">
        <f>C15+D15</f>
        <v>848848.69</v>
      </c>
      <c r="G15" s="775"/>
    </row>
    <row r="16" spans="1:14" ht="15.75" x14ac:dyDescent="0.25">
      <c r="A16" s="8"/>
      <c r="B16" s="8"/>
      <c r="C16" s="774"/>
      <c r="D16" s="8"/>
      <c r="E16" s="8"/>
    </row>
    <row r="17" spans="1:5" ht="15.75" x14ac:dyDescent="0.25">
      <c r="A17" s="44"/>
      <c r="B17" s="44" t="s">
        <v>85</v>
      </c>
      <c r="C17" s="45">
        <f>НМЦК!G13+НМЦК!G15</f>
        <v>1362569</v>
      </c>
      <c r="D17" s="45">
        <f>C17*0.2</f>
        <v>272513.8</v>
      </c>
      <c r="E17" s="45">
        <f>C17+D17</f>
        <v>1635082.8</v>
      </c>
    </row>
  </sheetData>
  <mergeCells count="5">
    <mergeCell ref="A8:A9"/>
    <mergeCell ref="B8:B9"/>
    <mergeCell ref="C8:E8"/>
    <mergeCell ref="A1:E1"/>
    <mergeCell ref="A2:E2"/>
  </mergeCells>
  <pageMargins left="0.7" right="0.7" top="0.75" bottom="0.75" header="0.3" footer="0.3"/>
  <pageSetup paperSize="9" scale="8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view="pageBreakPreview" topLeftCell="B11" zoomScale="85" zoomScaleNormal="85" zoomScaleSheetLayoutView="85" workbookViewId="0">
      <selection activeCell="K42" sqref="K42"/>
    </sheetView>
  </sheetViews>
  <sheetFormatPr defaultRowHeight="15.75" x14ac:dyDescent="0.25"/>
  <cols>
    <col min="1" max="1" width="40.42578125" style="8" customWidth="1"/>
    <col min="2" max="2" width="25.140625" style="8" customWidth="1"/>
    <col min="3" max="3" width="18.28515625" style="8" customWidth="1"/>
    <col min="4" max="4" width="22" style="8" customWidth="1"/>
    <col min="5" max="5" width="15.28515625" style="8" customWidth="1"/>
    <col min="6" max="6" width="18.85546875" style="8" customWidth="1"/>
    <col min="7" max="7" width="26.7109375" style="8" customWidth="1"/>
    <col min="8" max="8" width="12" style="8" bestFit="1" customWidth="1"/>
    <col min="9" max="9" width="24.140625" style="8" customWidth="1"/>
    <col min="10" max="10" width="9.140625" style="8"/>
    <col min="11" max="11" width="12" style="8" bestFit="1" customWidth="1"/>
    <col min="12" max="16384" width="9.140625" style="8"/>
  </cols>
  <sheetData>
    <row r="1" spans="1:9" ht="45.75" customHeight="1" x14ac:dyDescent="0.25">
      <c r="A1" s="831" t="s">
        <v>66</v>
      </c>
      <c r="B1" s="831"/>
      <c r="C1" s="831"/>
      <c r="D1" s="831"/>
      <c r="E1" s="831"/>
      <c r="F1" s="831"/>
      <c r="G1" s="831"/>
    </row>
    <row r="2" spans="1:9" ht="57" customHeight="1" x14ac:dyDescent="0.25">
      <c r="A2" s="22" t="s">
        <v>67</v>
      </c>
      <c r="B2" s="832" t="s">
        <v>304</v>
      </c>
      <c r="C2" s="833"/>
      <c r="D2" s="833"/>
      <c r="E2" s="833"/>
      <c r="F2" s="833"/>
      <c r="G2" s="833"/>
    </row>
    <row r="3" spans="1:9" ht="27" customHeight="1" x14ac:dyDescent="0.25">
      <c r="A3" s="22" t="s">
        <v>68</v>
      </c>
      <c r="B3" s="810" t="s">
        <v>148</v>
      </c>
      <c r="C3" s="810"/>
      <c r="D3" s="810"/>
      <c r="E3" s="810"/>
      <c r="F3" s="810"/>
      <c r="G3" s="810"/>
    </row>
    <row r="5" spans="1:9" x14ac:dyDescent="0.25">
      <c r="A5" s="21" t="s">
        <v>69</v>
      </c>
    </row>
    <row r="6" spans="1:9" x14ac:dyDescent="0.25">
      <c r="A6" s="21" t="s">
        <v>149</v>
      </c>
      <c r="B6" s="23"/>
      <c r="C6" s="23"/>
    </row>
    <row r="7" spans="1:9" x14ac:dyDescent="0.25">
      <c r="A7" s="21" t="s">
        <v>150</v>
      </c>
      <c r="B7" s="21"/>
      <c r="C7" s="21"/>
      <c r="D7" s="21"/>
      <c r="E7" s="21"/>
      <c r="F7" s="21"/>
      <c r="G7" s="21"/>
    </row>
    <row r="8" spans="1:9" x14ac:dyDescent="0.25">
      <c r="A8" s="795" t="s">
        <v>1673</v>
      </c>
      <c r="B8" s="795"/>
      <c r="C8" s="795"/>
      <c r="D8" s="795"/>
      <c r="E8" s="795"/>
      <c r="F8" s="795"/>
      <c r="G8" s="795"/>
    </row>
    <row r="9" spans="1:9" x14ac:dyDescent="0.25">
      <c r="G9" s="24" t="s">
        <v>40</v>
      </c>
    </row>
    <row r="10" spans="1:9" ht="128.25" customHeight="1" x14ac:dyDescent="0.25">
      <c r="A10" s="25" t="s">
        <v>70</v>
      </c>
      <c r="B10" s="26" t="s">
        <v>222</v>
      </c>
      <c r="C10" s="26" t="s">
        <v>71</v>
      </c>
      <c r="D10" s="26" t="s">
        <v>1518</v>
      </c>
      <c r="E10" s="26" t="s">
        <v>72</v>
      </c>
      <c r="F10" s="26" t="s">
        <v>73</v>
      </c>
      <c r="G10" s="26" t="s">
        <v>139</v>
      </c>
    </row>
    <row r="11" spans="1:9" x14ac:dyDescent="0.25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7">
        <v>7</v>
      </c>
    </row>
    <row r="12" spans="1:9" x14ac:dyDescent="0.25">
      <c r="A12" s="97" t="s">
        <v>74</v>
      </c>
      <c r="B12" s="764">
        <f>'Сводная ПИР'!G20-'Сводная Изыскания'!H20</f>
        <v>11931288.380000001</v>
      </c>
      <c r="C12" s="98">
        <f>C21</f>
        <v>1</v>
      </c>
      <c r="D12" s="764">
        <f>B12*C12</f>
        <v>11931288.380000001</v>
      </c>
      <c r="E12" s="110">
        <f>$F$40</f>
        <v>1.0324268999999999</v>
      </c>
      <c r="F12" s="764">
        <f>D12*E12</f>
        <v>12318183.08</v>
      </c>
      <c r="G12" s="765">
        <f>D12+(F12-D12)*(1-30/100)</f>
        <v>12202114.67</v>
      </c>
    </row>
    <row r="13" spans="1:9" ht="47.25" x14ac:dyDescent="0.25">
      <c r="A13" s="97" t="s">
        <v>223</v>
      </c>
      <c r="B13" s="764">
        <f>'Сводная Изыскания'!H20</f>
        <v>974330</v>
      </c>
      <c r="C13" s="98">
        <v>1</v>
      </c>
      <c r="D13" s="764">
        <f>B13*C13</f>
        <v>974330</v>
      </c>
      <c r="E13" s="110">
        <f>$F$40</f>
        <v>1.0324268999999999</v>
      </c>
      <c r="F13" s="764">
        <f>D13*E13</f>
        <v>1005924.5</v>
      </c>
      <c r="G13" s="765">
        <f>D13+(F13-D13)*(1-30/100)</f>
        <v>996446.15</v>
      </c>
    </row>
    <row r="14" spans="1:9" x14ac:dyDescent="0.25">
      <c r="A14" s="30" t="s">
        <v>75</v>
      </c>
      <c r="B14" s="31">
        <f>'Сводная ПИР'!G26</f>
        <v>17899837.530000001</v>
      </c>
      <c r="C14" s="29">
        <f>C21</f>
        <v>1</v>
      </c>
      <c r="D14" s="31">
        <f>B14*C14</f>
        <v>17899837.530000001</v>
      </c>
      <c r="E14" s="110">
        <f>$F$40</f>
        <v>1.0324268999999999</v>
      </c>
      <c r="F14" s="31">
        <f>D14*E14</f>
        <v>18480273.77</v>
      </c>
      <c r="G14" s="761">
        <f>D14+(F14-D14)*(1-30/100)</f>
        <v>18306142.899999999</v>
      </c>
      <c r="I14" s="93"/>
    </row>
    <row r="15" spans="1:9" ht="56.25" customHeight="1" x14ac:dyDescent="0.25">
      <c r="A15" s="28" t="s">
        <v>221</v>
      </c>
      <c r="B15" s="31">
        <f>(B14)*0.02</f>
        <v>357996.75</v>
      </c>
      <c r="C15" s="29">
        <f>C21</f>
        <v>1</v>
      </c>
      <c r="D15" s="31">
        <f>B15*C15</f>
        <v>357996.75</v>
      </c>
      <c r="E15" s="110">
        <f>$F$40</f>
        <v>1.0324268999999999</v>
      </c>
      <c r="F15" s="31">
        <f>D15*E15</f>
        <v>369605.47</v>
      </c>
      <c r="G15" s="761">
        <f>D15+(F15-D15)*(1-30/100)</f>
        <v>366122.85</v>
      </c>
    </row>
    <row r="16" spans="1:9" ht="29.25" customHeight="1" x14ac:dyDescent="0.25">
      <c r="A16" s="28" t="s">
        <v>306</v>
      </c>
      <c r="B16" s="31">
        <f>'Сводная ПИР'!G28</f>
        <v>205902</v>
      </c>
      <c r="C16" s="29">
        <f>C21</f>
        <v>1</v>
      </c>
      <c r="D16" s="31">
        <f>B16*C16</f>
        <v>205902</v>
      </c>
      <c r="E16" s="110">
        <v>1</v>
      </c>
      <c r="F16" s="31">
        <f>D16*E16</f>
        <v>205902</v>
      </c>
      <c r="G16" s="761">
        <f>F16</f>
        <v>205902</v>
      </c>
    </row>
    <row r="17" spans="1:11" x14ac:dyDescent="0.25">
      <c r="A17" s="766" t="s">
        <v>76</v>
      </c>
      <c r="B17" s="767">
        <f>B12+B13+B14+B15+B16</f>
        <v>31369354.66</v>
      </c>
      <c r="C17" s="768"/>
      <c r="D17" s="767">
        <f>D12+D13+D14+D15+D16</f>
        <v>31369354.66</v>
      </c>
      <c r="E17" s="769"/>
      <c r="F17" s="767">
        <f>F12+F13+F14+F15+F16</f>
        <v>32379888.82</v>
      </c>
      <c r="G17" s="767">
        <f>G12+G13+G14+G15+G16</f>
        <v>32076728.57</v>
      </c>
    </row>
    <row r="18" spans="1:11" x14ac:dyDescent="0.25">
      <c r="A18" s="766" t="s">
        <v>77</v>
      </c>
      <c r="B18" s="767">
        <f>B17*0.2</f>
        <v>6273870.9299999997</v>
      </c>
      <c r="C18" s="768"/>
      <c r="D18" s="767">
        <f>D17*0.2</f>
        <v>6273870.9299999997</v>
      </c>
      <c r="E18" s="767"/>
      <c r="F18" s="767">
        <f>F17*0.2</f>
        <v>6475977.7599999998</v>
      </c>
      <c r="G18" s="770">
        <f>G17*0.2</f>
        <v>6415345.71</v>
      </c>
    </row>
    <row r="19" spans="1:11" x14ac:dyDescent="0.25">
      <c r="A19" s="766" t="s">
        <v>78</v>
      </c>
      <c r="B19" s="767">
        <f>B17+B18</f>
        <v>37643225.590000004</v>
      </c>
      <c r="C19" s="768"/>
      <c r="D19" s="767">
        <f>D17+D18</f>
        <v>37643225.590000004</v>
      </c>
      <c r="E19" s="767"/>
      <c r="F19" s="767">
        <f>F17+F18</f>
        <v>38855866.579999998</v>
      </c>
      <c r="G19" s="770">
        <f>G17+G18</f>
        <v>38492074.280000001</v>
      </c>
    </row>
    <row r="20" spans="1:11" x14ac:dyDescent="0.25">
      <c r="A20" s="32"/>
      <c r="B20" s="33"/>
      <c r="C20" s="33"/>
      <c r="D20" s="33"/>
      <c r="E20" s="33"/>
      <c r="F20" s="33"/>
    </row>
    <row r="21" spans="1:11" ht="45" customHeight="1" x14ac:dyDescent="0.25">
      <c r="A21" s="817" t="s">
        <v>107</v>
      </c>
      <c r="B21" s="817"/>
      <c r="C21" s="34">
        <v>1</v>
      </c>
    </row>
    <row r="22" spans="1:11" ht="18.600000000000001" customHeight="1" x14ac:dyDescent="0.25">
      <c r="A22" s="35" t="s">
        <v>96</v>
      </c>
      <c r="B22" s="35"/>
      <c r="C22" s="34"/>
    </row>
    <row r="23" spans="1:11" ht="23.45" customHeight="1" x14ac:dyDescent="0.25">
      <c r="A23" s="835" t="s">
        <v>937</v>
      </c>
      <c r="B23" s="835"/>
      <c r="C23" s="835"/>
      <c r="D23" s="835"/>
      <c r="E23" s="835"/>
      <c r="F23" s="835"/>
      <c r="G23" s="21"/>
    </row>
    <row r="24" spans="1:11" ht="23.45" customHeight="1" x14ac:dyDescent="0.25">
      <c r="A24" s="36"/>
      <c r="B24" s="36"/>
      <c r="C24" s="36"/>
      <c r="D24" s="36"/>
      <c r="E24" s="36"/>
      <c r="F24" s="36"/>
      <c r="G24" s="21"/>
    </row>
    <row r="25" spans="1:11" x14ac:dyDescent="0.25">
      <c r="A25" s="834" t="s">
        <v>79</v>
      </c>
      <c r="B25" s="834"/>
      <c r="C25" s="834"/>
      <c r="D25" s="834"/>
      <c r="E25" s="23"/>
      <c r="F25" s="23"/>
      <c r="G25" s="23"/>
      <c r="H25" s="23"/>
      <c r="I25" s="23"/>
    </row>
    <row r="26" spans="1:11" x14ac:dyDescent="0.25">
      <c r="A26" s="21"/>
      <c r="B26" s="21"/>
      <c r="C26" s="21"/>
      <c r="D26" s="21"/>
      <c r="E26" s="21"/>
      <c r="F26" s="21"/>
      <c r="G26" s="21"/>
    </row>
    <row r="27" spans="1:11" customFormat="1" x14ac:dyDescent="0.25">
      <c r="A27" s="836" t="s">
        <v>1519</v>
      </c>
      <c r="B27" s="836"/>
      <c r="C27" s="836"/>
      <c r="D27" s="836"/>
      <c r="E27" s="836"/>
      <c r="F27" s="112">
        <v>44532</v>
      </c>
      <c r="G27" s="8"/>
      <c r="H27" s="792">
        <v>44561</v>
      </c>
      <c r="J27" s="8"/>
      <c r="K27" s="792"/>
    </row>
    <row r="28" spans="1:11" customFormat="1" x14ac:dyDescent="0.25">
      <c r="A28" s="837" t="s">
        <v>184</v>
      </c>
      <c r="B28" s="838"/>
      <c r="C28" s="838"/>
      <c r="D28" s="838"/>
      <c r="E28" s="839"/>
      <c r="F28" s="796">
        <f>ROUNDUP((F30-F29)/30.5,1)</f>
        <v>13.3</v>
      </c>
      <c r="G28" s="8"/>
    </row>
    <row r="29" spans="1:11" customFormat="1" x14ac:dyDescent="0.25">
      <c r="A29" s="837" t="s">
        <v>80</v>
      </c>
      <c r="B29" s="838"/>
      <c r="C29" s="838"/>
      <c r="D29" s="838"/>
      <c r="E29" s="839"/>
      <c r="F29" s="112">
        <v>44593</v>
      </c>
      <c r="G29" s="8"/>
      <c r="H29" s="105">
        <v>44562</v>
      </c>
      <c r="I29" s="792">
        <v>44926</v>
      </c>
    </row>
    <row r="30" spans="1:11" customFormat="1" x14ac:dyDescent="0.25">
      <c r="A30" s="837" t="s">
        <v>81</v>
      </c>
      <c r="B30" s="838"/>
      <c r="C30" s="838"/>
      <c r="D30" s="838"/>
      <c r="E30" s="839"/>
      <c r="F30" s="112">
        <f>F29+405</f>
        <v>44998</v>
      </c>
      <c r="G30" s="8"/>
      <c r="H30" s="105">
        <v>44927</v>
      </c>
    </row>
    <row r="31" spans="1:11" customFormat="1" x14ac:dyDescent="0.25">
      <c r="A31" s="840" t="s">
        <v>185</v>
      </c>
      <c r="B31" s="840"/>
      <c r="C31" s="840"/>
      <c r="D31" s="840"/>
      <c r="E31" s="840"/>
      <c r="F31" s="797">
        <f>12/$F$28</f>
        <v>0.9</v>
      </c>
    </row>
    <row r="32" spans="1:11" customFormat="1" x14ac:dyDescent="0.25">
      <c r="A32" s="841" t="s">
        <v>1507</v>
      </c>
      <c r="B32" s="841"/>
      <c r="C32" s="841"/>
      <c r="D32" s="841"/>
      <c r="E32" s="841"/>
      <c r="F32" s="797">
        <f>1-F31</f>
        <v>0.1</v>
      </c>
    </row>
    <row r="33" spans="1:11" customFormat="1" ht="33" customHeight="1" x14ac:dyDescent="0.25">
      <c r="A33" s="843" t="s">
        <v>1511</v>
      </c>
      <c r="B33" s="843"/>
      <c r="C33" s="843"/>
      <c r="D33" s="843"/>
      <c r="E33" s="843"/>
      <c r="F33" s="798">
        <v>1.0509999999999999</v>
      </c>
    </row>
    <row r="34" spans="1:11" customFormat="1" x14ac:dyDescent="0.25">
      <c r="A34" s="842" t="s">
        <v>187</v>
      </c>
      <c r="B34" s="842"/>
      <c r="C34" s="842"/>
      <c r="D34" s="106">
        <f>F33</f>
        <v>1.0509999999999999</v>
      </c>
      <c r="E34" s="107" t="s">
        <v>186</v>
      </c>
      <c r="F34" s="111">
        <f>F33^(1/12)</f>
        <v>1.0041538000000001</v>
      </c>
    </row>
    <row r="35" spans="1:11" customFormat="1" ht="33" customHeight="1" x14ac:dyDescent="0.25">
      <c r="A35" s="843" t="s">
        <v>1512</v>
      </c>
      <c r="B35" s="843"/>
      <c r="C35" s="843"/>
      <c r="D35" s="843"/>
      <c r="E35" s="843"/>
      <c r="F35" s="798">
        <v>1.0489999999999999</v>
      </c>
    </row>
    <row r="36" spans="1:11" customFormat="1" x14ac:dyDescent="0.25">
      <c r="A36" s="842" t="s">
        <v>1508</v>
      </c>
      <c r="B36" s="842"/>
      <c r="C36" s="842"/>
      <c r="D36" s="106">
        <f>F35</f>
        <v>1.0489999999999999</v>
      </c>
      <c r="E36" s="107" t="s">
        <v>186</v>
      </c>
      <c r="F36" s="111">
        <f>F35^(1/12)</f>
        <v>1.0039944000000001</v>
      </c>
    </row>
    <row r="37" spans="1:11" customFormat="1" ht="42.75" customHeight="1" x14ac:dyDescent="0.25">
      <c r="A37" s="108" t="s">
        <v>1517</v>
      </c>
      <c r="B37" s="108"/>
      <c r="C37" s="844" t="s">
        <v>1531</v>
      </c>
      <c r="D37" s="845"/>
      <c r="E37" s="846"/>
      <c r="F37" s="111">
        <v>1</v>
      </c>
    </row>
    <row r="38" spans="1:11" customFormat="1" ht="42.75" customHeight="1" x14ac:dyDescent="0.25">
      <c r="A38" s="108" t="s">
        <v>188</v>
      </c>
      <c r="B38" s="108"/>
      <c r="C38" s="844" t="str">
        <f>CONCATENATE(F34,"^",ROUND((F29-H29)/30.5,1),"*","(",F34,"+",F34,"^",(12-ROUND((F29-H29)/30.5,1)),")/2")</f>
        <v>1,0041538^1*(1,0041538+1,0041538^11)/2</v>
      </c>
      <c r="D38" s="845"/>
      <c r="E38" s="846"/>
      <c r="F38" s="111">
        <f>F34^ROUND((F29-H29)/30.5,1)*(F34+F34^(12-ROUND((F29-H29)/30.5,1)))/2</f>
        <v>1.0296626</v>
      </c>
      <c r="H38" s="800"/>
    </row>
    <row r="39" spans="1:11" customFormat="1" ht="40.5" customHeight="1" x14ac:dyDescent="0.25">
      <c r="A39" s="108" t="s">
        <v>1509</v>
      </c>
      <c r="B39" s="108"/>
      <c r="C39" s="844" t="str">
        <f>CONCATENATE(F34,"^12*(",F36,"+",F36,"^",ROUND((F30-H30)/30.5,0),")/2")</f>
        <v>1,0041538^12*(1,0039944+1,0039944^2)/2</v>
      </c>
      <c r="D39" s="845"/>
      <c r="E39" s="846"/>
      <c r="F39" s="111">
        <f>F34^12*(F36+F36^ROUND((F30-H30)/30.5,0))/2</f>
        <v>1.0573058</v>
      </c>
      <c r="I39" s="830"/>
      <c r="J39" s="830"/>
      <c r="K39" s="830"/>
    </row>
    <row r="40" spans="1:11" customFormat="1" ht="34.5" customHeight="1" x14ac:dyDescent="0.25">
      <c r="A40" s="847" t="s">
        <v>189</v>
      </c>
      <c r="B40" s="848"/>
      <c r="C40" s="844" t="str">
        <f>CONCATENATE(F31,"*",F38,"+",F32,"*",F39)</f>
        <v>0,9*1,0296626+0,1*1,0573058</v>
      </c>
      <c r="D40" s="845"/>
      <c r="E40" s="846"/>
      <c r="F40" s="109">
        <f>F31*F38+F32*F39</f>
        <v>1.0324268999999999</v>
      </c>
    </row>
    <row r="42" spans="1:11" x14ac:dyDescent="0.25">
      <c r="A42" s="793"/>
    </row>
  </sheetData>
  <mergeCells count="22">
    <mergeCell ref="A33:E33"/>
    <mergeCell ref="A34:C34"/>
    <mergeCell ref="C39:E39"/>
    <mergeCell ref="A40:B40"/>
    <mergeCell ref="C40:E40"/>
    <mergeCell ref="A35:E35"/>
    <mergeCell ref="C38:E38"/>
    <mergeCell ref="A36:C36"/>
    <mergeCell ref="C37:E37"/>
    <mergeCell ref="I39:K39"/>
    <mergeCell ref="A1:G1"/>
    <mergeCell ref="B2:G2"/>
    <mergeCell ref="B3:G3"/>
    <mergeCell ref="A25:D25"/>
    <mergeCell ref="A23:F23"/>
    <mergeCell ref="A21:B21"/>
    <mergeCell ref="A27:E27"/>
    <mergeCell ref="A28:E28"/>
    <mergeCell ref="A29:E29"/>
    <mergeCell ref="A30:E30"/>
    <mergeCell ref="A31:E31"/>
    <mergeCell ref="A32:E3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workbookViewId="0">
      <selection activeCell="K25" sqref="K25"/>
    </sheetView>
  </sheetViews>
  <sheetFormatPr defaultRowHeight="15" x14ac:dyDescent="0.25"/>
  <cols>
    <col min="1" max="1" width="11" customWidth="1"/>
    <col min="8" max="8" width="12.140625" customWidth="1"/>
    <col min="9" max="9" width="12.7109375" customWidth="1"/>
    <col min="10" max="10" width="10.85546875" customWidth="1"/>
    <col min="11" max="11" width="11.140625" customWidth="1"/>
  </cols>
  <sheetData>
    <row r="1" spans="1:13" x14ac:dyDescent="0.25">
      <c r="A1" s="850" t="s">
        <v>275</v>
      </c>
      <c r="B1" s="850"/>
      <c r="C1" s="850"/>
      <c r="D1" s="850"/>
      <c r="E1" s="850"/>
      <c r="F1" s="850"/>
      <c r="G1" s="850"/>
      <c r="H1" s="850"/>
      <c r="I1" s="850"/>
      <c r="J1" s="850"/>
      <c r="K1" s="850"/>
    </row>
    <row r="2" spans="1:13" ht="54.75" customHeight="1" x14ac:dyDescent="0.25">
      <c r="A2" s="851" t="s">
        <v>304</v>
      </c>
      <c r="B2" s="852"/>
      <c r="C2" s="852"/>
      <c r="D2" s="852"/>
      <c r="E2" s="852"/>
      <c r="F2" s="852"/>
      <c r="G2" s="852"/>
      <c r="H2" s="852"/>
      <c r="I2" s="852"/>
      <c r="J2" s="852"/>
      <c r="K2" s="852"/>
    </row>
    <row r="3" spans="1:13" ht="54" customHeight="1" x14ac:dyDescent="0.25">
      <c r="A3" s="853" t="s">
        <v>276</v>
      </c>
      <c r="B3" s="853"/>
      <c r="C3" s="853"/>
      <c r="D3" s="853"/>
      <c r="E3" s="853"/>
      <c r="F3" s="853"/>
      <c r="G3" s="853"/>
      <c r="H3" s="853"/>
      <c r="I3" s="853"/>
      <c r="J3" s="853"/>
      <c r="K3" s="853"/>
    </row>
    <row r="4" spans="1:13" x14ac:dyDescent="0.25">
      <c r="A4" s="129" t="s">
        <v>277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</row>
    <row r="5" spans="1:13" x14ac:dyDescent="0.25">
      <c r="A5" s="130"/>
      <c r="B5" s="130"/>
      <c r="C5" s="130"/>
      <c r="D5" s="130"/>
      <c r="E5" s="130"/>
      <c r="F5" s="130"/>
      <c r="G5" s="130"/>
      <c r="H5" s="130"/>
      <c r="I5" s="130"/>
      <c r="J5" s="130"/>
      <c r="K5" s="130"/>
    </row>
    <row r="6" spans="1:13" x14ac:dyDescent="0.25">
      <c r="A6" s="849" t="s">
        <v>278</v>
      </c>
      <c r="B6" s="849"/>
      <c r="C6" s="849"/>
      <c r="D6" s="849"/>
      <c r="E6" s="849"/>
      <c r="F6" s="849"/>
      <c r="G6" s="849"/>
      <c r="H6" s="849"/>
      <c r="I6" s="849"/>
      <c r="J6" s="849"/>
      <c r="K6" s="849"/>
    </row>
    <row r="7" spans="1:13" x14ac:dyDescent="0.25">
      <c r="A7" s="849" t="s">
        <v>279</v>
      </c>
      <c r="B7" s="849"/>
      <c r="C7" s="849"/>
      <c r="D7" s="849"/>
      <c r="E7" s="849"/>
      <c r="F7" s="849"/>
      <c r="G7" s="849"/>
      <c r="H7" s="849"/>
      <c r="I7" s="849"/>
      <c r="J7" s="849"/>
      <c r="K7" s="849"/>
    </row>
    <row r="8" spans="1:13" ht="92.25" customHeight="1" x14ac:dyDescent="0.25">
      <c r="A8" s="131" t="s">
        <v>280</v>
      </c>
      <c r="B8" s="849" t="s">
        <v>281</v>
      </c>
      <c r="C8" s="849"/>
      <c r="D8" s="849"/>
      <c r="E8" s="849"/>
      <c r="F8" s="849"/>
      <c r="G8" s="849"/>
      <c r="H8" s="849"/>
      <c r="I8" s="849"/>
      <c r="J8" s="849"/>
      <c r="K8" s="849"/>
    </row>
    <row r="9" spans="1:13" ht="33.75" customHeight="1" x14ac:dyDescent="0.25">
      <c r="A9" s="132"/>
      <c r="B9" s="849" t="s">
        <v>282</v>
      </c>
      <c r="C9" s="849"/>
      <c r="D9" s="849"/>
      <c r="E9" s="849"/>
      <c r="F9" s="849"/>
      <c r="G9" s="849"/>
      <c r="H9" s="849"/>
      <c r="I9" s="849"/>
      <c r="J9" s="849"/>
      <c r="K9" s="849"/>
    </row>
    <row r="10" spans="1:13" x14ac:dyDescent="0.25">
      <c r="A10" s="131"/>
      <c r="B10" s="133" t="s">
        <v>283</v>
      </c>
      <c r="C10" s="133"/>
      <c r="D10" s="133"/>
      <c r="E10" s="133"/>
      <c r="F10" s="133"/>
      <c r="G10" s="133"/>
      <c r="H10" s="133"/>
      <c r="I10" s="133"/>
      <c r="J10" s="133"/>
      <c r="K10" s="133"/>
    </row>
    <row r="11" spans="1:13" x14ac:dyDescent="0.25">
      <c r="A11" s="134"/>
      <c r="B11" s="849" t="s">
        <v>284</v>
      </c>
      <c r="C11" s="849"/>
      <c r="D11" s="849"/>
      <c r="E11" s="849"/>
      <c r="F11" s="849"/>
      <c r="G11" s="849"/>
      <c r="H11" s="849"/>
      <c r="I11" s="849"/>
      <c r="J11" s="849"/>
      <c r="K11" s="849"/>
    </row>
    <row r="12" spans="1:13" x14ac:dyDescent="0.25">
      <c r="A12" s="135"/>
      <c r="B12" s="130"/>
      <c r="C12" s="130"/>
      <c r="D12" s="130"/>
      <c r="E12" s="130"/>
      <c r="F12" s="130"/>
      <c r="G12" s="130"/>
      <c r="H12" s="130"/>
      <c r="I12" s="130"/>
      <c r="J12" s="130"/>
      <c r="K12" s="130"/>
    </row>
    <row r="13" spans="1:13" ht="30" x14ac:dyDescent="0.25">
      <c r="A13" s="136" t="s">
        <v>65</v>
      </c>
      <c r="B13" s="867" t="s">
        <v>285</v>
      </c>
      <c r="C13" s="868"/>
      <c r="D13" s="868"/>
      <c r="E13" s="868"/>
      <c r="F13" s="868"/>
      <c r="G13" s="869"/>
      <c r="H13" s="137" t="s">
        <v>286</v>
      </c>
      <c r="I13" s="138" t="s">
        <v>287</v>
      </c>
      <c r="J13" s="139" t="s">
        <v>288</v>
      </c>
      <c r="K13" s="137" t="s">
        <v>289</v>
      </c>
    </row>
    <row r="14" spans="1:13" ht="32.25" customHeight="1" x14ac:dyDescent="0.25">
      <c r="A14" s="140">
        <v>1</v>
      </c>
      <c r="B14" s="870" t="s">
        <v>290</v>
      </c>
      <c r="C14" s="871"/>
      <c r="D14" s="871"/>
      <c r="E14" s="871"/>
      <c r="F14" s="871"/>
      <c r="G14" s="872"/>
      <c r="H14" s="141" t="s">
        <v>291</v>
      </c>
      <c r="I14" s="141">
        <f>I15+I16</f>
        <v>6</v>
      </c>
      <c r="J14" s="141">
        <f>J15+J16</f>
        <v>40000</v>
      </c>
      <c r="K14" s="142">
        <f>K15+K16</f>
        <v>108000</v>
      </c>
    </row>
    <row r="15" spans="1:13" x14ac:dyDescent="0.25">
      <c r="A15" s="143" t="s">
        <v>33</v>
      </c>
      <c r="B15" s="873" t="s">
        <v>292</v>
      </c>
      <c r="C15" s="861"/>
      <c r="D15" s="861"/>
      <c r="E15" s="861"/>
      <c r="F15" s="861"/>
      <c r="G15" s="862"/>
      <c r="H15" s="141" t="s">
        <v>291</v>
      </c>
      <c r="I15" s="141">
        <v>1</v>
      </c>
      <c r="J15" s="144">
        <v>23000</v>
      </c>
      <c r="K15" s="142">
        <f>I15*J15</f>
        <v>23000</v>
      </c>
      <c r="L15" s="145" t="s">
        <v>293</v>
      </c>
      <c r="M15" s="145"/>
    </row>
    <row r="16" spans="1:13" ht="30" customHeight="1" x14ac:dyDescent="0.25">
      <c r="A16" s="143" t="s">
        <v>34</v>
      </c>
      <c r="B16" s="854" t="s">
        <v>294</v>
      </c>
      <c r="C16" s="855"/>
      <c r="D16" s="855"/>
      <c r="E16" s="855"/>
      <c r="F16" s="855"/>
      <c r="G16" s="856"/>
      <c r="H16" s="141" t="s">
        <v>291</v>
      </c>
      <c r="I16" s="141">
        <v>5</v>
      </c>
      <c r="J16" s="141">
        <v>17000</v>
      </c>
      <c r="K16" s="142">
        <f>I16*J16</f>
        <v>85000</v>
      </c>
      <c r="L16" s="145" t="s">
        <v>293</v>
      </c>
      <c r="M16" s="145"/>
    </row>
    <row r="17" spans="1:18" ht="52.9" customHeight="1" x14ac:dyDescent="0.25">
      <c r="A17" s="146" t="s">
        <v>295</v>
      </c>
      <c r="B17" s="857" t="s">
        <v>296</v>
      </c>
      <c r="C17" s="858"/>
      <c r="D17" s="858"/>
      <c r="E17" s="858"/>
      <c r="F17" s="858"/>
      <c r="G17" s="859"/>
      <c r="H17" s="147"/>
      <c r="I17" s="147"/>
      <c r="J17" s="92"/>
      <c r="K17" s="148">
        <f>J14*0.3</f>
        <v>12000</v>
      </c>
      <c r="L17" s="145"/>
      <c r="M17" s="145"/>
    </row>
    <row r="18" spans="1:18" x14ac:dyDescent="0.25">
      <c r="A18" s="141">
        <v>3</v>
      </c>
      <c r="B18" s="860" t="s">
        <v>297</v>
      </c>
      <c r="C18" s="861"/>
      <c r="D18" s="861"/>
      <c r="E18" s="861"/>
      <c r="F18" s="861"/>
      <c r="G18" s="862"/>
      <c r="H18" s="147"/>
      <c r="I18" s="147"/>
      <c r="J18" s="92"/>
      <c r="K18" s="148">
        <f>K14+K17</f>
        <v>120000</v>
      </c>
      <c r="L18" s="145"/>
      <c r="M18" s="145"/>
    </row>
    <row r="19" spans="1:18" ht="55.5" customHeight="1" x14ac:dyDescent="0.25">
      <c r="A19" s="141">
        <v>4</v>
      </c>
      <c r="B19" s="863" t="s">
        <v>298</v>
      </c>
      <c r="C19" s="864"/>
      <c r="D19" s="864"/>
      <c r="E19" s="864"/>
      <c r="F19" s="864"/>
      <c r="G19" s="865"/>
      <c r="H19" s="147"/>
      <c r="I19" s="147"/>
      <c r="J19" s="92"/>
      <c r="K19" s="148">
        <f>K20+K21+K22</f>
        <v>30900</v>
      </c>
      <c r="L19" s="145"/>
      <c r="M19" s="145"/>
    </row>
    <row r="20" spans="1:18" ht="66" customHeight="1" x14ac:dyDescent="0.25">
      <c r="A20" s="149"/>
      <c r="B20" s="866" t="s">
        <v>305</v>
      </c>
      <c r="C20" s="866"/>
      <c r="D20" s="866"/>
      <c r="E20" s="866"/>
      <c r="F20" s="866"/>
      <c r="G20" s="866"/>
      <c r="H20" s="141" t="s">
        <v>291</v>
      </c>
      <c r="I20" s="150">
        <f>I14</f>
        <v>6</v>
      </c>
      <c r="J20" s="92"/>
      <c r="K20" s="151">
        <f>(125*2)*I20</f>
        <v>1500</v>
      </c>
      <c r="L20" s="145"/>
      <c r="M20" s="145"/>
      <c r="N20" s="875"/>
      <c r="O20" s="875"/>
      <c r="P20" s="875"/>
      <c r="Q20" s="875"/>
      <c r="R20" s="875"/>
    </row>
    <row r="21" spans="1:18" ht="15" customHeight="1" x14ac:dyDescent="0.25">
      <c r="A21" s="149"/>
      <c r="B21" s="876" t="s">
        <v>299</v>
      </c>
      <c r="C21" s="877"/>
      <c r="D21" s="877"/>
      <c r="E21" s="877"/>
      <c r="F21" s="877"/>
      <c r="G21" s="878"/>
      <c r="H21" s="141" t="s">
        <v>291</v>
      </c>
      <c r="I21" s="150">
        <f>I14</f>
        <v>6</v>
      </c>
      <c r="J21" s="92"/>
      <c r="K21" s="151">
        <f>3500*I21</f>
        <v>21000</v>
      </c>
      <c r="N21" s="152"/>
    </row>
    <row r="22" spans="1:18" ht="15" customHeight="1" x14ac:dyDescent="0.25">
      <c r="A22" s="149"/>
      <c r="B22" s="876" t="s">
        <v>300</v>
      </c>
      <c r="C22" s="877"/>
      <c r="D22" s="877"/>
      <c r="E22" s="877"/>
      <c r="F22" s="877"/>
      <c r="G22" s="878"/>
      <c r="H22" s="141" t="s">
        <v>291</v>
      </c>
      <c r="I22" s="150">
        <f>I14</f>
        <v>6</v>
      </c>
      <c r="J22" s="92"/>
      <c r="K22" s="151">
        <f>700*2*I22</f>
        <v>8400</v>
      </c>
      <c r="N22" s="875"/>
      <c r="O22" s="879"/>
      <c r="P22" s="879"/>
      <c r="Q22" s="879"/>
      <c r="R22" s="879"/>
    </row>
    <row r="23" spans="1:18" x14ac:dyDescent="0.25">
      <c r="A23" s="149">
        <v>5</v>
      </c>
      <c r="B23" s="880" t="s">
        <v>301</v>
      </c>
      <c r="C23" s="881"/>
      <c r="D23" s="881"/>
      <c r="E23" s="881"/>
      <c r="F23" s="881"/>
      <c r="G23" s="882"/>
      <c r="H23" s="147"/>
      <c r="I23" s="147"/>
      <c r="J23" s="92"/>
      <c r="K23" s="148">
        <f>K18*0.5</f>
        <v>60000</v>
      </c>
    </row>
    <row r="24" spans="1:18" ht="15" customHeight="1" x14ac:dyDescent="0.25">
      <c r="A24" s="144">
        <v>6</v>
      </c>
      <c r="B24" s="863" t="s">
        <v>302</v>
      </c>
      <c r="C24" s="864"/>
      <c r="D24" s="864"/>
      <c r="E24" s="864"/>
      <c r="F24" s="864"/>
      <c r="G24" s="865"/>
      <c r="H24" s="147"/>
      <c r="I24" s="147"/>
      <c r="J24" s="92"/>
      <c r="K24" s="148">
        <f>K19+K23</f>
        <v>90900</v>
      </c>
    </row>
    <row r="25" spans="1:18" x14ac:dyDescent="0.25">
      <c r="A25" s="141">
        <v>7</v>
      </c>
      <c r="B25" s="874" t="s">
        <v>303</v>
      </c>
      <c r="C25" s="874"/>
      <c r="D25" s="874"/>
      <c r="E25" s="874"/>
      <c r="F25" s="874"/>
      <c r="G25" s="874"/>
      <c r="H25" s="147"/>
      <c r="I25" s="147"/>
      <c r="J25" s="92"/>
      <c r="K25" s="153">
        <f>K18+K24</f>
        <v>210900</v>
      </c>
      <c r="M25" s="5"/>
    </row>
  </sheetData>
  <mergeCells count="23">
    <mergeCell ref="B25:G25"/>
    <mergeCell ref="N20:R20"/>
    <mergeCell ref="B22:G22"/>
    <mergeCell ref="N22:R22"/>
    <mergeCell ref="B23:G23"/>
    <mergeCell ref="B24:G24"/>
    <mergeCell ref="B21:G21"/>
    <mergeCell ref="B9:K9"/>
    <mergeCell ref="B11:K11"/>
    <mergeCell ref="B13:G13"/>
    <mergeCell ref="B14:G14"/>
    <mergeCell ref="B15:G15"/>
    <mergeCell ref="B16:G16"/>
    <mergeCell ref="B17:G17"/>
    <mergeCell ref="B18:G18"/>
    <mergeCell ref="B19:G19"/>
    <mergeCell ref="B20:G20"/>
    <mergeCell ref="B8:K8"/>
    <mergeCell ref="A1:K1"/>
    <mergeCell ref="A2:K2"/>
    <mergeCell ref="A3:K3"/>
    <mergeCell ref="A6:K6"/>
    <mergeCell ref="A7:K7"/>
  </mergeCells>
  <hyperlinks>
    <hyperlink ref="B23" r:id="rId1" location="block_25" display="http://base.garant.ru/70670884/8b6528c8dbf6f8d4de1266ff8ab5dff3/ - block_25"/>
  </hyperlinks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zoomScaleNormal="100" zoomScaleSheetLayoutView="100" workbookViewId="0">
      <selection activeCell="C8" sqref="C8:C9"/>
    </sheetView>
  </sheetViews>
  <sheetFormatPr defaultRowHeight="15.75" x14ac:dyDescent="0.25"/>
  <cols>
    <col min="1" max="1" width="9.140625" style="8"/>
    <col min="2" max="2" width="48.7109375" style="8" customWidth="1"/>
    <col min="3" max="3" width="22.42578125" style="8" customWidth="1"/>
    <col min="4" max="4" width="22" style="8" customWidth="1"/>
    <col min="5" max="5" width="21.42578125" style="8" customWidth="1"/>
    <col min="6" max="6" width="18.42578125" style="8" customWidth="1"/>
    <col min="7" max="7" width="17" style="8" customWidth="1"/>
    <col min="8" max="16384" width="9.140625" style="8"/>
  </cols>
  <sheetData>
    <row r="1" spans="1:7" x14ac:dyDescent="0.25">
      <c r="A1" s="896" t="s">
        <v>46</v>
      </c>
      <c r="B1" s="896"/>
      <c r="C1" s="896"/>
      <c r="D1" s="896"/>
      <c r="E1" s="896"/>
      <c r="F1" s="896"/>
      <c r="G1" s="896"/>
    </row>
    <row r="2" spans="1:7" x14ac:dyDescent="0.25">
      <c r="A2" s="896" t="s">
        <v>19</v>
      </c>
      <c r="B2" s="896"/>
      <c r="C2" s="896"/>
      <c r="D2" s="896"/>
      <c r="E2" s="896"/>
      <c r="F2" s="896"/>
      <c r="G2" s="896"/>
    </row>
    <row r="3" spans="1:7" x14ac:dyDescent="0.25">
      <c r="A3" s="9"/>
      <c r="B3" s="9"/>
      <c r="C3" s="9"/>
      <c r="D3" s="9"/>
      <c r="E3" s="9"/>
      <c r="F3" s="9"/>
      <c r="G3" s="9"/>
    </row>
    <row r="4" spans="1:7" ht="54" customHeight="1" x14ac:dyDescent="0.25">
      <c r="A4" s="897" t="s">
        <v>47</v>
      </c>
      <c r="B4" s="898"/>
      <c r="C4" s="899" t="s">
        <v>270</v>
      </c>
      <c r="D4" s="892"/>
      <c r="E4" s="893"/>
      <c r="F4" s="893"/>
      <c r="G4" s="893"/>
    </row>
    <row r="5" spans="1:7" ht="32.25" customHeight="1" x14ac:dyDescent="0.25">
      <c r="A5" s="891" t="s">
        <v>48</v>
      </c>
      <c r="B5" s="891"/>
      <c r="C5" s="892"/>
      <c r="D5" s="892"/>
      <c r="E5" s="893"/>
      <c r="F5" s="893"/>
      <c r="G5" s="893"/>
    </row>
    <row r="6" spans="1:7" x14ac:dyDescent="0.25">
      <c r="A6" s="891" t="s">
        <v>49</v>
      </c>
      <c r="B6" s="891"/>
      <c r="C6" s="892" t="s">
        <v>1667</v>
      </c>
      <c r="D6" s="892"/>
      <c r="E6" s="893"/>
      <c r="F6" s="893"/>
      <c r="G6" s="893"/>
    </row>
    <row r="7" spans="1:7" x14ac:dyDescent="0.25">
      <c r="A7" s="10"/>
      <c r="B7" s="11"/>
      <c r="C7" s="10"/>
      <c r="D7" s="10"/>
      <c r="E7" s="10"/>
      <c r="F7" s="10"/>
      <c r="G7" s="12" t="s">
        <v>50</v>
      </c>
    </row>
    <row r="8" spans="1:7" x14ac:dyDescent="0.25">
      <c r="A8" s="894" t="s">
        <v>0</v>
      </c>
      <c r="B8" s="894" t="s">
        <v>31</v>
      </c>
      <c r="C8" s="894" t="s">
        <v>51</v>
      </c>
      <c r="D8" s="894" t="s">
        <v>52</v>
      </c>
      <c r="E8" s="901" t="s">
        <v>53</v>
      </c>
      <c r="F8" s="901"/>
      <c r="G8" s="901"/>
    </row>
    <row r="9" spans="1:7" ht="31.5" x14ac:dyDescent="0.25">
      <c r="A9" s="895"/>
      <c r="B9" s="895"/>
      <c r="C9" s="895"/>
      <c r="D9" s="900"/>
      <c r="E9" s="13" t="s">
        <v>39</v>
      </c>
      <c r="F9" s="13" t="s">
        <v>54</v>
      </c>
      <c r="G9" s="13" t="s">
        <v>32</v>
      </c>
    </row>
    <row r="10" spans="1:7" x14ac:dyDescent="0.25">
      <c r="A10" s="14">
        <v>1</v>
      </c>
      <c r="B10" s="14">
        <v>2</v>
      </c>
      <c r="C10" s="14"/>
      <c r="D10" s="14"/>
      <c r="E10" s="14">
        <v>4</v>
      </c>
      <c r="F10" s="14">
        <v>5</v>
      </c>
      <c r="G10" s="14">
        <v>6</v>
      </c>
    </row>
    <row r="11" spans="1:7" x14ac:dyDescent="0.25">
      <c r="A11" s="888" t="s">
        <v>271</v>
      </c>
      <c r="B11" s="889"/>
      <c r="C11" s="889"/>
      <c r="D11" s="889"/>
      <c r="E11" s="889"/>
      <c r="F11" s="889"/>
      <c r="G11" s="890"/>
    </row>
    <row r="12" spans="1:7" x14ac:dyDescent="0.25">
      <c r="A12" s="94" t="s">
        <v>33</v>
      </c>
      <c r="B12" s="95" t="s">
        <v>99</v>
      </c>
      <c r="C12" s="96" t="s">
        <v>55</v>
      </c>
      <c r="D12" s="94" t="s">
        <v>100</v>
      </c>
      <c r="E12" s="125">
        <f>'Сводная Изыскания'!G12</f>
        <v>2895938</v>
      </c>
      <c r="F12" s="126"/>
      <c r="G12" s="127">
        <f t="shared" ref="G12:G19" si="0">E12</f>
        <v>2895938</v>
      </c>
    </row>
    <row r="13" spans="1:7" x14ac:dyDescent="0.25">
      <c r="A13" s="94" t="s">
        <v>34</v>
      </c>
      <c r="B13" s="95" t="s">
        <v>101</v>
      </c>
      <c r="C13" s="96" t="s">
        <v>55</v>
      </c>
      <c r="D13" s="94" t="s">
        <v>102</v>
      </c>
      <c r="E13" s="125">
        <f>'Сводная Изыскания'!G13</f>
        <v>4471771.95</v>
      </c>
      <c r="F13" s="126"/>
      <c r="G13" s="127">
        <f t="shared" si="0"/>
        <v>4471771.95</v>
      </c>
    </row>
    <row r="14" spans="1:7" x14ac:dyDescent="0.25">
      <c r="A14" s="94" t="s">
        <v>35</v>
      </c>
      <c r="B14" s="95" t="s">
        <v>145</v>
      </c>
      <c r="C14" s="96" t="s">
        <v>55</v>
      </c>
      <c r="D14" s="94" t="s">
        <v>103</v>
      </c>
      <c r="E14" s="125">
        <f>'Сводная Изыскания'!G14</f>
        <v>795391.58</v>
      </c>
      <c r="F14" s="126"/>
      <c r="G14" s="127">
        <f t="shared" ref="G14" si="1">E14</f>
        <v>795391.58</v>
      </c>
    </row>
    <row r="15" spans="1:7" x14ac:dyDescent="0.25">
      <c r="A15" s="94" t="s">
        <v>97</v>
      </c>
      <c r="B15" s="95" t="s">
        <v>104</v>
      </c>
      <c r="C15" s="96" t="s">
        <v>55</v>
      </c>
      <c r="D15" s="94" t="s">
        <v>105</v>
      </c>
      <c r="E15" s="125">
        <f>'Сводная Изыскания'!G15</f>
        <v>747183.11</v>
      </c>
      <c r="F15" s="126"/>
      <c r="G15" s="127">
        <f t="shared" si="0"/>
        <v>747183.11</v>
      </c>
    </row>
    <row r="16" spans="1:7" x14ac:dyDescent="0.25">
      <c r="A16" s="94" t="s">
        <v>98</v>
      </c>
      <c r="B16" s="95" t="s">
        <v>125</v>
      </c>
      <c r="C16" s="96" t="s">
        <v>55</v>
      </c>
      <c r="D16" s="94" t="s">
        <v>106</v>
      </c>
      <c r="E16" s="125">
        <f>'Сводная Изыскания'!G16</f>
        <v>630063</v>
      </c>
      <c r="F16" s="126"/>
      <c r="G16" s="127">
        <f t="shared" si="0"/>
        <v>630063</v>
      </c>
    </row>
    <row r="17" spans="1:10" x14ac:dyDescent="0.25">
      <c r="A17" s="94" t="s">
        <v>134</v>
      </c>
      <c r="B17" s="95" t="s">
        <v>126</v>
      </c>
      <c r="C17" s="96" t="s">
        <v>55</v>
      </c>
      <c r="D17" s="94" t="s">
        <v>135</v>
      </c>
      <c r="E17" s="125">
        <f>'Сводная Изыскания'!G17</f>
        <v>1225992.7</v>
      </c>
      <c r="F17" s="126"/>
      <c r="G17" s="127">
        <f t="shared" si="0"/>
        <v>1225992.7</v>
      </c>
    </row>
    <row r="18" spans="1:10" x14ac:dyDescent="0.25">
      <c r="A18" s="94" t="s">
        <v>144</v>
      </c>
      <c r="B18" s="95" t="s">
        <v>136</v>
      </c>
      <c r="C18" s="96" t="s">
        <v>55</v>
      </c>
      <c r="D18" s="94" t="s">
        <v>921</v>
      </c>
      <c r="E18" s="729">
        <f>'Сводная Изыскания'!G18</f>
        <v>1209585</v>
      </c>
      <c r="F18" s="127"/>
      <c r="G18" s="127">
        <f t="shared" si="0"/>
        <v>1209585</v>
      </c>
    </row>
    <row r="19" spans="1:10" ht="31.5" x14ac:dyDescent="0.25">
      <c r="A19" s="94" t="s">
        <v>190</v>
      </c>
      <c r="B19" s="760" t="s">
        <v>216</v>
      </c>
      <c r="C19" s="96" t="s">
        <v>55</v>
      </c>
      <c r="D19" s="94" t="s">
        <v>217</v>
      </c>
      <c r="E19" s="729">
        <f>'Сводная Изыскания'!G19</f>
        <v>929693.04</v>
      </c>
      <c r="F19" s="127"/>
      <c r="G19" s="127">
        <f t="shared" si="0"/>
        <v>929693.04</v>
      </c>
    </row>
    <row r="20" spans="1:10" x14ac:dyDescent="0.25">
      <c r="A20" s="885" t="s">
        <v>56</v>
      </c>
      <c r="B20" s="886"/>
      <c r="C20" s="886"/>
      <c r="D20" s="886"/>
      <c r="E20" s="886"/>
      <c r="F20" s="887"/>
      <c r="G20" s="128">
        <f>SUM(G12:G19)</f>
        <v>12905618.380000001</v>
      </c>
    </row>
    <row r="21" spans="1:10" x14ac:dyDescent="0.25">
      <c r="A21" s="883" t="s">
        <v>64</v>
      </c>
      <c r="B21" s="884"/>
      <c r="C21" s="884"/>
      <c r="D21" s="884"/>
      <c r="E21" s="884"/>
      <c r="F21" s="884"/>
      <c r="G21" s="884"/>
    </row>
    <row r="22" spans="1:10" x14ac:dyDescent="0.25">
      <c r="A22" s="7" t="s">
        <v>36</v>
      </c>
      <c r="B22" s="15" t="s">
        <v>75</v>
      </c>
      <c r="C22" s="16"/>
      <c r="D22" s="7" t="s">
        <v>18</v>
      </c>
      <c r="E22" s="16"/>
      <c r="F22" s="124">
        <f>ПД!E1033</f>
        <v>17090512.530000001</v>
      </c>
      <c r="G22" s="124">
        <f>F22</f>
        <v>17090512.530000001</v>
      </c>
    </row>
    <row r="23" spans="1:10" ht="63" x14ac:dyDescent="0.25">
      <c r="A23" s="94" t="s">
        <v>138</v>
      </c>
      <c r="B23" s="101" t="s">
        <v>936</v>
      </c>
      <c r="C23" s="96" t="s">
        <v>55</v>
      </c>
      <c r="D23" s="94" t="s">
        <v>143</v>
      </c>
      <c r="E23" s="102"/>
      <c r="F23" s="127">
        <f>431190/1.2</f>
        <v>359325</v>
      </c>
      <c r="G23" s="127">
        <f>F23</f>
        <v>359325</v>
      </c>
    </row>
    <row r="24" spans="1:10" ht="51" customHeight="1" x14ac:dyDescent="0.25">
      <c r="A24" s="94" t="s">
        <v>142</v>
      </c>
      <c r="B24" s="794" t="s">
        <v>308</v>
      </c>
      <c r="C24" s="96" t="s">
        <v>55</v>
      </c>
      <c r="D24" s="94" t="s">
        <v>1510</v>
      </c>
      <c r="E24" s="102"/>
      <c r="F24" s="127">
        <v>250000</v>
      </c>
      <c r="G24" s="127">
        <v>250000</v>
      </c>
      <c r="H24" s="158"/>
      <c r="I24" s="158"/>
      <c r="J24" s="158"/>
    </row>
    <row r="25" spans="1:10" ht="48" customHeight="1" x14ac:dyDescent="0.25">
      <c r="A25" s="94" t="s">
        <v>191</v>
      </c>
      <c r="B25" s="794" t="s">
        <v>309</v>
      </c>
      <c r="C25" s="96" t="s">
        <v>55</v>
      </c>
      <c r="D25" s="94" t="s">
        <v>1510</v>
      </c>
      <c r="E25" s="102"/>
      <c r="F25" s="127">
        <v>200000</v>
      </c>
      <c r="G25" s="127">
        <v>200000</v>
      </c>
      <c r="H25" s="158"/>
      <c r="I25" s="158"/>
      <c r="J25" s="158"/>
    </row>
    <row r="26" spans="1:10" x14ac:dyDescent="0.25">
      <c r="A26" s="885" t="s">
        <v>57</v>
      </c>
      <c r="B26" s="886"/>
      <c r="C26" s="886"/>
      <c r="D26" s="886"/>
      <c r="E26" s="886"/>
      <c r="F26" s="887"/>
      <c r="G26" s="128">
        <f>G22+G23+G24+G25</f>
        <v>17899837.530000001</v>
      </c>
    </row>
    <row r="27" spans="1:10" x14ac:dyDescent="0.25">
      <c r="A27" s="883" t="s">
        <v>274</v>
      </c>
      <c r="B27" s="884"/>
      <c r="C27" s="884"/>
      <c r="D27" s="884"/>
      <c r="E27" s="884"/>
      <c r="F27" s="884"/>
      <c r="G27" s="884"/>
    </row>
    <row r="28" spans="1:10" ht="189" x14ac:dyDescent="0.25">
      <c r="A28" s="94" t="s">
        <v>220</v>
      </c>
      <c r="B28" s="101" t="s">
        <v>306</v>
      </c>
      <c r="C28" s="94" t="s">
        <v>55</v>
      </c>
      <c r="D28" s="94" t="s">
        <v>272</v>
      </c>
      <c r="E28" s="102"/>
      <c r="F28" s="124">
        <v>205902</v>
      </c>
      <c r="G28" s="127">
        <f>F28</f>
        <v>205902</v>
      </c>
    </row>
    <row r="29" spans="1:10" x14ac:dyDescent="0.25">
      <c r="A29" s="885" t="s">
        <v>273</v>
      </c>
      <c r="B29" s="886"/>
      <c r="C29" s="886"/>
      <c r="D29" s="886"/>
      <c r="E29" s="886"/>
      <c r="F29" s="887"/>
      <c r="G29" s="128">
        <f>G28</f>
        <v>205902</v>
      </c>
    </row>
    <row r="30" spans="1:10" x14ac:dyDescent="0.25">
      <c r="A30" s="17"/>
      <c r="B30" s="17"/>
      <c r="C30" s="17"/>
      <c r="D30" s="17"/>
      <c r="E30" s="17"/>
      <c r="F30" s="17" t="s">
        <v>58</v>
      </c>
      <c r="G30" s="789">
        <f>G20+G26+G29</f>
        <v>31011357.91</v>
      </c>
    </row>
    <row r="31" spans="1:10" x14ac:dyDescent="0.25">
      <c r="A31" s="17"/>
      <c r="B31" s="17"/>
      <c r="C31" s="17"/>
      <c r="D31" s="17"/>
      <c r="E31" s="17"/>
      <c r="F31" s="17"/>
      <c r="G31" s="18"/>
    </row>
    <row r="32" spans="1:10" x14ac:dyDescent="0.25">
      <c r="A32" s="17"/>
      <c r="B32" s="17"/>
      <c r="C32" s="17"/>
      <c r="D32" s="17"/>
      <c r="E32" s="17"/>
      <c r="F32" s="17"/>
      <c r="G32" s="18"/>
    </row>
  </sheetData>
  <mergeCells count="19">
    <mergeCell ref="A6:B6"/>
    <mergeCell ref="C6:G6"/>
    <mergeCell ref="A8:A9"/>
    <mergeCell ref="B8:B9"/>
    <mergeCell ref="A1:G1"/>
    <mergeCell ref="A2:G2"/>
    <mergeCell ref="A4:B4"/>
    <mergeCell ref="C4:G4"/>
    <mergeCell ref="A5:B5"/>
    <mergeCell ref="C5:G5"/>
    <mergeCell ref="C8:C9"/>
    <mergeCell ref="D8:D9"/>
    <mergeCell ref="E8:G8"/>
    <mergeCell ref="A27:G27"/>
    <mergeCell ref="A29:F29"/>
    <mergeCell ref="A11:G11"/>
    <mergeCell ref="A20:F20"/>
    <mergeCell ref="A21:G21"/>
    <mergeCell ref="A26:F2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042"/>
  <sheetViews>
    <sheetView showGridLines="0" topLeftCell="A1018" zoomScale="85" zoomScaleNormal="85" workbookViewId="0">
      <selection activeCell="J1042" sqref="J1042"/>
    </sheetView>
  </sheetViews>
  <sheetFormatPr defaultColWidth="8.85546875" defaultRowHeight="12.75" outlineLevelRow="1" x14ac:dyDescent="0.2"/>
  <cols>
    <col min="1" max="1" width="4.28515625" style="1302" customWidth="1"/>
    <col min="2" max="2" width="46.140625" style="1302" customWidth="1"/>
    <col min="3" max="3" width="46.42578125" style="1302" customWidth="1"/>
    <col min="4" max="4" width="31.42578125" style="1302" customWidth="1"/>
    <col min="5" max="5" width="15.140625" style="1302" customWidth="1"/>
    <col min="6" max="9" width="8.85546875" style="1302"/>
    <col min="10" max="10" width="16" style="1302" customWidth="1"/>
    <col min="11" max="16384" width="8.85546875" style="1302"/>
  </cols>
  <sheetData>
    <row r="1" spans="1:5" x14ac:dyDescent="0.2">
      <c r="A1" s="781"/>
      <c r="B1" s="781"/>
      <c r="C1" s="781"/>
      <c r="D1" s="1301" t="s">
        <v>111</v>
      </c>
    </row>
    <row r="2" spans="1:5" ht="14.45" customHeight="1" x14ac:dyDescent="0.25">
      <c r="A2" s="902" t="s">
        <v>112</v>
      </c>
      <c r="B2" s="902"/>
      <c r="C2" s="780"/>
      <c r="D2" s="780"/>
      <c r="E2" s="1303"/>
    </row>
    <row r="3" spans="1:5" ht="18" customHeight="1" x14ac:dyDescent="0.2">
      <c r="A3" s="799"/>
      <c r="B3" s="799"/>
      <c r="C3" s="903" t="s">
        <v>113</v>
      </c>
      <c r="D3" s="903"/>
      <c r="E3" s="904"/>
    </row>
    <row r="4" spans="1:5" ht="24.6" customHeight="1" x14ac:dyDescent="0.2">
      <c r="A4" s="905" t="s">
        <v>114</v>
      </c>
      <c r="B4" s="905"/>
      <c r="C4" s="905"/>
      <c r="D4" s="905"/>
      <c r="E4" s="905"/>
    </row>
    <row r="5" spans="1:5" ht="20.45" customHeight="1" x14ac:dyDescent="0.2">
      <c r="A5" s="1304" t="s">
        <v>115</v>
      </c>
      <c r="B5" s="1304"/>
      <c r="C5" s="1304"/>
      <c r="D5" s="1304"/>
      <c r="E5" s="1305"/>
    </row>
    <row r="6" spans="1:5" ht="5.45" customHeight="1" x14ac:dyDescent="0.2">
      <c r="A6" s="1306"/>
      <c r="B6" s="1306"/>
      <c r="C6" s="1306"/>
      <c r="D6" s="1306"/>
      <c r="E6" s="1306"/>
    </row>
    <row r="7" spans="1:5" ht="42" customHeight="1" x14ac:dyDescent="0.2">
      <c r="A7" s="906" t="s">
        <v>939</v>
      </c>
      <c r="B7" s="906"/>
      <c r="C7" s="906"/>
      <c r="D7" s="906"/>
      <c r="E7" s="906"/>
    </row>
    <row r="8" spans="1:5" ht="19.149999999999999" customHeight="1" x14ac:dyDescent="0.25">
      <c r="A8" s="1307" t="s">
        <v>116</v>
      </c>
      <c r="B8" s="1307"/>
      <c r="C8" s="1307"/>
      <c r="D8" s="1307"/>
      <c r="E8" s="1308"/>
    </row>
    <row r="9" spans="1:5" ht="15" x14ac:dyDescent="0.25">
      <c r="A9" s="1306"/>
      <c r="B9" s="1306"/>
      <c r="C9" s="1306"/>
      <c r="D9" s="1306"/>
      <c r="E9" s="1306"/>
    </row>
    <row r="10" spans="1:5" ht="17.45" customHeight="1" x14ac:dyDescent="0.25">
      <c r="A10" s="1309" t="s">
        <v>117</v>
      </c>
      <c r="B10" s="1306"/>
      <c r="C10" s="1310"/>
      <c r="D10" s="1310"/>
      <c r="E10" s="1310"/>
    </row>
    <row r="11" spans="1:5" ht="16.899999999999999" customHeight="1" x14ac:dyDescent="0.25">
      <c r="A11" s="1311"/>
      <c r="B11" s="907"/>
      <c r="C11" s="907"/>
      <c r="D11" s="907"/>
      <c r="E11" s="907"/>
    </row>
    <row r="12" spans="1:5" ht="25.15" customHeight="1" x14ac:dyDescent="0.25">
      <c r="A12" s="1305" t="s">
        <v>118</v>
      </c>
      <c r="B12" s="1306"/>
      <c r="C12" s="1312"/>
      <c r="D12" s="1312"/>
      <c r="E12" s="1312"/>
    </row>
    <row r="13" spans="1:5" ht="24" customHeight="1" x14ac:dyDescent="0.2">
      <c r="B13" s="907" t="s">
        <v>1667</v>
      </c>
      <c r="C13" s="907"/>
      <c r="D13" s="907"/>
      <c r="E13" s="907"/>
    </row>
    <row r="14" spans="1:5" ht="24" customHeight="1" x14ac:dyDescent="0.25">
      <c r="B14" s="799"/>
      <c r="C14" s="799"/>
      <c r="D14" s="799"/>
      <c r="E14" s="799"/>
    </row>
    <row r="15" spans="1:5" ht="15" customHeight="1" outlineLevel="1" x14ac:dyDescent="0.25">
      <c r="A15" s="783" t="s">
        <v>1532</v>
      </c>
      <c r="B15" s="799"/>
      <c r="C15" s="799"/>
      <c r="D15" s="799"/>
      <c r="E15" s="799"/>
    </row>
    <row r="16" spans="1:5" ht="15" x14ac:dyDescent="0.25">
      <c r="A16" s="1306"/>
      <c r="B16" s="1306"/>
      <c r="C16" s="778"/>
      <c r="D16" s="778"/>
      <c r="E16" s="779"/>
    </row>
    <row r="17" spans="1:5" ht="79.900000000000006" customHeight="1" x14ac:dyDescent="0.25">
      <c r="A17" s="1313" t="s">
        <v>119</v>
      </c>
      <c r="B17" s="1314" t="s">
        <v>120</v>
      </c>
      <c r="C17" s="1314" t="s">
        <v>121</v>
      </c>
      <c r="D17" s="784" t="s">
        <v>122</v>
      </c>
      <c r="E17" s="784" t="s">
        <v>940</v>
      </c>
    </row>
    <row r="18" spans="1:5" ht="15" x14ac:dyDescent="0.25">
      <c r="A18" s="785">
        <v>1</v>
      </c>
      <c r="B18" s="786">
        <v>2</v>
      </c>
      <c r="C18" s="786">
        <v>3</v>
      </c>
      <c r="D18" s="785">
        <v>4</v>
      </c>
      <c r="E18" s="785">
        <v>5</v>
      </c>
    </row>
    <row r="19" spans="1:5" ht="21" customHeight="1" x14ac:dyDescent="0.25">
      <c r="A19" s="1315" t="s">
        <v>941</v>
      </c>
      <c r="B19" s="1316"/>
      <c r="C19" s="1316"/>
      <c r="D19" s="1316"/>
      <c r="E19" s="1316"/>
    </row>
    <row r="20" spans="1:5" ht="38.25" x14ac:dyDescent="0.2">
      <c r="A20" s="1317">
        <v>1</v>
      </c>
      <c r="B20" s="1318" t="s">
        <v>224</v>
      </c>
      <c r="C20" s="787" t="s">
        <v>225</v>
      </c>
      <c r="D20" s="1319" t="s">
        <v>942</v>
      </c>
      <c r="E20" s="1320" t="s">
        <v>943</v>
      </c>
    </row>
    <row r="21" spans="1:5" ht="36" outlineLevel="1" x14ac:dyDescent="0.2">
      <c r="A21" s="1321"/>
      <c r="B21" s="1322"/>
      <c r="C21" s="788" t="s">
        <v>944</v>
      </c>
      <c r="D21" s="1323"/>
      <c r="E21" s="1324" t="s">
        <v>2</v>
      </c>
    </row>
    <row r="22" spans="1:5" ht="24" outlineLevel="1" x14ac:dyDescent="0.2">
      <c r="A22" s="1321"/>
      <c r="B22" s="1322"/>
      <c r="C22" s="788" t="s">
        <v>945</v>
      </c>
      <c r="D22" s="1323"/>
      <c r="E22" s="1324" t="s">
        <v>2</v>
      </c>
    </row>
    <row r="23" spans="1:5" outlineLevel="1" x14ac:dyDescent="0.2">
      <c r="A23" s="1321"/>
      <c r="B23" s="1322"/>
      <c r="C23" s="788" t="s">
        <v>946</v>
      </c>
      <c r="D23" s="1323"/>
      <c r="E23" s="1324" t="s">
        <v>2</v>
      </c>
    </row>
    <row r="24" spans="1:5" ht="48" outlineLevel="1" x14ac:dyDescent="0.2">
      <c r="A24" s="1321"/>
      <c r="B24" s="1322"/>
      <c r="C24" s="788" t="s">
        <v>947</v>
      </c>
      <c r="D24" s="1323"/>
      <c r="E24" s="1324" t="s">
        <v>2</v>
      </c>
    </row>
    <row r="25" spans="1:5" outlineLevel="1" x14ac:dyDescent="0.2">
      <c r="A25" s="1321"/>
      <c r="B25" s="1322"/>
      <c r="C25" s="788" t="s">
        <v>948</v>
      </c>
      <c r="D25" s="1323"/>
      <c r="E25" s="1324" t="s">
        <v>949</v>
      </c>
    </row>
    <row r="26" spans="1:5" outlineLevel="1" x14ac:dyDescent="0.2">
      <c r="A26" s="1321"/>
      <c r="B26" s="1322"/>
      <c r="C26" s="788" t="s">
        <v>950</v>
      </c>
      <c r="D26" s="1323"/>
      <c r="E26" s="1324" t="s">
        <v>951</v>
      </c>
    </row>
    <row r="27" spans="1:5" outlineLevel="1" x14ac:dyDescent="0.2">
      <c r="A27" s="1321"/>
      <c r="B27" s="1322"/>
      <c r="C27" s="788" t="s">
        <v>952</v>
      </c>
      <c r="D27" s="1323"/>
      <c r="E27" s="1324" t="s">
        <v>953</v>
      </c>
    </row>
    <row r="28" spans="1:5" ht="24" outlineLevel="1" x14ac:dyDescent="0.2">
      <c r="A28" s="1321"/>
      <c r="B28" s="1322"/>
      <c r="C28" s="788" t="s">
        <v>954</v>
      </c>
      <c r="D28" s="1323"/>
      <c r="E28" s="1324" t="s">
        <v>955</v>
      </c>
    </row>
    <row r="29" spans="1:5" outlineLevel="1" x14ac:dyDescent="0.2">
      <c r="A29" s="1321"/>
      <c r="B29" s="1325"/>
      <c r="C29" s="788" t="s">
        <v>123</v>
      </c>
      <c r="D29" s="1323"/>
      <c r="E29" s="1324"/>
    </row>
    <row r="30" spans="1:5" ht="15" x14ac:dyDescent="0.2">
      <c r="A30" s="1317"/>
      <c r="B30" s="1326" t="s">
        <v>956</v>
      </c>
      <c r="C30" s="1327"/>
      <c r="D30" s="1327"/>
      <c r="E30" s="1328"/>
    </row>
    <row r="31" spans="1:5" ht="15" x14ac:dyDescent="0.2">
      <c r="A31" s="1317"/>
      <c r="B31" s="1318" t="s">
        <v>957</v>
      </c>
      <c r="C31" s="1329"/>
      <c r="D31" s="1329"/>
      <c r="E31" s="1320" t="s">
        <v>943</v>
      </c>
    </row>
    <row r="32" spans="1:5" ht="15" x14ac:dyDescent="0.2">
      <c r="A32" s="1317"/>
      <c r="B32" s="1326" t="s">
        <v>958</v>
      </c>
      <c r="C32" s="1327"/>
      <c r="D32" s="1327"/>
      <c r="E32" s="1328" t="s">
        <v>943</v>
      </c>
    </row>
    <row r="33" spans="1:5" ht="21" customHeight="1" x14ac:dyDescent="0.2">
      <c r="A33" s="1315" t="s">
        <v>226</v>
      </c>
      <c r="B33" s="1316"/>
      <c r="C33" s="1316"/>
      <c r="D33" s="1316"/>
      <c r="E33" s="1316"/>
    </row>
    <row r="34" spans="1:5" ht="27.95" customHeight="1" x14ac:dyDescent="0.2">
      <c r="A34" s="1330" t="s">
        <v>959</v>
      </c>
      <c r="B34" s="1331"/>
      <c r="C34" s="1331"/>
      <c r="D34" s="1331"/>
      <c r="E34" s="1331"/>
    </row>
    <row r="35" spans="1:5" ht="38.25" x14ac:dyDescent="0.2">
      <c r="A35" s="1317">
        <v>2</v>
      </c>
      <c r="B35" s="1318" t="s">
        <v>960</v>
      </c>
      <c r="C35" s="787" t="s">
        <v>227</v>
      </c>
      <c r="D35" s="1319" t="s">
        <v>1533</v>
      </c>
      <c r="E35" s="1320" t="s">
        <v>1534</v>
      </c>
    </row>
    <row r="36" spans="1:5" ht="36" outlineLevel="1" x14ac:dyDescent="0.2">
      <c r="A36" s="1321"/>
      <c r="B36" s="1322"/>
      <c r="C36" s="788" t="s">
        <v>961</v>
      </c>
      <c r="D36" s="1323"/>
      <c r="E36" s="1324" t="s">
        <v>2</v>
      </c>
    </row>
    <row r="37" spans="1:5" ht="48" outlineLevel="1" x14ac:dyDescent="0.2">
      <c r="A37" s="1321"/>
      <c r="B37" s="1322"/>
      <c r="C37" s="788" t="s">
        <v>962</v>
      </c>
      <c r="D37" s="1323"/>
      <c r="E37" s="1324" t="s">
        <v>2</v>
      </c>
    </row>
    <row r="38" spans="1:5" ht="36" outlineLevel="1" x14ac:dyDescent="0.2">
      <c r="A38" s="1321"/>
      <c r="B38" s="1322"/>
      <c r="C38" s="788" t="s">
        <v>1535</v>
      </c>
      <c r="D38" s="1323"/>
      <c r="E38" s="1324" t="s">
        <v>2</v>
      </c>
    </row>
    <row r="39" spans="1:5" outlineLevel="1" x14ac:dyDescent="0.2">
      <c r="A39" s="1321"/>
      <c r="B39" s="1322"/>
      <c r="C39" s="788" t="s">
        <v>946</v>
      </c>
      <c r="D39" s="1323"/>
      <c r="E39" s="1324" t="s">
        <v>2</v>
      </c>
    </row>
    <row r="40" spans="1:5" ht="48" outlineLevel="1" x14ac:dyDescent="0.2">
      <c r="A40" s="1321"/>
      <c r="B40" s="1322"/>
      <c r="C40" s="788" t="s">
        <v>947</v>
      </c>
      <c r="D40" s="1323"/>
      <c r="E40" s="1324" t="s">
        <v>2</v>
      </c>
    </row>
    <row r="41" spans="1:5" outlineLevel="1" x14ac:dyDescent="0.2">
      <c r="A41" s="1321"/>
      <c r="B41" s="1322"/>
      <c r="C41" s="788" t="s">
        <v>963</v>
      </c>
      <c r="D41" s="1323"/>
      <c r="E41" s="1324" t="s">
        <v>1536</v>
      </c>
    </row>
    <row r="42" spans="1:5" outlineLevel="1" x14ac:dyDescent="0.2">
      <c r="A42" s="1321"/>
      <c r="B42" s="1322"/>
      <c r="C42" s="788" t="s">
        <v>964</v>
      </c>
      <c r="D42" s="1323"/>
      <c r="E42" s="1324" t="s">
        <v>1536</v>
      </c>
    </row>
    <row r="43" spans="1:5" ht="24" outlineLevel="1" x14ac:dyDescent="0.2">
      <c r="A43" s="1321"/>
      <c r="B43" s="1322"/>
      <c r="C43" s="788" t="s">
        <v>965</v>
      </c>
      <c r="D43" s="1323"/>
      <c r="E43" s="1324" t="s">
        <v>1537</v>
      </c>
    </row>
    <row r="44" spans="1:5" outlineLevel="1" x14ac:dyDescent="0.2">
      <c r="A44" s="1321"/>
      <c r="B44" s="1322"/>
      <c r="C44" s="788" t="s">
        <v>966</v>
      </c>
      <c r="D44" s="1323"/>
      <c r="E44" s="1324" t="s">
        <v>1536</v>
      </c>
    </row>
    <row r="45" spans="1:5" ht="24" outlineLevel="1" x14ac:dyDescent="0.2">
      <c r="A45" s="1321"/>
      <c r="B45" s="1322"/>
      <c r="C45" s="788" t="s">
        <v>967</v>
      </c>
      <c r="D45" s="1323"/>
      <c r="E45" s="1324" t="s">
        <v>1538</v>
      </c>
    </row>
    <row r="46" spans="1:5" outlineLevel="1" x14ac:dyDescent="0.2">
      <c r="A46" s="1321"/>
      <c r="B46" s="1322"/>
      <c r="C46" s="788" t="s">
        <v>968</v>
      </c>
      <c r="D46" s="1323"/>
      <c r="E46" s="1324" t="s">
        <v>1539</v>
      </c>
    </row>
    <row r="47" spans="1:5" ht="24" outlineLevel="1" x14ac:dyDescent="0.2">
      <c r="A47" s="1321"/>
      <c r="B47" s="1322"/>
      <c r="C47" s="788" t="s">
        <v>969</v>
      </c>
      <c r="D47" s="1323"/>
      <c r="E47" s="1324" t="s">
        <v>1540</v>
      </c>
    </row>
    <row r="48" spans="1:5" outlineLevel="1" x14ac:dyDescent="0.2">
      <c r="A48" s="1321"/>
      <c r="B48" s="1322"/>
      <c r="C48" s="788" t="s">
        <v>970</v>
      </c>
      <c r="D48" s="1323"/>
      <c r="E48" s="1324" t="s">
        <v>1541</v>
      </c>
    </row>
    <row r="49" spans="1:5" ht="48" outlineLevel="1" x14ac:dyDescent="0.2">
      <c r="A49" s="1321"/>
      <c r="B49" s="1322"/>
      <c r="C49" s="788" t="s">
        <v>971</v>
      </c>
      <c r="D49" s="1323"/>
      <c r="E49" s="1324" t="s">
        <v>1542</v>
      </c>
    </row>
    <row r="50" spans="1:5" ht="48" outlineLevel="1" x14ac:dyDescent="0.2">
      <c r="A50" s="1321"/>
      <c r="B50" s="1322"/>
      <c r="C50" s="788" t="s">
        <v>972</v>
      </c>
      <c r="D50" s="1323"/>
      <c r="E50" s="1324" t="s">
        <v>1543</v>
      </c>
    </row>
    <row r="51" spans="1:5" ht="48" outlineLevel="1" x14ac:dyDescent="0.2">
      <c r="A51" s="1321"/>
      <c r="B51" s="1322"/>
      <c r="C51" s="788" t="s">
        <v>973</v>
      </c>
      <c r="D51" s="1323"/>
      <c r="E51" s="1324" t="s">
        <v>1544</v>
      </c>
    </row>
    <row r="52" spans="1:5" ht="48" outlineLevel="1" x14ac:dyDescent="0.2">
      <c r="A52" s="1321"/>
      <c r="B52" s="1322"/>
      <c r="C52" s="788" t="s">
        <v>974</v>
      </c>
      <c r="D52" s="1323"/>
      <c r="E52" s="1324" t="s">
        <v>1545</v>
      </c>
    </row>
    <row r="53" spans="1:5" ht="48" outlineLevel="1" x14ac:dyDescent="0.2">
      <c r="A53" s="1321"/>
      <c r="B53" s="1322"/>
      <c r="C53" s="788" t="s">
        <v>975</v>
      </c>
      <c r="D53" s="1323"/>
      <c r="E53" s="1324" t="s">
        <v>1546</v>
      </c>
    </row>
    <row r="54" spans="1:5" ht="48" outlineLevel="1" x14ac:dyDescent="0.2">
      <c r="A54" s="1321"/>
      <c r="B54" s="1322"/>
      <c r="C54" s="788" t="s">
        <v>976</v>
      </c>
      <c r="D54" s="1323"/>
      <c r="E54" s="1324" t="s">
        <v>1545</v>
      </c>
    </row>
    <row r="55" spans="1:5" ht="48" outlineLevel="1" x14ac:dyDescent="0.2">
      <c r="A55" s="1321"/>
      <c r="B55" s="1322"/>
      <c r="C55" s="788" t="s">
        <v>977</v>
      </c>
      <c r="D55" s="1323"/>
      <c r="E55" s="1324" t="s">
        <v>1544</v>
      </c>
    </row>
    <row r="56" spans="1:5" outlineLevel="1" x14ac:dyDescent="0.2">
      <c r="A56" s="1321"/>
      <c r="B56" s="1325"/>
      <c r="C56" s="788" t="s">
        <v>123</v>
      </c>
      <c r="D56" s="1323"/>
      <c r="E56" s="1324"/>
    </row>
    <row r="57" spans="1:5" ht="38.25" x14ac:dyDescent="0.2">
      <c r="A57" s="1317">
        <v>3</v>
      </c>
      <c r="B57" s="1318" t="s">
        <v>228</v>
      </c>
      <c r="C57" s="787" t="s">
        <v>229</v>
      </c>
      <c r="D57" s="1319" t="s">
        <v>978</v>
      </c>
      <c r="E57" s="1320" t="s">
        <v>979</v>
      </c>
    </row>
    <row r="58" spans="1:5" ht="36" outlineLevel="1" x14ac:dyDescent="0.2">
      <c r="A58" s="1321"/>
      <c r="B58" s="1322"/>
      <c r="C58" s="788" t="s">
        <v>961</v>
      </c>
      <c r="D58" s="1323"/>
      <c r="E58" s="1324" t="s">
        <v>2</v>
      </c>
    </row>
    <row r="59" spans="1:5" outlineLevel="1" x14ac:dyDescent="0.2">
      <c r="A59" s="1321"/>
      <c r="B59" s="1322"/>
      <c r="C59" s="788" t="s">
        <v>980</v>
      </c>
      <c r="D59" s="1323"/>
      <c r="E59" s="1324" t="s">
        <v>2</v>
      </c>
    </row>
    <row r="60" spans="1:5" ht="48" outlineLevel="1" x14ac:dyDescent="0.2">
      <c r="A60" s="1321"/>
      <c r="B60" s="1322"/>
      <c r="C60" s="788" t="s">
        <v>962</v>
      </c>
      <c r="D60" s="1323"/>
      <c r="E60" s="1324" t="s">
        <v>2</v>
      </c>
    </row>
    <row r="61" spans="1:5" ht="48" outlineLevel="1" x14ac:dyDescent="0.2">
      <c r="A61" s="1321"/>
      <c r="B61" s="1322"/>
      <c r="C61" s="788" t="s">
        <v>947</v>
      </c>
      <c r="D61" s="1323"/>
      <c r="E61" s="1324" t="s">
        <v>2</v>
      </c>
    </row>
    <row r="62" spans="1:5" outlineLevel="1" x14ac:dyDescent="0.2">
      <c r="A62" s="1321"/>
      <c r="B62" s="1322"/>
      <c r="C62" s="788" t="s">
        <v>963</v>
      </c>
      <c r="D62" s="1323"/>
      <c r="E62" s="1324" t="s">
        <v>981</v>
      </c>
    </row>
    <row r="63" spans="1:5" outlineLevel="1" x14ac:dyDescent="0.2">
      <c r="A63" s="1321"/>
      <c r="B63" s="1322"/>
      <c r="C63" s="788" t="s">
        <v>964</v>
      </c>
      <c r="D63" s="1323"/>
      <c r="E63" s="1324" t="s">
        <v>981</v>
      </c>
    </row>
    <row r="64" spans="1:5" ht="24" outlineLevel="1" x14ac:dyDescent="0.2">
      <c r="A64" s="1321"/>
      <c r="B64" s="1322"/>
      <c r="C64" s="788" t="s">
        <v>965</v>
      </c>
      <c r="D64" s="1323"/>
      <c r="E64" s="1324" t="s">
        <v>982</v>
      </c>
    </row>
    <row r="65" spans="1:5" outlineLevel="1" x14ac:dyDescent="0.2">
      <c r="A65" s="1321"/>
      <c r="B65" s="1322"/>
      <c r="C65" s="788" t="s">
        <v>966</v>
      </c>
      <c r="D65" s="1323"/>
      <c r="E65" s="1324" t="s">
        <v>981</v>
      </c>
    </row>
    <row r="66" spans="1:5" ht="24" outlineLevel="1" x14ac:dyDescent="0.2">
      <c r="A66" s="1321"/>
      <c r="B66" s="1322"/>
      <c r="C66" s="788" t="s">
        <v>967</v>
      </c>
      <c r="D66" s="1323"/>
      <c r="E66" s="1324" t="s">
        <v>983</v>
      </c>
    </row>
    <row r="67" spans="1:5" outlineLevel="1" x14ac:dyDescent="0.2">
      <c r="A67" s="1321"/>
      <c r="B67" s="1322"/>
      <c r="C67" s="788" t="s">
        <v>968</v>
      </c>
      <c r="D67" s="1323"/>
      <c r="E67" s="1324" t="s">
        <v>984</v>
      </c>
    </row>
    <row r="68" spans="1:5" ht="24" outlineLevel="1" x14ac:dyDescent="0.2">
      <c r="A68" s="1321"/>
      <c r="B68" s="1322"/>
      <c r="C68" s="788" t="s">
        <v>969</v>
      </c>
      <c r="D68" s="1323"/>
      <c r="E68" s="1324" t="s">
        <v>985</v>
      </c>
    </row>
    <row r="69" spans="1:5" outlineLevel="1" x14ac:dyDescent="0.2">
      <c r="A69" s="1321"/>
      <c r="B69" s="1322"/>
      <c r="C69" s="788" t="s">
        <v>970</v>
      </c>
      <c r="D69" s="1323"/>
      <c r="E69" s="1324" t="s">
        <v>986</v>
      </c>
    </row>
    <row r="70" spans="1:5" ht="48" outlineLevel="1" x14ac:dyDescent="0.2">
      <c r="A70" s="1321"/>
      <c r="B70" s="1322"/>
      <c r="C70" s="788" t="s">
        <v>971</v>
      </c>
      <c r="D70" s="1323"/>
      <c r="E70" s="1324" t="s">
        <v>987</v>
      </c>
    </row>
    <row r="71" spans="1:5" ht="48" outlineLevel="1" x14ac:dyDescent="0.2">
      <c r="A71" s="1321"/>
      <c r="B71" s="1322"/>
      <c r="C71" s="788" t="s">
        <v>972</v>
      </c>
      <c r="D71" s="1323"/>
      <c r="E71" s="1324" t="s">
        <v>988</v>
      </c>
    </row>
    <row r="72" spans="1:5" ht="48" outlineLevel="1" x14ac:dyDescent="0.2">
      <c r="A72" s="1321"/>
      <c r="B72" s="1322"/>
      <c r="C72" s="788" t="s">
        <v>973</v>
      </c>
      <c r="D72" s="1323"/>
      <c r="E72" s="1324" t="s">
        <v>989</v>
      </c>
    </row>
    <row r="73" spans="1:5" ht="48" outlineLevel="1" x14ac:dyDescent="0.2">
      <c r="A73" s="1321"/>
      <c r="B73" s="1322"/>
      <c r="C73" s="788" t="s">
        <v>974</v>
      </c>
      <c r="D73" s="1323"/>
      <c r="E73" s="1324" t="s">
        <v>990</v>
      </c>
    </row>
    <row r="74" spans="1:5" ht="48" outlineLevel="1" x14ac:dyDescent="0.2">
      <c r="A74" s="1321"/>
      <c r="B74" s="1322"/>
      <c r="C74" s="788" t="s">
        <v>975</v>
      </c>
      <c r="D74" s="1323"/>
      <c r="E74" s="1324" t="s">
        <v>991</v>
      </c>
    </row>
    <row r="75" spans="1:5" ht="48" outlineLevel="1" x14ac:dyDescent="0.2">
      <c r="A75" s="1321"/>
      <c r="B75" s="1322"/>
      <c r="C75" s="788" t="s">
        <v>976</v>
      </c>
      <c r="D75" s="1323"/>
      <c r="E75" s="1324" t="s">
        <v>990</v>
      </c>
    </row>
    <row r="76" spans="1:5" ht="48" outlineLevel="1" x14ac:dyDescent="0.2">
      <c r="A76" s="1321"/>
      <c r="B76" s="1322"/>
      <c r="C76" s="788" t="s">
        <v>977</v>
      </c>
      <c r="D76" s="1323"/>
      <c r="E76" s="1324" t="s">
        <v>989</v>
      </c>
    </row>
    <row r="77" spans="1:5" outlineLevel="1" x14ac:dyDescent="0.2">
      <c r="A77" s="1321"/>
      <c r="B77" s="1325"/>
      <c r="C77" s="788" t="s">
        <v>123</v>
      </c>
      <c r="D77" s="1323"/>
      <c r="E77" s="1324"/>
    </row>
    <row r="78" spans="1:5" ht="27.95" customHeight="1" x14ac:dyDescent="0.2">
      <c r="A78" s="1330" t="s">
        <v>1547</v>
      </c>
      <c r="B78" s="1331"/>
      <c r="C78" s="1331"/>
      <c r="D78" s="1331"/>
      <c r="E78" s="1331"/>
    </row>
    <row r="79" spans="1:5" ht="38.25" x14ac:dyDescent="0.2">
      <c r="A79" s="1317">
        <v>4</v>
      </c>
      <c r="B79" s="1318" t="s">
        <v>992</v>
      </c>
      <c r="C79" s="787" t="s">
        <v>133</v>
      </c>
      <c r="D79" s="1319" t="s">
        <v>993</v>
      </c>
      <c r="E79" s="1320" t="s">
        <v>994</v>
      </c>
    </row>
    <row r="80" spans="1:5" ht="36" outlineLevel="1" x14ac:dyDescent="0.2">
      <c r="A80" s="1321"/>
      <c r="B80" s="1322"/>
      <c r="C80" s="788" t="s">
        <v>995</v>
      </c>
      <c r="D80" s="1323"/>
      <c r="E80" s="1324" t="s">
        <v>2</v>
      </c>
    </row>
    <row r="81" spans="1:5" outlineLevel="1" x14ac:dyDescent="0.2">
      <c r="A81" s="1321"/>
      <c r="B81" s="1322"/>
      <c r="C81" s="788" t="s">
        <v>980</v>
      </c>
      <c r="D81" s="1323"/>
      <c r="E81" s="1324" t="s">
        <v>2</v>
      </c>
    </row>
    <row r="82" spans="1:5" ht="36" outlineLevel="1" x14ac:dyDescent="0.2">
      <c r="A82" s="1321"/>
      <c r="B82" s="1322"/>
      <c r="C82" s="788" t="s">
        <v>996</v>
      </c>
      <c r="D82" s="1323"/>
      <c r="E82" s="1324" t="s">
        <v>2</v>
      </c>
    </row>
    <row r="83" spans="1:5" ht="48" outlineLevel="1" x14ac:dyDescent="0.2">
      <c r="A83" s="1321"/>
      <c r="B83" s="1322"/>
      <c r="C83" s="788" t="s">
        <v>962</v>
      </c>
      <c r="D83" s="1323"/>
      <c r="E83" s="1324" t="s">
        <v>2</v>
      </c>
    </row>
    <row r="84" spans="1:5" ht="48" outlineLevel="1" x14ac:dyDescent="0.2">
      <c r="A84" s="1321"/>
      <c r="B84" s="1322"/>
      <c r="C84" s="788" t="s">
        <v>947</v>
      </c>
      <c r="D84" s="1323"/>
      <c r="E84" s="1324" t="s">
        <v>2</v>
      </c>
    </row>
    <row r="85" spans="1:5" outlineLevel="1" x14ac:dyDescent="0.2">
      <c r="A85" s="1321"/>
      <c r="B85" s="1322"/>
      <c r="C85" s="788" t="s">
        <v>963</v>
      </c>
      <c r="D85" s="1323"/>
      <c r="E85" s="1324" t="s">
        <v>997</v>
      </c>
    </row>
    <row r="86" spans="1:5" ht="24" outlineLevel="1" x14ac:dyDescent="0.2">
      <c r="A86" s="1321"/>
      <c r="B86" s="1322"/>
      <c r="C86" s="788" t="s">
        <v>998</v>
      </c>
      <c r="D86" s="1323"/>
      <c r="E86" s="1324" t="s">
        <v>997</v>
      </c>
    </row>
    <row r="87" spans="1:5" outlineLevel="1" x14ac:dyDescent="0.2">
      <c r="A87" s="1321"/>
      <c r="B87" s="1322"/>
      <c r="C87" s="788" t="s">
        <v>999</v>
      </c>
      <c r="D87" s="1323"/>
      <c r="E87" s="1324" t="s">
        <v>1000</v>
      </c>
    </row>
    <row r="88" spans="1:5" ht="24" outlineLevel="1" x14ac:dyDescent="0.2">
      <c r="A88" s="1321"/>
      <c r="B88" s="1322"/>
      <c r="C88" s="788" t="s">
        <v>1001</v>
      </c>
      <c r="D88" s="1323"/>
      <c r="E88" s="1324" t="s">
        <v>1002</v>
      </c>
    </row>
    <row r="89" spans="1:5" ht="48" outlineLevel="1" x14ac:dyDescent="0.2">
      <c r="A89" s="1321"/>
      <c r="B89" s="1322"/>
      <c r="C89" s="788" t="s">
        <v>1003</v>
      </c>
      <c r="D89" s="1323"/>
      <c r="E89" s="1324" t="s">
        <v>1004</v>
      </c>
    </row>
    <row r="90" spans="1:5" ht="48" outlineLevel="1" x14ac:dyDescent="0.2">
      <c r="A90" s="1321"/>
      <c r="B90" s="1322"/>
      <c r="C90" s="788" t="s">
        <v>1005</v>
      </c>
      <c r="D90" s="1323"/>
      <c r="E90" s="1324" t="s">
        <v>997</v>
      </c>
    </row>
    <row r="91" spans="1:5" ht="48" outlineLevel="1" x14ac:dyDescent="0.2">
      <c r="A91" s="1321"/>
      <c r="B91" s="1322"/>
      <c r="C91" s="788" t="s">
        <v>1006</v>
      </c>
      <c r="D91" s="1323"/>
      <c r="E91" s="1324" t="s">
        <v>997</v>
      </c>
    </row>
    <row r="92" spans="1:5" ht="48" outlineLevel="1" x14ac:dyDescent="0.2">
      <c r="A92" s="1321"/>
      <c r="B92" s="1322"/>
      <c r="C92" s="788" t="s">
        <v>1007</v>
      </c>
      <c r="D92" s="1323"/>
      <c r="E92" s="1324" t="s">
        <v>1008</v>
      </c>
    </row>
    <row r="93" spans="1:5" ht="36" outlineLevel="1" x14ac:dyDescent="0.2">
      <c r="A93" s="1321"/>
      <c r="B93" s="1322"/>
      <c r="C93" s="788" t="s">
        <v>1009</v>
      </c>
      <c r="D93" s="1323"/>
      <c r="E93" s="1324" t="s">
        <v>997</v>
      </c>
    </row>
    <row r="94" spans="1:5" ht="48" outlineLevel="1" x14ac:dyDescent="0.2">
      <c r="A94" s="1321"/>
      <c r="B94" s="1322"/>
      <c r="C94" s="788" t="s">
        <v>1010</v>
      </c>
      <c r="D94" s="1323"/>
      <c r="E94" s="1324">
        <v>646.52</v>
      </c>
    </row>
    <row r="95" spans="1:5" ht="48" outlineLevel="1" x14ac:dyDescent="0.2">
      <c r="A95" s="1321"/>
      <c r="B95" s="1322"/>
      <c r="C95" s="788" t="s">
        <v>1011</v>
      </c>
      <c r="D95" s="1323"/>
      <c r="E95" s="1324" t="s">
        <v>1012</v>
      </c>
    </row>
    <row r="96" spans="1:5" outlineLevel="1" x14ac:dyDescent="0.2">
      <c r="A96" s="1321"/>
      <c r="B96" s="1322"/>
      <c r="C96" s="788" t="s">
        <v>1013</v>
      </c>
      <c r="D96" s="1323"/>
      <c r="E96" s="1324" t="s">
        <v>1014</v>
      </c>
    </row>
    <row r="97" spans="1:5" outlineLevel="1" x14ac:dyDescent="0.2">
      <c r="A97" s="1321"/>
      <c r="B97" s="1322"/>
      <c r="C97" s="788" t="s">
        <v>1015</v>
      </c>
      <c r="D97" s="1323"/>
      <c r="E97" s="1324" t="s">
        <v>1016</v>
      </c>
    </row>
    <row r="98" spans="1:5" ht="24" outlineLevel="1" x14ac:dyDescent="0.2">
      <c r="A98" s="1321"/>
      <c r="B98" s="1322"/>
      <c r="C98" s="788" t="s">
        <v>1017</v>
      </c>
      <c r="D98" s="1323"/>
      <c r="E98" s="1324" t="s">
        <v>1008</v>
      </c>
    </row>
    <row r="99" spans="1:5" ht="24" outlineLevel="1" x14ac:dyDescent="0.2">
      <c r="A99" s="1321"/>
      <c r="B99" s="1322"/>
      <c r="C99" s="788" t="s">
        <v>1018</v>
      </c>
      <c r="D99" s="1323"/>
      <c r="E99" s="1324">
        <v>646.52</v>
      </c>
    </row>
    <row r="100" spans="1:5" ht="60" outlineLevel="1" x14ac:dyDescent="0.2">
      <c r="A100" s="1321"/>
      <c r="B100" s="1322"/>
      <c r="C100" s="788" t="s">
        <v>1019</v>
      </c>
      <c r="D100" s="1323"/>
      <c r="E100" s="1324" t="s">
        <v>1000</v>
      </c>
    </row>
    <row r="101" spans="1:5" outlineLevel="1" x14ac:dyDescent="0.2">
      <c r="A101" s="1321"/>
      <c r="B101" s="1322"/>
      <c r="C101" s="788" t="s">
        <v>1020</v>
      </c>
      <c r="D101" s="1323"/>
      <c r="E101" s="1324" t="s">
        <v>1004</v>
      </c>
    </row>
    <row r="102" spans="1:5" outlineLevel="1" x14ac:dyDescent="0.2">
      <c r="A102" s="1321"/>
      <c r="B102" s="1325"/>
      <c r="C102" s="788" t="s">
        <v>123</v>
      </c>
      <c r="D102" s="1323"/>
      <c r="E102" s="1324"/>
    </row>
    <row r="103" spans="1:5" ht="27.95" customHeight="1" x14ac:dyDescent="0.2">
      <c r="A103" s="1330" t="s">
        <v>1548</v>
      </c>
      <c r="B103" s="1331"/>
      <c r="C103" s="1331"/>
      <c r="D103" s="1331"/>
      <c r="E103" s="1331"/>
    </row>
    <row r="104" spans="1:5" ht="38.25" x14ac:dyDescent="0.2">
      <c r="A104" s="1317">
        <v>5</v>
      </c>
      <c r="B104" s="1318" t="s">
        <v>992</v>
      </c>
      <c r="C104" s="787" t="s">
        <v>133</v>
      </c>
      <c r="D104" s="1319" t="s">
        <v>993</v>
      </c>
      <c r="E104" s="1320" t="s">
        <v>994</v>
      </c>
    </row>
    <row r="105" spans="1:5" ht="36" outlineLevel="1" x14ac:dyDescent="0.2">
      <c r="A105" s="1321"/>
      <c r="B105" s="1322"/>
      <c r="C105" s="788" t="s">
        <v>995</v>
      </c>
      <c r="D105" s="1323"/>
      <c r="E105" s="1324" t="s">
        <v>2</v>
      </c>
    </row>
    <row r="106" spans="1:5" outlineLevel="1" x14ac:dyDescent="0.2">
      <c r="A106" s="1321"/>
      <c r="B106" s="1322"/>
      <c r="C106" s="788" t="s">
        <v>980</v>
      </c>
      <c r="D106" s="1323"/>
      <c r="E106" s="1324" t="s">
        <v>2</v>
      </c>
    </row>
    <row r="107" spans="1:5" ht="36" outlineLevel="1" x14ac:dyDescent="0.2">
      <c r="A107" s="1321"/>
      <c r="B107" s="1322"/>
      <c r="C107" s="788" t="s">
        <v>996</v>
      </c>
      <c r="D107" s="1323"/>
      <c r="E107" s="1324" t="s">
        <v>2</v>
      </c>
    </row>
    <row r="108" spans="1:5" ht="48" outlineLevel="1" x14ac:dyDescent="0.2">
      <c r="A108" s="1321"/>
      <c r="B108" s="1322"/>
      <c r="C108" s="788" t="s">
        <v>962</v>
      </c>
      <c r="D108" s="1323"/>
      <c r="E108" s="1324" t="s">
        <v>2</v>
      </c>
    </row>
    <row r="109" spans="1:5" ht="48" outlineLevel="1" x14ac:dyDescent="0.2">
      <c r="A109" s="1321"/>
      <c r="B109" s="1322"/>
      <c r="C109" s="788" t="s">
        <v>947</v>
      </c>
      <c r="D109" s="1323"/>
      <c r="E109" s="1324" t="s">
        <v>2</v>
      </c>
    </row>
    <row r="110" spans="1:5" outlineLevel="1" x14ac:dyDescent="0.2">
      <c r="A110" s="1321"/>
      <c r="B110" s="1322"/>
      <c r="C110" s="788" t="s">
        <v>963</v>
      </c>
      <c r="D110" s="1323"/>
      <c r="E110" s="1324" t="s">
        <v>997</v>
      </c>
    </row>
    <row r="111" spans="1:5" ht="24" outlineLevel="1" x14ac:dyDescent="0.2">
      <c r="A111" s="1321"/>
      <c r="B111" s="1322"/>
      <c r="C111" s="788" t="s">
        <v>998</v>
      </c>
      <c r="D111" s="1323"/>
      <c r="E111" s="1324" t="s">
        <v>997</v>
      </c>
    </row>
    <row r="112" spans="1:5" outlineLevel="1" x14ac:dyDescent="0.2">
      <c r="A112" s="1321"/>
      <c r="B112" s="1322"/>
      <c r="C112" s="788" t="s">
        <v>999</v>
      </c>
      <c r="D112" s="1323"/>
      <c r="E112" s="1324" t="s">
        <v>1000</v>
      </c>
    </row>
    <row r="113" spans="1:5" ht="24" outlineLevel="1" x14ac:dyDescent="0.2">
      <c r="A113" s="1321"/>
      <c r="B113" s="1322"/>
      <c r="C113" s="788" t="s">
        <v>1001</v>
      </c>
      <c r="D113" s="1323"/>
      <c r="E113" s="1324" t="s">
        <v>1002</v>
      </c>
    </row>
    <row r="114" spans="1:5" ht="48" outlineLevel="1" x14ac:dyDescent="0.2">
      <c r="A114" s="1321"/>
      <c r="B114" s="1322"/>
      <c r="C114" s="788" t="s">
        <v>1003</v>
      </c>
      <c r="D114" s="1323"/>
      <c r="E114" s="1324" t="s">
        <v>1004</v>
      </c>
    </row>
    <row r="115" spans="1:5" ht="48" outlineLevel="1" x14ac:dyDescent="0.2">
      <c r="A115" s="1321"/>
      <c r="B115" s="1322"/>
      <c r="C115" s="788" t="s">
        <v>1005</v>
      </c>
      <c r="D115" s="1323"/>
      <c r="E115" s="1324" t="s">
        <v>997</v>
      </c>
    </row>
    <row r="116" spans="1:5" ht="48" outlineLevel="1" x14ac:dyDescent="0.2">
      <c r="A116" s="1321"/>
      <c r="B116" s="1322"/>
      <c r="C116" s="788" t="s">
        <v>1006</v>
      </c>
      <c r="D116" s="1323"/>
      <c r="E116" s="1324" t="s">
        <v>997</v>
      </c>
    </row>
    <row r="117" spans="1:5" ht="48" outlineLevel="1" x14ac:dyDescent="0.2">
      <c r="A117" s="1321"/>
      <c r="B117" s="1322"/>
      <c r="C117" s="788" t="s">
        <v>1007</v>
      </c>
      <c r="D117" s="1323"/>
      <c r="E117" s="1324" t="s">
        <v>1008</v>
      </c>
    </row>
    <row r="118" spans="1:5" ht="36" outlineLevel="1" x14ac:dyDescent="0.2">
      <c r="A118" s="1321"/>
      <c r="B118" s="1322"/>
      <c r="C118" s="788" t="s">
        <v>1009</v>
      </c>
      <c r="D118" s="1323"/>
      <c r="E118" s="1324" t="s">
        <v>997</v>
      </c>
    </row>
    <row r="119" spans="1:5" ht="48" outlineLevel="1" x14ac:dyDescent="0.2">
      <c r="A119" s="1321"/>
      <c r="B119" s="1322"/>
      <c r="C119" s="788" t="s">
        <v>1010</v>
      </c>
      <c r="D119" s="1323"/>
      <c r="E119" s="1324">
        <v>646.52</v>
      </c>
    </row>
    <row r="120" spans="1:5" ht="48" outlineLevel="1" x14ac:dyDescent="0.2">
      <c r="A120" s="1321"/>
      <c r="B120" s="1322"/>
      <c r="C120" s="788" t="s">
        <v>1011</v>
      </c>
      <c r="D120" s="1323"/>
      <c r="E120" s="1324" t="s">
        <v>1012</v>
      </c>
    </row>
    <row r="121" spans="1:5" outlineLevel="1" x14ac:dyDescent="0.2">
      <c r="A121" s="1321"/>
      <c r="B121" s="1322"/>
      <c r="C121" s="788" t="s">
        <v>1013</v>
      </c>
      <c r="D121" s="1323"/>
      <c r="E121" s="1324" t="s">
        <v>1014</v>
      </c>
    </row>
    <row r="122" spans="1:5" outlineLevel="1" x14ac:dyDescent="0.2">
      <c r="A122" s="1321"/>
      <c r="B122" s="1322"/>
      <c r="C122" s="788" t="s">
        <v>1015</v>
      </c>
      <c r="D122" s="1323"/>
      <c r="E122" s="1324" t="s">
        <v>1016</v>
      </c>
    </row>
    <row r="123" spans="1:5" ht="24" outlineLevel="1" x14ac:dyDescent="0.2">
      <c r="A123" s="1321"/>
      <c r="B123" s="1322"/>
      <c r="C123" s="788" t="s">
        <v>1017</v>
      </c>
      <c r="D123" s="1323"/>
      <c r="E123" s="1324" t="s">
        <v>1008</v>
      </c>
    </row>
    <row r="124" spans="1:5" ht="24" outlineLevel="1" x14ac:dyDescent="0.2">
      <c r="A124" s="1321"/>
      <c r="B124" s="1322"/>
      <c r="C124" s="788" t="s">
        <v>1018</v>
      </c>
      <c r="D124" s="1323"/>
      <c r="E124" s="1324">
        <v>646.52</v>
      </c>
    </row>
    <row r="125" spans="1:5" ht="60" outlineLevel="1" x14ac:dyDescent="0.2">
      <c r="A125" s="1321"/>
      <c r="B125" s="1322"/>
      <c r="C125" s="788" t="s">
        <v>1019</v>
      </c>
      <c r="D125" s="1323"/>
      <c r="E125" s="1324" t="s">
        <v>1000</v>
      </c>
    </row>
    <row r="126" spans="1:5" outlineLevel="1" x14ac:dyDescent="0.2">
      <c r="A126" s="1321"/>
      <c r="B126" s="1322"/>
      <c r="C126" s="788" t="s">
        <v>1020</v>
      </c>
      <c r="D126" s="1323"/>
      <c r="E126" s="1324" t="s">
        <v>1004</v>
      </c>
    </row>
    <row r="127" spans="1:5" outlineLevel="1" x14ac:dyDescent="0.2">
      <c r="A127" s="1321"/>
      <c r="B127" s="1325"/>
      <c r="C127" s="788" t="s">
        <v>123</v>
      </c>
      <c r="D127" s="1323"/>
      <c r="E127" s="1324"/>
    </row>
    <row r="128" spans="1:5" ht="27.95" customHeight="1" x14ac:dyDescent="0.2">
      <c r="A128" s="1330" t="s">
        <v>1549</v>
      </c>
      <c r="B128" s="1331"/>
      <c r="C128" s="1331"/>
      <c r="D128" s="1331"/>
      <c r="E128" s="1331"/>
    </row>
    <row r="129" spans="1:5" ht="38.25" x14ac:dyDescent="0.2">
      <c r="A129" s="1317">
        <v>6</v>
      </c>
      <c r="B129" s="1318" t="s">
        <v>992</v>
      </c>
      <c r="C129" s="787" t="s">
        <v>133</v>
      </c>
      <c r="D129" s="1319" t="s">
        <v>993</v>
      </c>
      <c r="E129" s="1320" t="s">
        <v>994</v>
      </c>
    </row>
    <row r="130" spans="1:5" ht="36" outlineLevel="1" x14ac:dyDescent="0.2">
      <c r="A130" s="1321"/>
      <c r="B130" s="1322"/>
      <c r="C130" s="788" t="s">
        <v>995</v>
      </c>
      <c r="D130" s="1323"/>
      <c r="E130" s="1324" t="s">
        <v>2</v>
      </c>
    </row>
    <row r="131" spans="1:5" outlineLevel="1" x14ac:dyDescent="0.2">
      <c r="A131" s="1321"/>
      <c r="B131" s="1322"/>
      <c r="C131" s="788" t="s">
        <v>980</v>
      </c>
      <c r="D131" s="1323"/>
      <c r="E131" s="1324" t="s">
        <v>2</v>
      </c>
    </row>
    <row r="132" spans="1:5" ht="36" outlineLevel="1" x14ac:dyDescent="0.2">
      <c r="A132" s="1321"/>
      <c r="B132" s="1322"/>
      <c r="C132" s="788" t="s">
        <v>996</v>
      </c>
      <c r="D132" s="1323"/>
      <c r="E132" s="1324" t="s">
        <v>2</v>
      </c>
    </row>
    <row r="133" spans="1:5" ht="48" outlineLevel="1" x14ac:dyDescent="0.2">
      <c r="A133" s="1321"/>
      <c r="B133" s="1322"/>
      <c r="C133" s="788" t="s">
        <v>962</v>
      </c>
      <c r="D133" s="1323"/>
      <c r="E133" s="1324" t="s">
        <v>2</v>
      </c>
    </row>
    <row r="134" spans="1:5" ht="48" outlineLevel="1" x14ac:dyDescent="0.2">
      <c r="A134" s="1321"/>
      <c r="B134" s="1322"/>
      <c r="C134" s="788" t="s">
        <v>947</v>
      </c>
      <c r="D134" s="1323"/>
      <c r="E134" s="1324" t="s">
        <v>2</v>
      </c>
    </row>
    <row r="135" spans="1:5" outlineLevel="1" x14ac:dyDescent="0.2">
      <c r="A135" s="1321"/>
      <c r="B135" s="1322"/>
      <c r="C135" s="788" t="s">
        <v>963</v>
      </c>
      <c r="D135" s="1323"/>
      <c r="E135" s="1324" t="s">
        <v>997</v>
      </c>
    </row>
    <row r="136" spans="1:5" ht="24" outlineLevel="1" x14ac:dyDescent="0.2">
      <c r="A136" s="1321"/>
      <c r="B136" s="1322"/>
      <c r="C136" s="788" t="s">
        <v>998</v>
      </c>
      <c r="D136" s="1323"/>
      <c r="E136" s="1324" t="s">
        <v>997</v>
      </c>
    </row>
    <row r="137" spans="1:5" outlineLevel="1" x14ac:dyDescent="0.2">
      <c r="A137" s="1321"/>
      <c r="B137" s="1322"/>
      <c r="C137" s="788" t="s">
        <v>999</v>
      </c>
      <c r="D137" s="1323"/>
      <c r="E137" s="1324" t="s">
        <v>1000</v>
      </c>
    </row>
    <row r="138" spans="1:5" ht="24" outlineLevel="1" x14ac:dyDescent="0.2">
      <c r="A138" s="1321"/>
      <c r="B138" s="1322"/>
      <c r="C138" s="788" t="s">
        <v>1001</v>
      </c>
      <c r="D138" s="1323"/>
      <c r="E138" s="1324" t="s">
        <v>1002</v>
      </c>
    </row>
    <row r="139" spans="1:5" ht="48" outlineLevel="1" x14ac:dyDescent="0.2">
      <c r="A139" s="1321"/>
      <c r="B139" s="1322"/>
      <c r="C139" s="788" t="s">
        <v>1003</v>
      </c>
      <c r="D139" s="1323"/>
      <c r="E139" s="1324" t="s">
        <v>1004</v>
      </c>
    </row>
    <row r="140" spans="1:5" ht="48" outlineLevel="1" x14ac:dyDescent="0.2">
      <c r="A140" s="1321"/>
      <c r="B140" s="1322"/>
      <c r="C140" s="788" t="s">
        <v>1005</v>
      </c>
      <c r="D140" s="1323"/>
      <c r="E140" s="1324" t="s">
        <v>997</v>
      </c>
    </row>
    <row r="141" spans="1:5" ht="48" outlineLevel="1" x14ac:dyDescent="0.2">
      <c r="A141" s="1321"/>
      <c r="B141" s="1322"/>
      <c r="C141" s="788" t="s">
        <v>1006</v>
      </c>
      <c r="D141" s="1323"/>
      <c r="E141" s="1324" t="s">
        <v>997</v>
      </c>
    </row>
    <row r="142" spans="1:5" ht="48" outlineLevel="1" x14ac:dyDescent="0.2">
      <c r="A142" s="1321"/>
      <c r="B142" s="1322"/>
      <c r="C142" s="788" t="s">
        <v>1007</v>
      </c>
      <c r="D142" s="1323"/>
      <c r="E142" s="1324" t="s">
        <v>1008</v>
      </c>
    </row>
    <row r="143" spans="1:5" ht="36" outlineLevel="1" x14ac:dyDescent="0.2">
      <c r="A143" s="1321"/>
      <c r="B143" s="1322"/>
      <c r="C143" s="788" t="s">
        <v>1009</v>
      </c>
      <c r="D143" s="1323"/>
      <c r="E143" s="1324" t="s">
        <v>997</v>
      </c>
    </row>
    <row r="144" spans="1:5" ht="48" outlineLevel="1" x14ac:dyDescent="0.2">
      <c r="A144" s="1321"/>
      <c r="B144" s="1322"/>
      <c r="C144" s="788" t="s">
        <v>1010</v>
      </c>
      <c r="D144" s="1323"/>
      <c r="E144" s="1324">
        <v>646.52</v>
      </c>
    </row>
    <row r="145" spans="1:5" ht="48" outlineLevel="1" x14ac:dyDescent="0.2">
      <c r="A145" s="1321"/>
      <c r="B145" s="1322"/>
      <c r="C145" s="788" t="s">
        <v>1011</v>
      </c>
      <c r="D145" s="1323"/>
      <c r="E145" s="1324" t="s">
        <v>1012</v>
      </c>
    </row>
    <row r="146" spans="1:5" outlineLevel="1" x14ac:dyDescent="0.2">
      <c r="A146" s="1321"/>
      <c r="B146" s="1322"/>
      <c r="C146" s="788" t="s">
        <v>1013</v>
      </c>
      <c r="D146" s="1323"/>
      <c r="E146" s="1324" t="s">
        <v>1014</v>
      </c>
    </row>
    <row r="147" spans="1:5" outlineLevel="1" x14ac:dyDescent="0.2">
      <c r="A147" s="1321"/>
      <c r="B147" s="1322"/>
      <c r="C147" s="788" t="s">
        <v>1015</v>
      </c>
      <c r="D147" s="1323"/>
      <c r="E147" s="1324" t="s">
        <v>1016</v>
      </c>
    </row>
    <row r="148" spans="1:5" ht="24" outlineLevel="1" x14ac:dyDescent="0.2">
      <c r="A148" s="1321"/>
      <c r="B148" s="1322"/>
      <c r="C148" s="788" t="s">
        <v>1017</v>
      </c>
      <c r="D148" s="1323"/>
      <c r="E148" s="1324" t="s">
        <v>1008</v>
      </c>
    </row>
    <row r="149" spans="1:5" ht="24" outlineLevel="1" x14ac:dyDescent="0.2">
      <c r="A149" s="1321"/>
      <c r="B149" s="1322"/>
      <c r="C149" s="788" t="s">
        <v>1018</v>
      </c>
      <c r="D149" s="1323"/>
      <c r="E149" s="1324">
        <v>646.52</v>
      </c>
    </row>
    <row r="150" spans="1:5" ht="60" outlineLevel="1" x14ac:dyDescent="0.2">
      <c r="A150" s="1321"/>
      <c r="B150" s="1322"/>
      <c r="C150" s="788" t="s">
        <v>1019</v>
      </c>
      <c r="D150" s="1323"/>
      <c r="E150" s="1324" t="s">
        <v>1000</v>
      </c>
    </row>
    <row r="151" spans="1:5" outlineLevel="1" x14ac:dyDescent="0.2">
      <c r="A151" s="1321"/>
      <c r="B151" s="1322"/>
      <c r="C151" s="788" t="s">
        <v>1020</v>
      </c>
      <c r="D151" s="1323"/>
      <c r="E151" s="1324" t="s">
        <v>1004</v>
      </c>
    </row>
    <row r="152" spans="1:5" outlineLevel="1" x14ac:dyDescent="0.2">
      <c r="A152" s="1321"/>
      <c r="B152" s="1325"/>
      <c r="C152" s="788" t="s">
        <v>123</v>
      </c>
      <c r="D152" s="1323"/>
      <c r="E152" s="1324"/>
    </row>
    <row r="153" spans="1:5" ht="27.95" customHeight="1" x14ac:dyDescent="0.2">
      <c r="A153" s="1330" t="s">
        <v>1021</v>
      </c>
      <c r="B153" s="1331"/>
      <c r="C153" s="1331"/>
      <c r="D153" s="1331"/>
      <c r="E153" s="1331"/>
    </row>
    <row r="154" spans="1:5" ht="38.25" x14ac:dyDescent="0.2">
      <c r="A154" s="1317">
        <v>7</v>
      </c>
      <c r="B154" s="1318" t="s">
        <v>1022</v>
      </c>
      <c r="C154" s="787" t="s">
        <v>227</v>
      </c>
      <c r="D154" s="1319" t="s">
        <v>1550</v>
      </c>
      <c r="E154" s="1320" t="s">
        <v>1551</v>
      </c>
    </row>
    <row r="155" spans="1:5" ht="36" outlineLevel="1" x14ac:dyDescent="0.2">
      <c r="A155" s="1321"/>
      <c r="B155" s="1322"/>
      <c r="C155" s="788" t="s">
        <v>961</v>
      </c>
      <c r="D155" s="1323"/>
      <c r="E155" s="1324" t="s">
        <v>2</v>
      </c>
    </row>
    <row r="156" spans="1:5" ht="48" outlineLevel="1" x14ac:dyDescent="0.2">
      <c r="A156" s="1321"/>
      <c r="B156" s="1322"/>
      <c r="C156" s="788" t="s">
        <v>962</v>
      </c>
      <c r="D156" s="1323"/>
      <c r="E156" s="1324" t="s">
        <v>2</v>
      </c>
    </row>
    <row r="157" spans="1:5" ht="36" outlineLevel="1" x14ac:dyDescent="0.2">
      <c r="A157" s="1321"/>
      <c r="B157" s="1322"/>
      <c r="C157" s="788" t="s">
        <v>1535</v>
      </c>
      <c r="D157" s="1323"/>
      <c r="E157" s="1324" t="s">
        <v>2</v>
      </c>
    </row>
    <row r="158" spans="1:5" outlineLevel="1" x14ac:dyDescent="0.2">
      <c r="A158" s="1321"/>
      <c r="B158" s="1322"/>
      <c r="C158" s="788" t="s">
        <v>946</v>
      </c>
      <c r="D158" s="1323"/>
      <c r="E158" s="1324" t="s">
        <v>2</v>
      </c>
    </row>
    <row r="159" spans="1:5" ht="48" outlineLevel="1" x14ac:dyDescent="0.2">
      <c r="A159" s="1321"/>
      <c r="B159" s="1322"/>
      <c r="C159" s="788" t="s">
        <v>947</v>
      </c>
      <c r="D159" s="1323"/>
      <c r="E159" s="1324" t="s">
        <v>2</v>
      </c>
    </row>
    <row r="160" spans="1:5" outlineLevel="1" x14ac:dyDescent="0.2">
      <c r="A160" s="1321"/>
      <c r="B160" s="1322"/>
      <c r="C160" s="788" t="s">
        <v>963</v>
      </c>
      <c r="D160" s="1323"/>
      <c r="E160" s="1324" t="s">
        <v>1552</v>
      </c>
    </row>
    <row r="161" spans="1:5" outlineLevel="1" x14ac:dyDescent="0.2">
      <c r="A161" s="1321"/>
      <c r="B161" s="1322"/>
      <c r="C161" s="788" t="s">
        <v>964</v>
      </c>
      <c r="D161" s="1323"/>
      <c r="E161" s="1324" t="s">
        <v>1552</v>
      </c>
    </row>
    <row r="162" spans="1:5" ht="24" outlineLevel="1" x14ac:dyDescent="0.2">
      <c r="A162" s="1321"/>
      <c r="B162" s="1322"/>
      <c r="C162" s="788" t="s">
        <v>965</v>
      </c>
      <c r="D162" s="1323"/>
      <c r="E162" s="1324" t="s">
        <v>1553</v>
      </c>
    </row>
    <row r="163" spans="1:5" outlineLevel="1" x14ac:dyDescent="0.2">
      <c r="A163" s="1321"/>
      <c r="B163" s="1322"/>
      <c r="C163" s="788" t="s">
        <v>966</v>
      </c>
      <c r="D163" s="1323"/>
      <c r="E163" s="1324" t="s">
        <v>1552</v>
      </c>
    </row>
    <row r="164" spans="1:5" ht="24" outlineLevel="1" x14ac:dyDescent="0.2">
      <c r="A164" s="1321"/>
      <c r="B164" s="1322"/>
      <c r="C164" s="788" t="s">
        <v>967</v>
      </c>
      <c r="D164" s="1323"/>
      <c r="E164" s="1324" t="s">
        <v>1554</v>
      </c>
    </row>
    <row r="165" spans="1:5" outlineLevel="1" x14ac:dyDescent="0.2">
      <c r="A165" s="1321"/>
      <c r="B165" s="1322"/>
      <c r="C165" s="788" t="s">
        <v>968</v>
      </c>
      <c r="D165" s="1323"/>
      <c r="E165" s="1324" t="s">
        <v>1555</v>
      </c>
    </row>
    <row r="166" spans="1:5" ht="24" outlineLevel="1" x14ac:dyDescent="0.2">
      <c r="A166" s="1321"/>
      <c r="B166" s="1322"/>
      <c r="C166" s="788" t="s">
        <v>969</v>
      </c>
      <c r="D166" s="1323"/>
      <c r="E166" s="1324" t="s">
        <v>1556</v>
      </c>
    </row>
    <row r="167" spans="1:5" outlineLevel="1" x14ac:dyDescent="0.2">
      <c r="A167" s="1321"/>
      <c r="B167" s="1322"/>
      <c r="C167" s="788" t="s">
        <v>970</v>
      </c>
      <c r="D167" s="1323"/>
      <c r="E167" s="1324" t="s">
        <v>1557</v>
      </c>
    </row>
    <row r="168" spans="1:5" ht="48" outlineLevel="1" x14ac:dyDescent="0.2">
      <c r="A168" s="1321"/>
      <c r="B168" s="1322"/>
      <c r="C168" s="788" t="s">
        <v>971</v>
      </c>
      <c r="D168" s="1323"/>
      <c r="E168" s="1324" t="s">
        <v>1558</v>
      </c>
    </row>
    <row r="169" spans="1:5" ht="48" outlineLevel="1" x14ac:dyDescent="0.2">
      <c r="A169" s="1321"/>
      <c r="B169" s="1322"/>
      <c r="C169" s="788" t="s">
        <v>972</v>
      </c>
      <c r="D169" s="1323"/>
      <c r="E169" s="1324" t="s">
        <v>1559</v>
      </c>
    </row>
    <row r="170" spans="1:5" ht="48" outlineLevel="1" x14ac:dyDescent="0.2">
      <c r="A170" s="1321"/>
      <c r="B170" s="1322"/>
      <c r="C170" s="788" t="s">
        <v>973</v>
      </c>
      <c r="D170" s="1323"/>
      <c r="E170" s="1324" t="s">
        <v>1560</v>
      </c>
    </row>
    <row r="171" spans="1:5" ht="48" outlineLevel="1" x14ac:dyDescent="0.2">
      <c r="A171" s="1321"/>
      <c r="B171" s="1322"/>
      <c r="C171" s="788" t="s">
        <v>974</v>
      </c>
      <c r="D171" s="1323"/>
      <c r="E171" s="1324" t="s">
        <v>1561</v>
      </c>
    </row>
    <row r="172" spans="1:5" ht="48" outlineLevel="1" x14ac:dyDescent="0.2">
      <c r="A172" s="1321"/>
      <c r="B172" s="1322"/>
      <c r="C172" s="788" t="s">
        <v>975</v>
      </c>
      <c r="D172" s="1323"/>
      <c r="E172" s="1324" t="s">
        <v>1562</v>
      </c>
    </row>
    <row r="173" spans="1:5" ht="48" outlineLevel="1" x14ac:dyDescent="0.2">
      <c r="A173" s="1321"/>
      <c r="B173" s="1322"/>
      <c r="C173" s="788" t="s">
        <v>976</v>
      </c>
      <c r="D173" s="1323"/>
      <c r="E173" s="1324" t="s">
        <v>1561</v>
      </c>
    </row>
    <row r="174" spans="1:5" ht="48" outlineLevel="1" x14ac:dyDescent="0.2">
      <c r="A174" s="1321"/>
      <c r="B174" s="1322"/>
      <c r="C174" s="788" t="s">
        <v>977</v>
      </c>
      <c r="D174" s="1323"/>
      <c r="E174" s="1324" t="s">
        <v>1560</v>
      </c>
    </row>
    <row r="175" spans="1:5" outlineLevel="1" x14ac:dyDescent="0.2">
      <c r="A175" s="1321"/>
      <c r="B175" s="1325"/>
      <c r="C175" s="788" t="s">
        <v>123</v>
      </c>
      <c r="D175" s="1323"/>
      <c r="E175" s="1324"/>
    </row>
    <row r="176" spans="1:5" ht="27.95" customHeight="1" x14ac:dyDescent="0.2">
      <c r="A176" s="1330" t="s">
        <v>1023</v>
      </c>
      <c r="B176" s="1331"/>
      <c r="C176" s="1331"/>
      <c r="D176" s="1331"/>
      <c r="E176" s="1331"/>
    </row>
    <row r="177" spans="1:5" ht="38.25" x14ac:dyDescent="0.2">
      <c r="A177" s="1317">
        <v>8</v>
      </c>
      <c r="B177" s="1318" t="s">
        <v>1024</v>
      </c>
      <c r="C177" s="787" t="s">
        <v>1025</v>
      </c>
      <c r="D177" s="1319" t="s">
        <v>1026</v>
      </c>
      <c r="E177" s="1320" t="s">
        <v>1027</v>
      </c>
    </row>
    <row r="178" spans="1:5" outlineLevel="1" x14ac:dyDescent="0.2">
      <c r="A178" s="1321"/>
      <c r="B178" s="1322"/>
      <c r="C178" s="788" t="s">
        <v>980</v>
      </c>
      <c r="D178" s="1323"/>
      <c r="E178" s="1324" t="s">
        <v>2</v>
      </c>
    </row>
    <row r="179" spans="1:5" ht="48" outlineLevel="1" x14ac:dyDescent="0.2">
      <c r="A179" s="1321"/>
      <c r="B179" s="1322"/>
      <c r="C179" s="788" t="s">
        <v>962</v>
      </c>
      <c r="D179" s="1323"/>
      <c r="E179" s="1324" t="s">
        <v>2</v>
      </c>
    </row>
    <row r="180" spans="1:5" ht="36" outlineLevel="1" x14ac:dyDescent="0.2">
      <c r="A180" s="1321"/>
      <c r="B180" s="1322"/>
      <c r="C180" s="788" t="s">
        <v>1028</v>
      </c>
      <c r="D180" s="1323"/>
      <c r="E180" s="1324" t="s">
        <v>2</v>
      </c>
    </row>
    <row r="181" spans="1:5" ht="48" outlineLevel="1" x14ac:dyDescent="0.2">
      <c r="A181" s="1321"/>
      <c r="B181" s="1322"/>
      <c r="C181" s="788" t="s">
        <v>947</v>
      </c>
      <c r="D181" s="1323"/>
      <c r="E181" s="1324" t="s">
        <v>2</v>
      </c>
    </row>
    <row r="182" spans="1:5" outlineLevel="1" x14ac:dyDescent="0.2">
      <c r="A182" s="1321"/>
      <c r="B182" s="1322"/>
      <c r="C182" s="788" t="s">
        <v>963</v>
      </c>
      <c r="D182" s="1323"/>
      <c r="E182" s="1324" t="s">
        <v>1029</v>
      </c>
    </row>
    <row r="183" spans="1:5" ht="24" outlineLevel="1" x14ac:dyDescent="0.2">
      <c r="A183" s="1321"/>
      <c r="B183" s="1322"/>
      <c r="C183" s="788" t="s">
        <v>998</v>
      </c>
      <c r="D183" s="1323"/>
      <c r="E183" s="1324" t="s">
        <v>1029</v>
      </c>
    </row>
    <row r="184" spans="1:5" outlineLevel="1" x14ac:dyDescent="0.2">
      <c r="A184" s="1321"/>
      <c r="B184" s="1322"/>
      <c r="C184" s="788" t="s">
        <v>999</v>
      </c>
      <c r="D184" s="1323"/>
      <c r="E184" s="1324" t="s">
        <v>1030</v>
      </c>
    </row>
    <row r="185" spans="1:5" ht="24" outlineLevel="1" x14ac:dyDescent="0.2">
      <c r="A185" s="1321"/>
      <c r="B185" s="1322"/>
      <c r="C185" s="788" t="s">
        <v>1001</v>
      </c>
      <c r="D185" s="1323"/>
      <c r="E185" s="1324" t="s">
        <v>1031</v>
      </c>
    </row>
    <row r="186" spans="1:5" ht="48" outlineLevel="1" x14ac:dyDescent="0.2">
      <c r="A186" s="1321"/>
      <c r="B186" s="1322"/>
      <c r="C186" s="788" t="s">
        <v>1003</v>
      </c>
      <c r="D186" s="1323"/>
      <c r="E186" s="1324" t="s">
        <v>1032</v>
      </c>
    </row>
    <row r="187" spans="1:5" ht="48" outlineLevel="1" x14ac:dyDescent="0.2">
      <c r="A187" s="1321"/>
      <c r="B187" s="1322"/>
      <c r="C187" s="788" t="s">
        <v>1005</v>
      </c>
      <c r="D187" s="1323"/>
      <c r="E187" s="1324" t="s">
        <v>1029</v>
      </c>
    </row>
    <row r="188" spans="1:5" ht="48" outlineLevel="1" x14ac:dyDescent="0.2">
      <c r="A188" s="1321"/>
      <c r="B188" s="1322"/>
      <c r="C188" s="788" t="s">
        <v>1006</v>
      </c>
      <c r="D188" s="1323"/>
      <c r="E188" s="1324" t="s">
        <v>1029</v>
      </c>
    </row>
    <row r="189" spans="1:5" ht="48" outlineLevel="1" x14ac:dyDescent="0.2">
      <c r="A189" s="1321"/>
      <c r="B189" s="1322"/>
      <c r="C189" s="788" t="s">
        <v>1007</v>
      </c>
      <c r="D189" s="1323"/>
      <c r="E189" s="1324" t="s">
        <v>1033</v>
      </c>
    </row>
    <row r="190" spans="1:5" ht="36" outlineLevel="1" x14ac:dyDescent="0.2">
      <c r="A190" s="1321"/>
      <c r="B190" s="1322"/>
      <c r="C190" s="788" t="s">
        <v>1009</v>
      </c>
      <c r="D190" s="1323"/>
      <c r="E190" s="1324" t="s">
        <v>1029</v>
      </c>
    </row>
    <row r="191" spans="1:5" ht="48" outlineLevel="1" x14ac:dyDescent="0.2">
      <c r="A191" s="1321"/>
      <c r="B191" s="1322"/>
      <c r="C191" s="788" t="s">
        <v>1010</v>
      </c>
      <c r="D191" s="1323"/>
      <c r="E191" s="1324" t="s">
        <v>1034</v>
      </c>
    </row>
    <row r="192" spans="1:5" ht="48" outlineLevel="1" x14ac:dyDescent="0.2">
      <c r="A192" s="1321"/>
      <c r="B192" s="1322"/>
      <c r="C192" s="788" t="s">
        <v>1011</v>
      </c>
      <c r="D192" s="1323"/>
      <c r="E192" s="1324" t="s">
        <v>1035</v>
      </c>
    </row>
    <row r="193" spans="1:5" outlineLevel="1" x14ac:dyDescent="0.2">
      <c r="A193" s="1321"/>
      <c r="B193" s="1322"/>
      <c r="C193" s="788" t="s">
        <v>1013</v>
      </c>
      <c r="D193" s="1323"/>
      <c r="E193" s="1324" t="s">
        <v>1036</v>
      </c>
    </row>
    <row r="194" spans="1:5" outlineLevel="1" x14ac:dyDescent="0.2">
      <c r="A194" s="1321"/>
      <c r="B194" s="1322"/>
      <c r="C194" s="788" t="s">
        <v>1015</v>
      </c>
      <c r="D194" s="1323"/>
      <c r="E194" s="1324" t="s">
        <v>1037</v>
      </c>
    </row>
    <row r="195" spans="1:5" ht="24" outlineLevel="1" x14ac:dyDescent="0.2">
      <c r="A195" s="1321"/>
      <c r="B195" s="1322"/>
      <c r="C195" s="788" t="s">
        <v>1017</v>
      </c>
      <c r="D195" s="1323"/>
      <c r="E195" s="1324" t="s">
        <v>1033</v>
      </c>
    </row>
    <row r="196" spans="1:5" ht="24" outlineLevel="1" x14ac:dyDescent="0.2">
      <c r="A196" s="1321"/>
      <c r="B196" s="1322"/>
      <c r="C196" s="788" t="s">
        <v>1018</v>
      </c>
      <c r="D196" s="1323"/>
      <c r="E196" s="1324" t="s">
        <v>1034</v>
      </c>
    </row>
    <row r="197" spans="1:5" ht="60" outlineLevel="1" x14ac:dyDescent="0.2">
      <c r="A197" s="1321"/>
      <c r="B197" s="1322"/>
      <c r="C197" s="788" t="s">
        <v>1019</v>
      </c>
      <c r="D197" s="1323"/>
      <c r="E197" s="1324" t="s">
        <v>1030</v>
      </c>
    </row>
    <row r="198" spans="1:5" outlineLevel="1" x14ac:dyDescent="0.2">
      <c r="A198" s="1321"/>
      <c r="B198" s="1322"/>
      <c r="C198" s="788" t="s">
        <v>1020</v>
      </c>
      <c r="D198" s="1323"/>
      <c r="E198" s="1324" t="s">
        <v>1032</v>
      </c>
    </row>
    <row r="199" spans="1:5" outlineLevel="1" x14ac:dyDescent="0.2">
      <c r="A199" s="1321"/>
      <c r="B199" s="1325"/>
      <c r="C199" s="788" t="s">
        <v>123</v>
      </c>
      <c r="D199" s="1323"/>
      <c r="E199" s="1324"/>
    </row>
    <row r="200" spans="1:5" ht="21" customHeight="1" x14ac:dyDescent="0.2">
      <c r="A200" s="1330" t="s">
        <v>1038</v>
      </c>
      <c r="B200" s="1331"/>
      <c r="C200" s="1331"/>
      <c r="D200" s="1331"/>
      <c r="E200" s="1331"/>
    </row>
    <row r="201" spans="1:5" ht="27.95" customHeight="1" x14ac:dyDescent="0.2">
      <c r="A201" s="1330" t="s">
        <v>1039</v>
      </c>
      <c r="B201" s="1331"/>
      <c r="C201" s="1331"/>
      <c r="D201" s="1331"/>
      <c r="E201" s="1331"/>
    </row>
    <row r="202" spans="1:5" ht="38.25" x14ac:dyDescent="0.2">
      <c r="A202" s="1317">
        <v>9</v>
      </c>
      <c r="B202" s="1318" t="s">
        <v>1040</v>
      </c>
      <c r="C202" s="787" t="s">
        <v>230</v>
      </c>
      <c r="D202" s="1319" t="s">
        <v>1563</v>
      </c>
      <c r="E202" s="1320" t="s">
        <v>1564</v>
      </c>
    </row>
    <row r="203" spans="1:5" ht="36" outlineLevel="1" x14ac:dyDescent="0.2">
      <c r="A203" s="1321"/>
      <c r="B203" s="1322"/>
      <c r="C203" s="788" t="s">
        <v>961</v>
      </c>
      <c r="D203" s="1323"/>
      <c r="E203" s="1324" t="s">
        <v>2</v>
      </c>
    </row>
    <row r="204" spans="1:5" ht="48" outlineLevel="1" x14ac:dyDescent="0.2">
      <c r="A204" s="1321"/>
      <c r="B204" s="1322"/>
      <c r="C204" s="788" t="s">
        <v>962</v>
      </c>
      <c r="D204" s="1323"/>
      <c r="E204" s="1324" t="s">
        <v>2</v>
      </c>
    </row>
    <row r="205" spans="1:5" ht="36" outlineLevel="1" x14ac:dyDescent="0.2">
      <c r="A205" s="1321"/>
      <c r="B205" s="1322"/>
      <c r="C205" s="788" t="s">
        <v>1535</v>
      </c>
      <c r="D205" s="1323"/>
      <c r="E205" s="1324" t="s">
        <v>2</v>
      </c>
    </row>
    <row r="206" spans="1:5" outlineLevel="1" x14ac:dyDescent="0.2">
      <c r="A206" s="1321"/>
      <c r="B206" s="1322"/>
      <c r="C206" s="788" t="s">
        <v>946</v>
      </c>
      <c r="D206" s="1323"/>
      <c r="E206" s="1324" t="s">
        <v>2</v>
      </c>
    </row>
    <row r="207" spans="1:5" ht="48" outlineLevel="1" x14ac:dyDescent="0.2">
      <c r="A207" s="1321"/>
      <c r="B207" s="1322"/>
      <c r="C207" s="788" t="s">
        <v>947</v>
      </c>
      <c r="D207" s="1323"/>
      <c r="E207" s="1324" t="s">
        <v>2</v>
      </c>
    </row>
    <row r="208" spans="1:5" outlineLevel="1" x14ac:dyDescent="0.2">
      <c r="A208" s="1321"/>
      <c r="B208" s="1322"/>
      <c r="C208" s="788" t="s">
        <v>963</v>
      </c>
      <c r="D208" s="1323"/>
      <c r="E208" s="1324" t="s">
        <v>1565</v>
      </c>
    </row>
    <row r="209" spans="1:5" outlineLevel="1" x14ac:dyDescent="0.2">
      <c r="A209" s="1321"/>
      <c r="B209" s="1322"/>
      <c r="C209" s="788" t="s">
        <v>964</v>
      </c>
      <c r="D209" s="1323"/>
      <c r="E209" s="1324" t="s">
        <v>1565</v>
      </c>
    </row>
    <row r="210" spans="1:5" ht="24" outlineLevel="1" x14ac:dyDescent="0.2">
      <c r="A210" s="1321"/>
      <c r="B210" s="1322"/>
      <c r="C210" s="788" t="s">
        <v>965</v>
      </c>
      <c r="D210" s="1323"/>
      <c r="E210" s="1324" t="s">
        <v>1566</v>
      </c>
    </row>
    <row r="211" spans="1:5" outlineLevel="1" x14ac:dyDescent="0.2">
      <c r="A211" s="1321"/>
      <c r="B211" s="1322"/>
      <c r="C211" s="788" t="s">
        <v>966</v>
      </c>
      <c r="D211" s="1323"/>
      <c r="E211" s="1324" t="s">
        <v>1565</v>
      </c>
    </row>
    <row r="212" spans="1:5" ht="24" outlineLevel="1" x14ac:dyDescent="0.2">
      <c r="A212" s="1321"/>
      <c r="B212" s="1322"/>
      <c r="C212" s="788" t="s">
        <v>967</v>
      </c>
      <c r="D212" s="1323"/>
      <c r="E212" s="1324" t="s">
        <v>1567</v>
      </c>
    </row>
    <row r="213" spans="1:5" outlineLevel="1" x14ac:dyDescent="0.2">
      <c r="A213" s="1321"/>
      <c r="B213" s="1322"/>
      <c r="C213" s="788" t="s">
        <v>968</v>
      </c>
      <c r="D213" s="1323"/>
      <c r="E213" s="1324" t="s">
        <v>1568</v>
      </c>
    </row>
    <row r="214" spans="1:5" ht="24" outlineLevel="1" x14ac:dyDescent="0.2">
      <c r="A214" s="1321"/>
      <c r="B214" s="1322"/>
      <c r="C214" s="788" t="s">
        <v>969</v>
      </c>
      <c r="D214" s="1323"/>
      <c r="E214" s="1324" t="s">
        <v>1569</v>
      </c>
    </row>
    <row r="215" spans="1:5" outlineLevel="1" x14ac:dyDescent="0.2">
      <c r="A215" s="1321"/>
      <c r="B215" s="1322"/>
      <c r="C215" s="788" t="s">
        <v>970</v>
      </c>
      <c r="D215" s="1323"/>
      <c r="E215" s="1324" t="s">
        <v>1570</v>
      </c>
    </row>
    <row r="216" spans="1:5" ht="48" outlineLevel="1" x14ac:dyDescent="0.2">
      <c r="A216" s="1321"/>
      <c r="B216" s="1322"/>
      <c r="C216" s="788" t="s">
        <v>971</v>
      </c>
      <c r="D216" s="1323"/>
      <c r="E216" s="1324" t="s">
        <v>1571</v>
      </c>
    </row>
    <row r="217" spans="1:5" ht="48" outlineLevel="1" x14ac:dyDescent="0.2">
      <c r="A217" s="1321"/>
      <c r="B217" s="1322"/>
      <c r="C217" s="788" t="s">
        <v>972</v>
      </c>
      <c r="D217" s="1323"/>
      <c r="E217" s="1324" t="s">
        <v>1572</v>
      </c>
    </row>
    <row r="218" spans="1:5" ht="48" outlineLevel="1" x14ac:dyDescent="0.2">
      <c r="A218" s="1321"/>
      <c r="B218" s="1322"/>
      <c r="C218" s="788" t="s">
        <v>973</v>
      </c>
      <c r="D218" s="1323"/>
      <c r="E218" s="1324" t="s">
        <v>1573</v>
      </c>
    </row>
    <row r="219" spans="1:5" ht="48" outlineLevel="1" x14ac:dyDescent="0.2">
      <c r="A219" s="1321"/>
      <c r="B219" s="1322"/>
      <c r="C219" s="788" t="s">
        <v>974</v>
      </c>
      <c r="D219" s="1323"/>
      <c r="E219" s="1324" t="s">
        <v>1574</v>
      </c>
    </row>
    <row r="220" spans="1:5" ht="48" outlineLevel="1" x14ac:dyDescent="0.2">
      <c r="A220" s="1321"/>
      <c r="B220" s="1322"/>
      <c r="C220" s="788" t="s">
        <v>975</v>
      </c>
      <c r="D220" s="1323"/>
      <c r="E220" s="1324" t="s">
        <v>1575</v>
      </c>
    </row>
    <row r="221" spans="1:5" ht="48" outlineLevel="1" x14ac:dyDescent="0.2">
      <c r="A221" s="1321"/>
      <c r="B221" s="1322"/>
      <c r="C221" s="788" t="s">
        <v>976</v>
      </c>
      <c r="D221" s="1323"/>
      <c r="E221" s="1324" t="s">
        <v>1574</v>
      </c>
    </row>
    <row r="222" spans="1:5" ht="48" outlineLevel="1" x14ac:dyDescent="0.2">
      <c r="A222" s="1321"/>
      <c r="B222" s="1322"/>
      <c r="C222" s="788" t="s">
        <v>977</v>
      </c>
      <c r="D222" s="1323"/>
      <c r="E222" s="1324" t="s">
        <v>1573</v>
      </c>
    </row>
    <row r="223" spans="1:5" outlineLevel="1" x14ac:dyDescent="0.2">
      <c r="A223" s="1321"/>
      <c r="B223" s="1325"/>
      <c r="C223" s="788" t="s">
        <v>123</v>
      </c>
      <c r="D223" s="1323"/>
      <c r="E223" s="1324"/>
    </row>
    <row r="224" spans="1:5" ht="27.95" customHeight="1" x14ac:dyDescent="0.2">
      <c r="A224" s="1330" t="s">
        <v>1054</v>
      </c>
      <c r="B224" s="1331"/>
      <c r="C224" s="1331"/>
      <c r="D224" s="1331"/>
      <c r="E224" s="1331"/>
    </row>
    <row r="225" spans="1:5" ht="38.25" x14ac:dyDescent="0.2">
      <c r="A225" s="1317">
        <v>10</v>
      </c>
      <c r="B225" s="1318" t="s">
        <v>1040</v>
      </c>
      <c r="C225" s="787" t="s">
        <v>230</v>
      </c>
      <c r="D225" s="1319" t="s">
        <v>1041</v>
      </c>
      <c r="E225" s="1320" t="s">
        <v>1042</v>
      </c>
    </row>
    <row r="226" spans="1:5" ht="36" outlineLevel="1" x14ac:dyDescent="0.2">
      <c r="A226" s="1321"/>
      <c r="B226" s="1322"/>
      <c r="C226" s="788" t="s">
        <v>961</v>
      </c>
      <c r="D226" s="1323"/>
      <c r="E226" s="1324" t="s">
        <v>2</v>
      </c>
    </row>
    <row r="227" spans="1:5" ht="48" outlineLevel="1" x14ac:dyDescent="0.2">
      <c r="A227" s="1321"/>
      <c r="B227" s="1322"/>
      <c r="C227" s="788" t="s">
        <v>962</v>
      </c>
      <c r="D227" s="1323"/>
      <c r="E227" s="1324" t="s">
        <v>2</v>
      </c>
    </row>
    <row r="228" spans="1:5" outlineLevel="1" x14ac:dyDescent="0.2">
      <c r="A228" s="1321"/>
      <c r="B228" s="1322"/>
      <c r="C228" s="788" t="s">
        <v>946</v>
      </c>
      <c r="D228" s="1323"/>
      <c r="E228" s="1324" t="s">
        <v>2</v>
      </c>
    </row>
    <row r="229" spans="1:5" ht="48" outlineLevel="1" x14ac:dyDescent="0.2">
      <c r="A229" s="1321"/>
      <c r="B229" s="1322"/>
      <c r="C229" s="788" t="s">
        <v>947</v>
      </c>
      <c r="D229" s="1323"/>
      <c r="E229" s="1324" t="s">
        <v>2</v>
      </c>
    </row>
    <row r="230" spans="1:5" outlineLevel="1" x14ac:dyDescent="0.2">
      <c r="A230" s="1321"/>
      <c r="B230" s="1322"/>
      <c r="C230" s="788" t="s">
        <v>963</v>
      </c>
      <c r="D230" s="1323"/>
      <c r="E230" s="1324" t="s">
        <v>1043</v>
      </c>
    </row>
    <row r="231" spans="1:5" outlineLevel="1" x14ac:dyDescent="0.2">
      <c r="A231" s="1321"/>
      <c r="B231" s="1322"/>
      <c r="C231" s="788" t="s">
        <v>964</v>
      </c>
      <c r="D231" s="1323"/>
      <c r="E231" s="1324" t="s">
        <v>1043</v>
      </c>
    </row>
    <row r="232" spans="1:5" ht="24" outlineLevel="1" x14ac:dyDescent="0.2">
      <c r="A232" s="1321"/>
      <c r="B232" s="1322"/>
      <c r="C232" s="788" t="s">
        <v>965</v>
      </c>
      <c r="D232" s="1323"/>
      <c r="E232" s="1324" t="s">
        <v>1044</v>
      </c>
    </row>
    <row r="233" spans="1:5" outlineLevel="1" x14ac:dyDescent="0.2">
      <c r="A233" s="1321"/>
      <c r="B233" s="1322"/>
      <c r="C233" s="788" t="s">
        <v>966</v>
      </c>
      <c r="D233" s="1323"/>
      <c r="E233" s="1324" t="s">
        <v>1043</v>
      </c>
    </row>
    <row r="234" spans="1:5" ht="24" outlineLevel="1" x14ac:dyDescent="0.2">
      <c r="A234" s="1321"/>
      <c r="B234" s="1322"/>
      <c r="C234" s="788" t="s">
        <v>967</v>
      </c>
      <c r="D234" s="1323"/>
      <c r="E234" s="1324" t="s">
        <v>1045</v>
      </c>
    </row>
    <row r="235" spans="1:5" outlineLevel="1" x14ac:dyDescent="0.2">
      <c r="A235" s="1321"/>
      <c r="B235" s="1322"/>
      <c r="C235" s="788" t="s">
        <v>968</v>
      </c>
      <c r="D235" s="1323"/>
      <c r="E235" s="1324" t="s">
        <v>1046</v>
      </c>
    </row>
    <row r="236" spans="1:5" ht="24" outlineLevel="1" x14ac:dyDescent="0.2">
      <c r="A236" s="1321"/>
      <c r="B236" s="1322"/>
      <c r="C236" s="788" t="s">
        <v>969</v>
      </c>
      <c r="D236" s="1323"/>
      <c r="E236" s="1324" t="s">
        <v>1047</v>
      </c>
    </row>
    <row r="237" spans="1:5" outlineLevel="1" x14ac:dyDescent="0.2">
      <c r="A237" s="1321"/>
      <c r="B237" s="1322"/>
      <c r="C237" s="788" t="s">
        <v>970</v>
      </c>
      <c r="D237" s="1323"/>
      <c r="E237" s="1324" t="s">
        <v>1048</v>
      </c>
    </row>
    <row r="238" spans="1:5" ht="48" outlineLevel="1" x14ac:dyDescent="0.2">
      <c r="A238" s="1321"/>
      <c r="B238" s="1322"/>
      <c r="C238" s="788" t="s">
        <v>971</v>
      </c>
      <c r="D238" s="1323"/>
      <c r="E238" s="1324" t="s">
        <v>1049</v>
      </c>
    </row>
    <row r="239" spans="1:5" ht="48" outlineLevel="1" x14ac:dyDescent="0.2">
      <c r="A239" s="1321"/>
      <c r="B239" s="1322"/>
      <c r="C239" s="788" t="s">
        <v>972</v>
      </c>
      <c r="D239" s="1323"/>
      <c r="E239" s="1324" t="s">
        <v>1050</v>
      </c>
    </row>
    <row r="240" spans="1:5" ht="48" outlineLevel="1" x14ac:dyDescent="0.2">
      <c r="A240" s="1321"/>
      <c r="B240" s="1322"/>
      <c r="C240" s="788" t="s">
        <v>973</v>
      </c>
      <c r="D240" s="1323"/>
      <c r="E240" s="1324" t="s">
        <v>1051</v>
      </c>
    </row>
    <row r="241" spans="1:5" ht="48" outlineLevel="1" x14ac:dyDescent="0.2">
      <c r="A241" s="1321"/>
      <c r="B241" s="1322"/>
      <c r="C241" s="788" t="s">
        <v>974</v>
      </c>
      <c r="D241" s="1323"/>
      <c r="E241" s="1324" t="s">
        <v>1052</v>
      </c>
    </row>
    <row r="242" spans="1:5" ht="48" outlineLevel="1" x14ac:dyDescent="0.2">
      <c r="A242" s="1321"/>
      <c r="B242" s="1322"/>
      <c r="C242" s="788" t="s">
        <v>975</v>
      </c>
      <c r="D242" s="1323"/>
      <c r="E242" s="1324" t="s">
        <v>1053</v>
      </c>
    </row>
    <row r="243" spans="1:5" ht="48" outlineLevel="1" x14ac:dyDescent="0.2">
      <c r="A243" s="1321"/>
      <c r="B243" s="1322"/>
      <c r="C243" s="788" t="s">
        <v>976</v>
      </c>
      <c r="D243" s="1323"/>
      <c r="E243" s="1324" t="s">
        <v>1052</v>
      </c>
    </row>
    <row r="244" spans="1:5" ht="48" outlineLevel="1" x14ac:dyDescent="0.2">
      <c r="A244" s="1321"/>
      <c r="B244" s="1322"/>
      <c r="C244" s="788" t="s">
        <v>977</v>
      </c>
      <c r="D244" s="1323"/>
      <c r="E244" s="1324" t="s">
        <v>1051</v>
      </c>
    </row>
    <row r="245" spans="1:5" outlineLevel="1" x14ac:dyDescent="0.2">
      <c r="A245" s="1321"/>
      <c r="B245" s="1325"/>
      <c r="C245" s="788" t="s">
        <v>123</v>
      </c>
      <c r="D245" s="1323"/>
      <c r="E245" s="1324"/>
    </row>
    <row r="246" spans="1:5" ht="27.95" customHeight="1" x14ac:dyDescent="0.2">
      <c r="A246" s="1330" t="s">
        <v>1055</v>
      </c>
      <c r="B246" s="1331"/>
      <c r="C246" s="1331"/>
      <c r="D246" s="1331"/>
      <c r="E246" s="1331"/>
    </row>
    <row r="247" spans="1:5" ht="38.25" x14ac:dyDescent="0.2">
      <c r="A247" s="1317">
        <v>11</v>
      </c>
      <c r="B247" s="1318" t="s">
        <v>231</v>
      </c>
      <c r="C247" s="787" t="s">
        <v>232</v>
      </c>
      <c r="D247" s="1319" t="s">
        <v>1056</v>
      </c>
      <c r="E247" s="1320" t="s">
        <v>1057</v>
      </c>
    </row>
    <row r="248" spans="1:5" ht="36" outlineLevel="1" x14ac:dyDescent="0.2">
      <c r="A248" s="1321"/>
      <c r="B248" s="1322"/>
      <c r="C248" s="788" t="s">
        <v>1058</v>
      </c>
      <c r="D248" s="1323"/>
      <c r="E248" s="1324" t="s">
        <v>2</v>
      </c>
    </row>
    <row r="249" spans="1:5" ht="48" outlineLevel="1" x14ac:dyDescent="0.2">
      <c r="A249" s="1321"/>
      <c r="B249" s="1322"/>
      <c r="C249" s="788" t="s">
        <v>962</v>
      </c>
      <c r="D249" s="1323"/>
      <c r="E249" s="1324" t="s">
        <v>2</v>
      </c>
    </row>
    <row r="250" spans="1:5" outlineLevel="1" x14ac:dyDescent="0.2">
      <c r="A250" s="1321"/>
      <c r="B250" s="1322"/>
      <c r="C250" s="788" t="s">
        <v>946</v>
      </c>
      <c r="D250" s="1323"/>
      <c r="E250" s="1324" t="s">
        <v>2</v>
      </c>
    </row>
    <row r="251" spans="1:5" ht="48" outlineLevel="1" x14ac:dyDescent="0.2">
      <c r="A251" s="1321"/>
      <c r="B251" s="1322"/>
      <c r="C251" s="788" t="s">
        <v>947</v>
      </c>
      <c r="D251" s="1323"/>
      <c r="E251" s="1324" t="s">
        <v>2</v>
      </c>
    </row>
    <row r="252" spans="1:5" outlineLevel="1" x14ac:dyDescent="0.2">
      <c r="A252" s="1321"/>
      <c r="B252" s="1322"/>
      <c r="C252" s="788" t="s">
        <v>963</v>
      </c>
      <c r="D252" s="1323"/>
      <c r="E252" s="1324" t="s">
        <v>1059</v>
      </c>
    </row>
    <row r="253" spans="1:5" outlineLevel="1" x14ac:dyDescent="0.2">
      <c r="A253" s="1321"/>
      <c r="B253" s="1322"/>
      <c r="C253" s="788" t="s">
        <v>964</v>
      </c>
      <c r="D253" s="1323"/>
      <c r="E253" s="1324" t="s">
        <v>1059</v>
      </c>
    </row>
    <row r="254" spans="1:5" ht="24" outlineLevel="1" x14ac:dyDescent="0.2">
      <c r="A254" s="1321"/>
      <c r="B254" s="1322"/>
      <c r="C254" s="788" t="s">
        <v>965</v>
      </c>
      <c r="D254" s="1323"/>
      <c r="E254" s="1324" t="s">
        <v>1060</v>
      </c>
    </row>
    <row r="255" spans="1:5" outlineLevel="1" x14ac:dyDescent="0.2">
      <c r="A255" s="1321"/>
      <c r="B255" s="1322"/>
      <c r="C255" s="788" t="s">
        <v>966</v>
      </c>
      <c r="D255" s="1323"/>
      <c r="E255" s="1324" t="s">
        <v>1059</v>
      </c>
    </row>
    <row r="256" spans="1:5" ht="24" outlineLevel="1" x14ac:dyDescent="0.2">
      <c r="A256" s="1321"/>
      <c r="B256" s="1322"/>
      <c r="C256" s="788" t="s">
        <v>967</v>
      </c>
      <c r="D256" s="1323"/>
      <c r="E256" s="1324" t="s">
        <v>1061</v>
      </c>
    </row>
    <row r="257" spans="1:5" outlineLevel="1" x14ac:dyDescent="0.2">
      <c r="A257" s="1321"/>
      <c r="B257" s="1322"/>
      <c r="C257" s="788" t="s">
        <v>968</v>
      </c>
      <c r="D257" s="1323"/>
      <c r="E257" s="1324" t="s">
        <v>1062</v>
      </c>
    </row>
    <row r="258" spans="1:5" ht="24" outlineLevel="1" x14ac:dyDescent="0.2">
      <c r="A258" s="1321"/>
      <c r="B258" s="1322"/>
      <c r="C258" s="788" t="s">
        <v>969</v>
      </c>
      <c r="D258" s="1323"/>
      <c r="E258" s="1324" t="s">
        <v>1063</v>
      </c>
    </row>
    <row r="259" spans="1:5" outlineLevel="1" x14ac:dyDescent="0.2">
      <c r="A259" s="1321"/>
      <c r="B259" s="1322"/>
      <c r="C259" s="788" t="s">
        <v>970</v>
      </c>
      <c r="D259" s="1323"/>
      <c r="E259" s="1324" t="s">
        <v>1064</v>
      </c>
    </row>
    <row r="260" spans="1:5" ht="48" outlineLevel="1" x14ac:dyDescent="0.2">
      <c r="A260" s="1321"/>
      <c r="B260" s="1322"/>
      <c r="C260" s="788" t="s">
        <v>971</v>
      </c>
      <c r="D260" s="1323"/>
      <c r="E260" s="1324" t="s">
        <v>1065</v>
      </c>
    </row>
    <row r="261" spans="1:5" ht="48" outlineLevel="1" x14ac:dyDescent="0.2">
      <c r="A261" s="1321"/>
      <c r="B261" s="1322"/>
      <c r="C261" s="788" t="s">
        <v>972</v>
      </c>
      <c r="D261" s="1323"/>
      <c r="E261" s="1324" t="s">
        <v>1066</v>
      </c>
    </row>
    <row r="262" spans="1:5" ht="48" outlineLevel="1" x14ac:dyDescent="0.2">
      <c r="A262" s="1321"/>
      <c r="B262" s="1322"/>
      <c r="C262" s="788" t="s">
        <v>973</v>
      </c>
      <c r="D262" s="1323"/>
      <c r="E262" s="1324" t="s">
        <v>1067</v>
      </c>
    </row>
    <row r="263" spans="1:5" ht="48" outlineLevel="1" x14ac:dyDescent="0.2">
      <c r="A263" s="1321"/>
      <c r="B263" s="1322"/>
      <c r="C263" s="788" t="s">
        <v>974</v>
      </c>
      <c r="D263" s="1323"/>
      <c r="E263" s="1324" t="s">
        <v>1068</v>
      </c>
    </row>
    <row r="264" spans="1:5" ht="48" outlineLevel="1" x14ac:dyDescent="0.2">
      <c r="A264" s="1321"/>
      <c r="B264" s="1322"/>
      <c r="C264" s="788" t="s">
        <v>975</v>
      </c>
      <c r="D264" s="1323"/>
      <c r="E264" s="1324" t="s">
        <v>1069</v>
      </c>
    </row>
    <row r="265" spans="1:5" ht="48" outlineLevel="1" x14ac:dyDescent="0.2">
      <c r="A265" s="1321"/>
      <c r="B265" s="1322"/>
      <c r="C265" s="788" t="s">
        <v>976</v>
      </c>
      <c r="D265" s="1323"/>
      <c r="E265" s="1324" t="s">
        <v>1068</v>
      </c>
    </row>
    <row r="266" spans="1:5" ht="48" outlineLevel="1" x14ac:dyDescent="0.2">
      <c r="A266" s="1321"/>
      <c r="B266" s="1322"/>
      <c r="C266" s="788" t="s">
        <v>977</v>
      </c>
      <c r="D266" s="1323"/>
      <c r="E266" s="1324" t="s">
        <v>1067</v>
      </c>
    </row>
    <row r="267" spans="1:5" outlineLevel="1" x14ac:dyDescent="0.2">
      <c r="A267" s="1321"/>
      <c r="B267" s="1325"/>
      <c r="C267" s="788" t="s">
        <v>123</v>
      </c>
      <c r="D267" s="1323"/>
      <c r="E267" s="1324"/>
    </row>
    <row r="268" spans="1:5" ht="15" x14ac:dyDescent="0.2">
      <c r="A268" s="1317"/>
      <c r="B268" s="1326" t="s">
        <v>1070</v>
      </c>
      <c r="C268" s="1327"/>
      <c r="D268" s="1327"/>
      <c r="E268" s="1328"/>
    </row>
    <row r="269" spans="1:5" ht="15" x14ac:dyDescent="0.2">
      <c r="A269" s="1317"/>
      <c r="B269" s="1318" t="s">
        <v>1071</v>
      </c>
      <c r="C269" s="1329"/>
      <c r="D269" s="1329"/>
      <c r="E269" s="1320" t="s">
        <v>1576</v>
      </c>
    </row>
    <row r="270" spans="1:5" ht="15" x14ac:dyDescent="0.2">
      <c r="A270" s="1317"/>
      <c r="B270" s="1326" t="s">
        <v>1072</v>
      </c>
      <c r="C270" s="1327"/>
      <c r="D270" s="1327"/>
      <c r="E270" s="1328" t="s">
        <v>1576</v>
      </c>
    </row>
    <row r="271" spans="1:5" ht="21" customHeight="1" x14ac:dyDescent="0.2">
      <c r="A271" s="1315" t="s">
        <v>233</v>
      </c>
      <c r="B271" s="1316"/>
      <c r="C271" s="1316"/>
      <c r="D271" s="1316"/>
      <c r="E271" s="1316"/>
    </row>
    <row r="272" spans="1:5" ht="27.95" customHeight="1" x14ac:dyDescent="0.2">
      <c r="A272" s="1330" t="s">
        <v>1073</v>
      </c>
      <c r="B272" s="1331"/>
      <c r="C272" s="1331"/>
      <c r="D272" s="1331"/>
      <c r="E272" s="1331"/>
    </row>
    <row r="273" spans="1:5" ht="38.25" x14ac:dyDescent="0.2">
      <c r="A273" s="1317">
        <v>12</v>
      </c>
      <c r="B273" s="1318" t="s">
        <v>234</v>
      </c>
      <c r="C273" s="787" t="s">
        <v>132</v>
      </c>
      <c r="D273" s="1319" t="s">
        <v>1577</v>
      </c>
      <c r="E273" s="1320" t="s">
        <v>1578</v>
      </c>
    </row>
    <row r="274" spans="1:5" ht="48" outlineLevel="1" x14ac:dyDescent="0.2">
      <c r="A274" s="1321"/>
      <c r="B274" s="1322"/>
      <c r="C274" s="788" t="s">
        <v>1074</v>
      </c>
      <c r="D274" s="1323"/>
      <c r="E274" s="1324" t="s">
        <v>2</v>
      </c>
    </row>
    <row r="275" spans="1:5" outlineLevel="1" x14ac:dyDescent="0.2">
      <c r="A275" s="1321"/>
      <c r="B275" s="1322"/>
      <c r="C275" s="788" t="s">
        <v>1075</v>
      </c>
      <c r="D275" s="1323"/>
      <c r="E275" s="1324" t="s">
        <v>2</v>
      </c>
    </row>
    <row r="276" spans="1:5" ht="72" outlineLevel="1" x14ac:dyDescent="0.2">
      <c r="A276" s="1321"/>
      <c r="B276" s="1322"/>
      <c r="C276" s="788" t="s">
        <v>1076</v>
      </c>
      <c r="D276" s="1323"/>
      <c r="E276" s="1324" t="s">
        <v>2</v>
      </c>
    </row>
    <row r="277" spans="1:5" ht="48" outlineLevel="1" x14ac:dyDescent="0.2">
      <c r="A277" s="1321"/>
      <c r="B277" s="1322"/>
      <c r="C277" s="788" t="s">
        <v>962</v>
      </c>
      <c r="D277" s="1323"/>
      <c r="E277" s="1324" t="s">
        <v>2</v>
      </c>
    </row>
    <row r="278" spans="1:5" ht="36" outlineLevel="1" x14ac:dyDescent="0.2">
      <c r="A278" s="1321"/>
      <c r="B278" s="1322"/>
      <c r="C278" s="788" t="s">
        <v>1579</v>
      </c>
      <c r="D278" s="1323"/>
      <c r="E278" s="1324" t="s">
        <v>2</v>
      </c>
    </row>
    <row r="279" spans="1:5" ht="48" outlineLevel="1" x14ac:dyDescent="0.2">
      <c r="A279" s="1321"/>
      <c r="B279" s="1322"/>
      <c r="C279" s="788" t="s">
        <v>947</v>
      </c>
      <c r="D279" s="1323"/>
      <c r="E279" s="1324" t="s">
        <v>2</v>
      </c>
    </row>
    <row r="280" spans="1:5" outlineLevel="1" x14ac:dyDescent="0.2">
      <c r="A280" s="1321"/>
      <c r="B280" s="1322"/>
      <c r="C280" s="788" t="s">
        <v>963</v>
      </c>
      <c r="D280" s="1323"/>
      <c r="E280" s="1324" t="s">
        <v>1580</v>
      </c>
    </row>
    <row r="281" spans="1:5" outlineLevel="1" x14ac:dyDescent="0.2">
      <c r="A281" s="1321"/>
      <c r="B281" s="1322"/>
      <c r="C281" s="788" t="s">
        <v>964</v>
      </c>
      <c r="D281" s="1323"/>
      <c r="E281" s="1324" t="s">
        <v>1580</v>
      </c>
    </row>
    <row r="282" spans="1:5" ht="24" outlineLevel="1" x14ac:dyDescent="0.2">
      <c r="A282" s="1321"/>
      <c r="B282" s="1322"/>
      <c r="C282" s="788" t="s">
        <v>965</v>
      </c>
      <c r="D282" s="1323"/>
      <c r="E282" s="1324" t="s">
        <v>1581</v>
      </c>
    </row>
    <row r="283" spans="1:5" outlineLevel="1" x14ac:dyDescent="0.2">
      <c r="A283" s="1321"/>
      <c r="B283" s="1322"/>
      <c r="C283" s="788" t="s">
        <v>966</v>
      </c>
      <c r="D283" s="1323"/>
      <c r="E283" s="1324" t="s">
        <v>1580</v>
      </c>
    </row>
    <row r="284" spans="1:5" ht="24" outlineLevel="1" x14ac:dyDescent="0.2">
      <c r="A284" s="1321"/>
      <c r="B284" s="1322"/>
      <c r="C284" s="788" t="s">
        <v>967</v>
      </c>
      <c r="D284" s="1323"/>
      <c r="E284" s="1324" t="s">
        <v>1582</v>
      </c>
    </row>
    <row r="285" spans="1:5" outlineLevel="1" x14ac:dyDescent="0.2">
      <c r="A285" s="1321"/>
      <c r="B285" s="1322"/>
      <c r="C285" s="788" t="s">
        <v>968</v>
      </c>
      <c r="D285" s="1323"/>
      <c r="E285" s="1324" t="s">
        <v>1583</v>
      </c>
    </row>
    <row r="286" spans="1:5" ht="24" outlineLevel="1" x14ac:dyDescent="0.2">
      <c r="A286" s="1321"/>
      <c r="B286" s="1322"/>
      <c r="C286" s="788" t="s">
        <v>969</v>
      </c>
      <c r="D286" s="1323"/>
      <c r="E286" s="1324" t="s">
        <v>1584</v>
      </c>
    </row>
    <row r="287" spans="1:5" outlineLevel="1" x14ac:dyDescent="0.2">
      <c r="A287" s="1321"/>
      <c r="B287" s="1322"/>
      <c r="C287" s="788" t="s">
        <v>970</v>
      </c>
      <c r="D287" s="1323"/>
      <c r="E287" s="1324" t="s">
        <v>1585</v>
      </c>
    </row>
    <row r="288" spans="1:5" ht="48" outlineLevel="1" x14ac:dyDescent="0.2">
      <c r="A288" s="1321"/>
      <c r="B288" s="1322"/>
      <c r="C288" s="788" t="s">
        <v>971</v>
      </c>
      <c r="D288" s="1323"/>
      <c r="E288" s="1324" t="s">
        <v>1586</v>
      </c>
    </row>
    <row r="289" spans="1:5" ht="48" outlineLevel="1" x14ac:dyDescent="0.2">
      <c r="A289" s="1321"/>
      <c r="B289" s="1322"/>
      <c r="C289" s="788" t="s">
        <v>972</v>
      </c>
      <c r="D289" s="1323"/>
      <c r="E289" s="1324" t="s">
        <v>1587</v>
      </c>
    </row>
    <row r="290" spans="1:5" ht="48" outlineLevel="1" x14ac:dyDescent="0.2">
      <c r="A290" s="1321"/>
      <c r="B290" s="1322"/>
      <c r="C290" s="788" t="s">
        <v>973</v>
      </c>
      <c r="D290" s="1323"/>
      <c r="E290" s="1324" t="s">
        <v>1588</v>
      </c>
    </row>
    <row r="291" spans="1:5" ht="48" outlineLevel="1" x14ac:dyDescent="0.2">
      <c r="A291" s="1321"/>
      <c r="B291" s="1322"/>
      <c r="C291" s="788" t="s">
        <v>974</v>
      </c>
      <c r="D291" s="1323"/>
      <c r="E291" s="1324" t="s">
        <v>1589</v>
      </c>
    </row>
    <row r="292" spans="1:5" ht="48" outlineLevel="1" x14ac:dyDescent="0.2">
      <c r="A292" s="1321"/>
      <c r="B292" s="1322"/>
      <c r="C292" s="788" t="s">
        <v>975</v>
      </c>
      <c r="D292" s="1323"/>
      <c r="E292" s="1324" t="s">
        <v>1590</v>
      </c>
    </row>
    <row r="293" spans="1:5" ht="48" outlineLevel="1" x14ac:dyDescent="0.2">
      <c r="A293" s="1321"/>
      <c r="B293" s="1322"/>
      <c r="C293" s="788" t="s">
        <v>976</v>
      </c>
      <c r="D293" s="1323"/>
      <c r="E293" s="1324" t="s">
        <v>1589</v>
      </c>
    </row>
    <row r="294" spans="1:5" ht="48" outlineLevel="1" x14ac:dyDescent="0.2">
      <c r="A294" s="1321"/>
      <c r="B294" s="1322"/>
      <c r="C294" s="788" t="s">
        <v>977</v>
      </c>
      <c r="D294" s="1323"/>
      <c r="E294" s="1324" t="s">
        <v>1588</v>
      </c>
    </row>
    <row r="295" spans="1:5" outlineLevel="1" x14ac:dyDescent="0.2">
      <c r="A295" s="1321"/>
      <c r="B295" s="1325"/>
      <c r="C295" s="788" t="s">
        <v>123</v>
      </c>
      <c r="D295" s="1323"/>
      <c r="E295" s="1324"/>
    </row>
    <row r="296" spans="1:5" ht="38.25" x14ac:dyDescent="0.2">
      <c r="A296" s="1317">
        <v>13</v>
      </c>
      <c r="B296" s="1318" t="s">
        <v>235</v>
      </c>
      <c r="C296" s="787" t="s">
        <v>124</v>
      </c>
      <c r="D296" s="1319" t="s">
        <v>1077</v>
      </c>
      <c r="E296" s="1320" t="s">
        <v>1078</v>
      </c>
    </row>
    <row r="297" spans="1:5" outlineLevel="1" x14ac:dyDescent="0.2">
      <c r="A297" s="1321"/>
      <c r="B297" s="1322"/>
      <c r="C297" s="788" t="s">
        <v>1075</v>
      </c>
      <c r="D297" s="1323"/>
      <c r="E297" s="1324" t="s">
        <v>2</v>
      </c>
    </row>
    <row r="298" spans="1:5" ht="36" outlineLevel="1" x14ac:dyDescent="0.2">
      <c r="A298" s="1321"/>
      <c r="B298" s="1322"/>
      <c r="C298" s="788" t="s">
        <v>1079</v>
      </c>
      <c r="D298" s="1323"/>
      <c r="E298" s="1324" t="s">
        <v>2</v>
      </c>
    </row>
    <row r="299" spans="1:5" ht="48" outlineLevel="1" x14ac:dyDescent="0.2">
      <c r="A299" s="1321"/>
      <c r="B299" s="1322"/>
      <c r="C299" s="788" t="s">
        <v>962</v>
      </c>
      <c r="D299" s="1323"/>
      <c r="E299" s="1324" t="s">
        <v>2</v>
      </c>
    </row>
    <row r="300" spans="1:5" ht="48" outlineLevel="1" x14ac:dyDescent="0.2">
      <c r="A300" s="1321"/>
      <c r="B300" s="1322"/>
      <c r="C300" s="788" t="s">
        <v>947</v>
      </c>
      <c r="D300" s="1323"/>
      <c r="E300" s="1324" t="s">
        <v>2</v>
      </c>
    </row>
    <row r="301" spans="1:5" ht="24" outlineLevel="1" x14ac:dyDescent="0.2">
      <c r="A301" s="1321"/>
      <c r="B301" s="1322"/>
      <c r="C301" s="788" t="s">
        <v>1080</v>
      </c>
      <c r="D301" s="1323"/>
      <c r="E301" s="1324" t="s">
        <v>2</v>
      </c>
    </row>
    <row r="302" spans="1:5" outlineLevel="1" x14ac:dyDescent="0.2">
      <c r="A302" s="1321"/>
      <c r="B302" s="1322"/>
      <c r="C302" s="788" t="s">
        <v>1081</v>
      </c>
      <c r="D302" s="1323"/>
      <c r="E302" s="1324" t="s">
        <v>2</v>
      </c>
    </row>
    <row r="303" spans="1:5" ht="24" outlineLevel="1" x14ac:dyDescent="0.2">
      <c r="A303" s="1321"/>
      <c r="B303" s="1322"/>
      <c r="C303" s="788" t="s">
        <v>1082</v>
      </c>
      <c r="D303" s="1323"/>
      <c r="E303" s="1324" t="s">
        <v>2</v>
      </c>
    </row>
    <row r="304" spans="1:5" ht="48" outlineLevel="1" x14ac:dyDescent="0.2">
      <c r="A304" s="1321"/>
      <c r="B304" s="1322"/>
      <c r="C304" s="788" t="s">
        <v>1083</v>
      </c>
      <c r="D304" s="1323"/>
      <c r="E304" s="1324" t="s">
        <v>2</v>
      </c>
    </row>
    <row r="305" spans="1:5" ht="48" outlineLevel="1" x14ac:dyDescent="0.2">
      <c r="A305" s="1321"/>
      <c r="B305" s="1322"/>
      <c r="C305" s="788" t="s">
        <v>1084</v>
      </c>
      <c r="D305" s="1323"/>
      <c r="E305" s="1324" t="s">
        <v>2</v>
      </c>
    </row>
    <row r="306" spans="1:5" ht="48" outlineLevel="1" x14ac:dyDescent="0.2">
      <c r="A306" s="1321"/>
      <c r="B306" s="1322"/>
      <c r="C306" s="788" t="s">
        <v>1085</v>
      </c>
      <c r="D306" s="1323"/>
      <c r="E306" s="1324" t="s">
        <v>2</v>
      </c>
    </row>
    <row r="307" spans="1:5" ht="48" outlineLevel="1" x14ac:dyDescent="0.2">
      <c r="A307" s="1321"/>
      <c r="B307" s="1322"/>
      <c r="C307" s="788" t="s">
        <v>1086</v>
      </c>
      <c r="D307" s="1323"/>
      <c r="E307" s="1324" t="s">
        <v>2</v>
      </c>
    </row>
    <row r="308" spans="1:5" ht="36" outlineLevel="1" x14ac:dyDescent="0.2">
      <c r="A308" s="1321"/>
      <c r="B308" s="1322"/>
      <c r="C308" s="788" t="s">
        <v>1087</v>
      </c>
      <c r="D308" s="1323"/>
      <c r="E308" s="1324" t="s">
        <v>2</v>
      </c>
    </row>
    <row r="309" spans="1:5" ht="48" outlineLevel="1" x14ac:dyDescent="0.2">
      <c r="A309" s="1321"/>
      <c r="B309" s="1322"/>
      <c r="C309" s="788" t="s">
        <v>1088</v>
      </c>
      <c r="D309" s="1323"/>
      <c r="E309" s="1324" t="s">
        <v>2</v>
      </c>
    </row>
    <row r="310" spans="1:5" ht="48" outlineLevel="1" x14ac:dyDescent="0.2">
      <c r="A310" s="1321"/>
      <c r="B310" s="1322"/>
      <c r="C310" s="788" t="s">
        <v>1089</v>
      </c>
      <c r="D310" s="1323"/>
      <c r="E310" s="1324" t="s">
        <v>2</v>
      </c>
    </row>
    <row r="311" spans="1:5" outlineLevel="1" x14ac:dyDescent="0.2">
      <c r="A311" s="1321"/>
      <c r="B311" s="1322"/>
      <c r="C311" s="788" t="s">
        <v>966</v>
      </c>
      <c r="D311" s="1323"/>
      <c r="E311" s="1324" t="s">
        <v>1090</v>
      </c>
    </row>
    <row r="312" spans="1:5" ht="24" outlineLevel="1" x14ac:dyDescent="0.2">
      <c r="A312" s="1321"/>
      <c r="B312" s="1322"/>
      <c r="C312" s="788" t="s">
        <v>967</v>
      </c>
      <c r="D312" s="1323"/>
      <c r="E312" s="1324" t="s">
        <v>1091</v>
      </c>
    </row>
    <row r="313" spans="1:5" outlineLevel="1" x14ac:dyDescent="0.2">
      <c r="A313" s="1321"/>
      <c r="B313" s="1322"/>
      <c r="C313" s="788" t="s">
        <v>968</v>
      </c>
      <c r="D313" s="1323"/>
      <c r="E313" s="1324" t="s">
        <v>1092</v>
      </c>
    </row>
    <row r="314" spans="1:5" ht="24" outlineLevel="1" x14ac:dyDescent="0.2">
      <c r="A314" s="1321"/>
      <c r="B314" s="1322"/>
      <c r="C314" s="788" t="s">
        <v>969</v>
      </c>
      <c r="D314" s="1323"/>
      <c r="E314" s="1324" t="s">
        <v>1093</v>
      </c>
    </row>
    <row r="315" spans="1:5" outlineLevel="1" x14ac:dyDescent="0.2">
      <c r="A315" s="1321"/>
      <c r="B315" s="1322"/>
      <c r="C315" s="788" t="s">
        <v>1094</v>
      </c>
      <c r="D315" s="1323"/>
      <c r="E315" s="1324" t="s">
        <v>2</v>
      </c>
    </row>
    <row r="316" spans="1:5" ht="60" outlineLevel="1" x14ac:dyDescent="0.2">
      <c r="A316" s="1321"/>
      <c r="B316" s="1322"/>
      <c r="C316" s="788" t="s">
        <v>1095</v>
      </c>
      <c r="D316" s="1323"/>
      <c r="E316" s="1324" t="s">
        <v>2</v>
      </c>
    </row>
    <row r="317" spans="1:5" outlineLevel="1" x14ac:dyDescent="0.2">
      <c r="A317" s="1321"/>
      <c r="B317" s="1322"/>
      <c r="C317" s="788" t="s">
        <v>970</v>
      </c>
      <c r="D317" s="1323"/>
      <c r="E317" s="1324" t="s">
        <v>1096</v>
      </c>
    </row>
    <row r="318" spans="1:5" outlineLevel="1" x14ac:dyDescent="0.2">
      <c r="A318" s="1321"/>
      <c r="B318" s="1322"/>
      <c r="C318" s="788" t="s">
        <v>963</v>
      </c>
      <c r="D318" s="1323"/>
      <c r="E318" s="1324" t="s">
        <v>1090</v>
      </c>
    </row>
    <row r="319" spans="1:5" outlineLevel="1" x14ac:dyDescent="0.2">
      <c r="A319" s="1321"/>
      <c r="B319" s="1322"/>
      <c r="C319" s="788" t="s">
        <v>964</v>
      </c>
      <c r="D319" s="1323"/>
      <c r="E319" s="1324" t="s">
        <v>1090</v>
      </c>
    </row>
    <row r="320" spans="1:5" ht="24" outlineLevel="1" x14ac:dyDescent="0.2">
      <c r="A320" s="1321"/>
      <c r="B320" s="1322"/>
      <c r="C320" s="788" t="s">
        <v>965</v>
      </c>
      <c r="D320" s="1323"/>
      <c r="E320" s="1324" t="s">
        <v>1097</v>
      </c>
    </row>
    <row r="321" spans="1:5" ht="48" outlineLevel="1" x14ac:dyDescent="0.2">
      <c r="A321" s="1321"/>
      <c r="B321" s="1322"/>
      <c r="C321" s="788" t="s">
        <v>971</v>
      </c>
      <c r="D321" s="1323"/>
      <c r="E321" s="1324" t="s">
        <v>1098</v>
      </c>
    </row>
    <row r="322" spans="1:5" ht="48" outlineLevel="1" x14ac:dyDescent="0.2">
      <c r="A322" s="1321"/>
      <c r="B322" s="1322"/>
      <c r="C322" s="788" t="s">
        <v>972</v>
      </c>
      <c r="D322" s="1323"/>
      <c r="E322" s="1324" t="s">
        <v>1099</v>
      </c>
    </row>
    <row r="323" spans="1:5" ht="48" outlineLevel="1" x14ac:dyDescent="0.2">
      <c r="A323" s="1321"/>
      <c r="B323" s="1322"/>
      <c r="C323" s="788" t="s">
        <v>973</v>
      </c>
      <c r="D323" s="1323"/>
      <c r="E323" s="1324" t="s">
        <v>1100</v>
      </c>
    </row>
    <row r="324" spans="1:5" ht="48" outlineLevel="1" x14ac:dyDescent="0.2">
      <c r="A324" s="1321"/>
      <c r="B324" s="1322"/>
      <c r="C324" s="788" t="s">
        <v>974</v>
      </c>
      <c r="D324" s="1323"/>
      <c r="E324" s="1324" t="s">
        <v>1101</v>
      </c>
    </row>
    <row r="325" spans="1:5" ht="48" outlineLevel="1" x14ac:dyDescent="0.2">
      <c r="A325" s="1321"/>
      <c r="B325" s="1322"/>
      <c r="C325" s="788" t="s">
        <v>975</v>
      </c>
      <c r="D325" s="1323"/>
      <c r="E325" s="1324" t="s">
        <v>1102</v>
      </c>
    </row>
    <row r="326" spans="1:5" ht="48" outlineLevel="1" x14ac:dyDescent="0.2">
      <c r="A326" s="1321"/>
      <c r="B326" s="1322"/>
      <c r="C326" s="788" t="s">
        <v>976</v>
      </c>
      <c r="D326" s="1323"/>
      <c r="E326" s="1324" t="s">
        <v>1101</v>
      </c>
    </row>
    <row r="327" spans="1:5" ht="48" outlineLevel="1" x14ac:dyDescent="0.2">
      <c r="A327" s="1321"/>
      <c r="B327" s="1322"/>
      <c r="C327" s="788" t="s">
        <v>977</v>
      </c>
      <c r="D327" s="1323"/>
      <c r="E327" s="1324" t="s">
        <v>1100</v>
      </c>
    </row>
    <row r="328" spans="1:5" outlineLevel="1" x14ac:dyDescent="0.2">
      <c r="A328" s="1321"/>
      <c r="B328" s="1325"/>
      <c r="C328" s="788" t="s">
        <v>123</v>
      </c>
      <c r="D328" s="1323"/>
      <c r="E328" s="1324"/>
    </row>
    <row r="329" spans="1:5" ht="27.95" customHeight="1" x14ac:dyDescent="0.2">
      <c r="A329" s="1330" t="s">
        <v>1103</v>
      </c>
      <c r="B329" s="1331"/>
      <c r="C329" s="1331"/>
      <c r="D329" s="1331"/>
      <c r="E329" s="1331"/>
    </row>
    <row r="330" spans="1:5" ht="38.25" x14ac:dyDescent="0.2">
      <c r="A330" s="1317">
        <v>14</v>
      </c>
      <c r="B330" s="1318" t="s">
        <v>236</v>
      </c>
      <c r="C330" s="787" t="s">
        <v>237</v>
      </c>
      <c r="D330" s="1319" t="s">
        <v>1104</v>
      </c>
      <c r="E330" s="1320" t="s">
        <v>1105</v>
      </c>
    </row>
    <row r="331" spans="1:5" ht="36" outlineLevel="1" x14ac:dyDescent="0.2">
      <c r="A331" s="1321"/>
      <c r="B331" s="1322"/>
      <c r="C331" s="788" t="s">
        <v>1106</v>
      </c>
      <c r="D331" s="1323"/>
      <c r="E331" s="1324" t="s">
        <v>2</v>
      </c>
    </row>
    <row r="332" spans="1:5" outlineLevel="1" x14ac:dyDescent="0.2">
      <c r="A332" s="1321"/>
      <c r="B332" s="1322"/>
      <c r="C332" s="788" t="s">
        <v>1107</v>
      </c>
      <c r="D332" s="1323"/>
      <c r="E332" s="1324" t="s">
        <v>2</v>
      </c>
    </row>
    <row r="333" spans="1:5" ht="48" outlineLevel="1" x14ac:dyDescent="0.2">
      <c r="A333" s="1321"/>
      <c r="B333" s="1322"/>
      <c r="C333" s="788" t="s">
        <v>1108</v>
      </c>
      <c r="D333" s="1323"/>
      <c r="E333" s="1324" t="s">
        <v>2</v>
      </c>
    </row>
    <row r="334" spans="1:5" ht="36" outlineLevel="1" x14ac:dyDescent="0.2">
      <c r="A334" s="1321"/>
      <c r="B334" s="1322"/>
      <c r="C334" s="788" t="s">
        <v>1109</v>
      </c>
      <c r="D334" s="1323"/>
      <c r="E334" s="1324" t="s">
        <v>2</v>
      </c>
    </row>
    <row r="335" spans="1:5" ht="48" outlineLevel="1" x14ac:dyDescent="0.2">
      <c r="A335" s="1321"/>
      <c r="B335" s="1322"/>
      <c r="C335" s="788" t="s">
        <v>947</v>
      </c>
      <c r="D335" s="1323"/>
      <c r="E335" s="1324" t="s">
        <v>2</v>
      </c>
    </row>
    <row r="336" spans="1:5" outlineLevel="1" x14ac:dyDescent="0.2">
      <c r="A336" s="1321"/>
      <c r="B336" s="1322"/>
      <c r="C336" s="788" t="s">
        <v>963</v>
      </c>
      <c r="D336" s="1323"/>
      <c r="E336" s="1324" t="s">
        <v>1110</v>
      </c>
    </row>
    <row r="337" spans="1:5" ht="24" outlineLevel="1" x14ac:dyDescent="0.2">
      <c r="A337" s="1321"/>
      <c r="B337" s="1322"/>
      <c r="C337" s="788" t="s">
        <v>998</v>
      </c>
      <c r="D337" s="1323"/>
      <c r="E337" s="1324" t="s">
        <v>1110</v>
      </c>
    </row>
    <row r="338" spans="1:5" outlineLevel="1" x14ac:dyDescent="0.2">
      <c r="A338" s="1321"/>
      <c r="B338" s="1322"/>
      <c r="C338" s="788" t="s">
        <v>999</v>
      </c>
      <c r="D338" s="1323"/>
      <c r="E338" s="1324" t="s">
        <v>1111</v>
      </c>
    </row>
    <row r="339" spans="1:5" ht="24" outlineLevel="1" x14ac:dyDescent="0.2">
      <c r="A339" s="1321"/>
      <c r="B339" s="1322"/>
      <c r="C339" s="788" t="s">
        <v>1112</v>
      </c>
      <c r="D339" s="1323"/>
      <c r="E339" s="1324" t="s">
        <v>1113</v>
      </c>
    </row>
    <row r="340" spans="1:5" ht="36" outlineLevel="1" x14ac:dyDescent="0.2">
      <c r="A340" s="1321"/>
      <c r="B340" s="1322"/>
      <c r="C340" s="788" t="s">
        <v>1114</v>
      </c>
      <c r="D340" s="1323"/>
      <c r="E340" s="1324" t="s">
        <v>1115</v>
      </c>
    </row>
    <row r="341" spans="1:5" ht="36" outlineLevel="1" x14ac:dyDescent="0.2">
      <c r="A341" s="1321"/>
      <c r="B341" s="1322"/>
      <c r="C341" s="788" t="s">
        <v>1116</v>
      </c>
      <c r="D341" s="1323"/>
      <c r="E341" s="1324" t="s">
        <v>1110</v>
      </c>
    </row>
    <row r="342" spans="1:5" ht="36" outlineLevel="1" x14ac:dyDescent="0.2">
      <c r="A342" s="1321"/>
      <c r="B342" s="1322"/>
      <c r="C342" s="788" t="s">
        <v>1117</v>
      </c>
      <c r="D342" s="1323"/>
      <c r="E342" s="1324" t="s">
        <v>1110</v>
      </c>
    </row>
    <row r="343" spans="1:5" ht="36" outlineLevel="1" x14ac:dyDescent="0.2">
      <c r="A343" s="1321"/>
      <c r="B343" s="1322"/>
      <c r="C343" s="788" t="s">
        <v>1118</v>
      </c>
      <c r="D343" s="1323"/>
      <c r="E343" s="1324" t="s">
        <v>1119</v>
      </c>
    </row>
    <row r="344" spans="1:5" ht="48" outlineLevel="1" x14ac:dyDescent="0.2">
      <c r="A344" s="1321"/>
      <c r="B344" s="1322"/>
      <c r="C344" s="788" t="s">
        <v>1120</v>
      </c>
      <c r="D344" s="1323"/>
      <c r="E344" s="1324" t="s">
        <v>1110</v>
      </c>
    </row>
    <row r="345" spans="1:5" ht="36" outlineLevel="1" x14ac:dyDescent="0.2">
      <c r="A345" s="1321"/>
      <c r="B345" s="1322"/>
      <c r="C345" s="788" t="s">
        <v>1121</v>
      </c>
      <c r="D345" s="1323"/>
      <c r="E345" s="1324" t="s">
        <v>1122</v>
      </c>
    </row>
    <row r="346" spans="1:5" outlineLevel="1" x14ac:dyDescent="0.2">
      <c r="A346" s="1321"/>
      <c r="B346" s="1322"/>
      <c r="C346" s="788" t="s">
        <v>1123</v>
      </c>
      <c r="D346" s="1323"/>
      <c r="E346" s="1324" t="s">
        <v>1119</v>
      </c>
    </row>
    <row r="347" spans="1:5" ht="24" outlineLevel="1" x14ac:dyDescent="0.2">
      <c r="A347" s="1321"/>
      <c r="B347" s="1322"/>
      <c r="C347" s="788" t="s">
        <v>1124</v>
      </c>
      <c r="D347" s="1323"/>
      <c r="E347" s="1324" t="s">
        <v>1115</v>
      </c>
    </row>
    <row r="348" spans="1:5" ht="24" outlineLevel="1" x14ac:dyDescent="0.2">
      <c r="A348" s="1321"/>
      <c r="B348" s="1322"/>
      <c r="C348" s="788" t="s">
        <v>1125</v>
      </c>
      <c r="D348" s="1323"/>
      <c r="E348" s="1324" t="s">
        <v>1126</v>
      </c>
    </row>
    <row r="349" spans="1:5" ht="36" outlineLevel="1" x14ac:dyDescent="0.2">
      <c r="A349" s="1321"/>
      <c r="B349" s="1322"/>
      <c r="C349" s="788" t="s">
        <v>1127</v>
      </c>
      <c r="D349" s="1323"/>
      <c r="E349" s="1324" t="s">
        <v>1128</v>
      </c>
    </row>
    <row r="350" spans="1:5" ht="60" outlineLevel="1" x14ac:dyDescent="0.2">
      <c r="A350" s="1321"/>
      <c r="B350" s="1322"/>
      <c r="C350" s="788" t="s">
        <v>1129</v>
      </c>
      <c r="D350" s="1323"/>
      <c r="E350" s="1324" t="s">
        <v>1110</v>
      </c>
    </row>
    <row r="351" spans="1:5" outlineLevel="1" x14ac:dyDescent="0.2">
      <c r="A351" s="1321"/>
      <c r="B351" s="1322"/>
      <c r="C351" s="788" t="s">
        <v>1020</v>
      </c>
      <c r="D351" s="1323"/>
      <c r="E351" s="1324" t="s">
        <v>1130</v>
      </c>
    </row>
    <row r="352" spans="1:5" outlineLevel="1" x14ac:dyDescent="0.2">
      <c r="A352" s="1321"/>
      <c r="B352" s="1325"/>
      <c r="C352" s="788" t="s">
        <v>123</v>
      </c>
      <c r="D352" s="1323"/>
      <c r="E352" s="1324"/>
    </row>
    <row r="353" spans="1:5" ht="38.25" x14ac:dyDescent="0.2">
      <c r="A353" s="1317">
        <v>15</v>
      </c>
      <c r="B353" s="1318" t="s">
        <v>236</v>
      </c>
      <c r="C353" s="787" t="s">
        <v>237</v>
      </c>
      <c r="D353" s="1319" t="s">
        <v>1131</v>
      </c>
      <c r="E353" s="1320" t="s">
        <v>1132</v>
      </c>
    </row>
    <row r="354" spans="1:5" ht="36" outlineLevel="1" x14ac:dyDescent="0.2">
      <c r="A354" s="1321"/>
      <c r="B354" s="1322"/>
      <c r="C354" s="788" t="s">
        <v>1106</v>
      </c>
      <c r="D354" s="1323"/>
      <c r="E354" s="1324" t="s">
        <v>2</v>
      </c>
    </row>
    <row r="355" spans="1:5" outlineLevel="1" x14ac:dyDescent="0.2">
      <c r="A355" s="1321"/>
      <c r="B355" s="1322"/>
      <c r="C355" s="788" t="s">
        <v>1107</v>
      </c>
      <c r="D355" s="1323"/>
      <c r="E355" s="1324" t="s">
        <v>2</v>
      </c>
    </row>
    <row r="356" spans="1:5" ht="48" outlineLevel="1" x14ac:dyDescent="0.2">
      <c r="A356" s="1321"/>
      <c r="B356" s="1322"/>
      <c r="C356" s="788" t="s">
        <v>1108</v>
      </c>
      <c r="D356" s="1323"/>
      <c r="E356" s="1324" t="s">
        <v>2</v>
      </c>
    </row>
    <row r="357" spans="1:5" ht="48" outlineLevel="1" x14ac:dyDescent="0.2">
      <c r="A357" s="1321"/>
      <c r="B357" s="1322"/>
      <c r="C357" s="788" t="s">
        <v>1133</v>
      </c>
      <c r="D357" s="1323"/>
      <c r="E357" s="1324" t="s">
        <v>2</v>
      </c>
    </row>
    <row r="358" spans="1:5" ht="36" outlineLevel="1" x14ac:dyDescent="0.2">
      <c r="A358" s="1321"/>
      <c r="B358" s="1322"/>
      <c r="C358" s="788" t="s">
        <v>1109</v>
      </c>
      <c r="D358" s="1323"/>
      <c r="E358" s="1324" t="s">
        <v>2</v>
      </c>
    </row>
    <row r="359" spans="1:5" ht="48" outlineLevel="1" x14ac:dyDescent="0.2">
      <c r="A359" s="1321"/>
      <c r="B359" s="1322"/>
      <c r="C359" s="788" t="s">
        <v>947</v>
      </c>
      <c r="D359" s="1323"/>
      <c r="E359" s="1324" t="s">
        <v>2</v>
      </c>
    </row>
    <row r="360" spans="1:5" outlineLevel="1" x14ac:dyDescent="0.2">
      <c r="A360" s="1321"/>
      <c r="B360" s="1322"/>
      <c r="C360" s="788" t="s">
        <v>963</v>
      </c>
      <c r="D360" s="1323"/>
      <c r="E360" s="1324" t="s">
        <v>1134</v>
      </c>
    </row>
    <row r="361" spans="1:5" ht="24" outlineLevel="1" x14ac:dyDescent="0.2">
      <c r="A361" s="1321"/>
      <c r="B361" s="1322"/>
      <c r="C361" s="788" t="s">
        <v>998</v>
      </c>
      <c r="D361" s="1323"/>
      <c r="E361" s="1324" t="s">
        <v>1134</v>
      </c>
    </row>
    <row r="362" spans="1:5" outlineLevel="1" x14ac:dyDescent="0.2">
      <c r="A362" s="1321"/>
      <c r="B362" s="1322"/>
      <c r="C362" s="788" t="s">
        <v>999</v>
      </c>
      <c r="D362" s="1323"/>
      <c r="E362" s="1324" t="s">
        <v>1135</v>
      </c>
    </row>
    <row r="363" spans="1:5" ht="24" outlineLevel="1" x14ac:dyDescent="0.2">
      <c r="A363" s="1321"/>
      <c r="B363" s="1322"/>
      <c r="C363" s="788" t="s">
        <v>1112</v>
      </c>
      <c r="D363" s="1323"/>
      <c r="E363" s="1324" t="s">
        <v>1136</v>
      </c>
    </row>
    <row r="364" spans="1:5" ht="36" outlineLevel="1" x14ac:dyDescent="0.2">
      <c r="A364" s="1321"/>
      <c r="B364" s="1322"/>
      <c r="C364" s="788" t="s">
        <v>1114</v>
      </c>
      <c r="D364" s="1323"/>
      <c r="E364" s="1324" t="s">
        <v>1137</v>
      </c>
    </row>
    <row r="365" spans="1:5" ht="36" outlineLevel="1" x14ac:dyDescent="0.2">
      <c r="A365" s="1321"/>
      <c r="B365" s="1322"/>
      <c r="C365" s="788" t="s">
        <v>1116</v>
      </c>
      <c r="D365" s="1323"/>
      <c r="E365" s="1324" t="s">
        <v>1134</v>
      </c>
    </row>
    <row r="366" spans="1:5" ht="36" outlineLevel="1" x14ac:dyDescent="0.2">
      <c r="A366" s="1321"/>
      <c r="B366" s="1322"/>
      <c r="C366" s="788" t="s">
        <v>1117</v>
      </c>
      <c r="D366" s="1323"/>
      <c r="E366" s="1324" t="s">
        <v>1134</v>
      </c>
    </row>
    <row r="367" spans="1:5" ht="36" outlineLevel="1" x14ac:dyDescent="0.2">
      <c r="A367" s="1321"/>
      <c r="B367" s="1322"/>
      <c r="C367" s="788" t="s">
        <v>1118</v>
      </c>
      <c r="D367" s="1323"/>
      <c r="E367" s="1324" t="s">
        <v>1138</v>
      </c>
    </row>
    <row r="368" spans="1:5" ht="48" outlineLevel="1" x14ac:dyDescent="0.2">
      <c r="A368" s="1321"/>
      <c r="B368" s="1322"/>
      <c r="C368" s="788" t="s">
        <v>1120</v>
      </c>
      <c r="D368" s="1323"/>
      <c r="E368" s="1324" t="s">
        <v>1134</v>
      </c>
    </row>
    <row r="369" spans="1:5" ht="36" outlineLevel="1" x14ac:dyDescent="0.2">
      <c r="A369" s="1321"/>
      <c r="B369" s="1322"/>
      <c r="C369" s="788" t="s">
        <v>1121</v>
      </c>
      <c r="D369" s="1323"/>
      <c r="E369" s="1324" t="s">
        <v>1139</v>
      </c>
    </row>
    <row r="370" spans="1:5" outlineLevel="1" x14ac:dyDescent="0.2">
      <c r="A370" s="1321"/>
      <c r="B370" s="1322"/>
      <c r="C370" s="788" t="s">
        <v>1123</v>
      </c>
      <c r="D370" s="1323"/>
      <c r="E370" s="1324" t="s">
        <v>1138</v>
      </c>
    </row>
    <row r="371" spans="1:5" ht="24" outlineLevel="1" x14ac:dyDescent="0.2">
      <c r="A371" s="1321"/>
      <c r="B371" s="1322"/>
      <c r="C371" s="788" t="s">
        <v>1124</v>
      </c>
      <c r="D371" s="1323"/>
      <c r="E371" s="1324" t="s">
        <v>1137</v>
      </c>
    </row>
    <row r="372" spans="1:5" ht="24" outlineLevel="1" x14ac:dyDescent="0.2">
      <c r="A372" s="1321"/>
      <c r="B372" s="1322"/>
      <c r="C372" s="788" t="s">
        <v>1125</v>
      </c>
      <c r="D372" s="1323"/>
      <c r="E372" s="1324" t="s">
        <v>1140</v>
      </c>
    </row>
    <row r="373" spans="1:5" ht="36" outlineLevel="1" x14ac:dyDescent="0.2">
      <c r="A373" s="1321"/>
      <c r="B373" s="1322"/>
      <c r="C373" s="788" t="s">
        <v>1127</v>
      </c>
      <c r="D373" s="1323"/>
      <c r="E373" s="1324" t="s">
        <v>1141</v>
      </c>
    </row>
    <row r="374" spans="1:5" ht="60" outlineLevel="1" x14ac:dyDescent="0.2">
      <c r="A374" s="1321"/>
      <c r="B374" s="1322"/>
      <c r="C374" s="788" t="s">
        <v>1129</v>
      </c>
      <c r="D374" s="1323"/>
      <c r="E374" s="1324" t="s">
        <v>1134</v>
      </c>
    </row>
    <row r="375" spans="1:5" outlineLevel="1" x14ac:dyDescent="0.2">
      <c r="A375" s="1321"/>
      <c r="B375" s="1322"/>
      <c r="C375" s="788" t="s">
        <v>1020</v>
      </c>
      <c r="D375" s="1323"/>
      <c r="E375" s="1324" t="s">
        <v>1142</v>
      </c>
    </row>
    <row r="376" spans="1:5" outlineLevel="1" x14ac:dyDescent="0.2">
      <c r="A376" s="1321"/>
      <c r="B376" s="1325"/>
      <c r="C376" s="788" t="s">
        <v>123</v>
      </c>
      <c r="D376" s="1323"/>
      <c r="E376" s="1324"/>
    </row>
    <row r="377" spans="1:5" ht="38.25" x14ac:dyDescent="0.2">
      <c r="A377" s="1317">
        <v>16</v>
      </c>
      <c r="B377" s="1318" t="s">
        <v>1143</v>
      </c>
      <c r="C377" s="787" t="s">
        <v>137</v>
      </c>
      <c r="D377" s="1319" t="s">
        <v>1144</v>
      </c>
      <c r="E377" s="1320" t="s">
        <v>1145</v>
      </c>
    </row>
    <row r="378" spans="1:5" ht="36" outlineLevel="1" x14ac:dyDescent="0.2">
      <c r="A378" s="1321"/>
      <c r="B378" s="1322"/>
      <c r="C378" s="788" t="s">
        <v>1146</v>
      </c>
      <c r="D378" s="1323"/>
      <c r="E378" s="1324" t="s">
        <v>2</v>
      </c>
    </row>
    <row r="379" spans="1:5" outlineLevel="1" x14ac:dyDescent="0.2">
      <c r="A379" s="1321"/>
      <c r="B379" s="1322"/>
      <c r="C379" s="788" t="s">
        <v>946</v>
      </c>
      <c r="D379" s="1323"/>
      <c r="E379" s="1324" t="s">
        <v>2</v>
      </c>
    </row>
    <row r="380" spans="1:5" ht="48" outlineLevel="1" x14ac:dyDescent="0.2">
      <c r="A380" s="1321"/>
      <c r="B380" s="1322"/>
      <c r="C380" s="788" t="s">
        <v>947</v>
      </c>
      <c r="D380" s="1323"/>
      <c r="E380" s="1324" t="s">
        <v>2</v>
      </c>
    </row>
    <row r="381" spans="1:5" outlineLevel="1" x14ac:dyDescent="0.2">
      <c r="A381" s="1321"/>
      <c r="B381" s="1322"/>
      <c r="C381" s="788" t="s">
        <v>1147</v>
      </c>
      <c r="D381" s="1323"/>
      <c r="E381" s="1324">
        <v>458.54</v>
      </c>
    </row>
    <row r="382" spans="1:5" ht="24" outlineLevel="1" x14ac:dyDescent="0.2">
      <c r="A382" s="1321"/>
      <c r="B382" s="1322"/>
      <c r="C382" s="788" t="s">
        <v>1148</v>
      </c>
      <c r="D382" s="1323"/>
      <c r="E382" s="1324" t="s">
        <v>1149</v>
      </c>
    </row>
    <row r="383" spans="1:5" outlineLevel="1" x14ac:dyDescent="0.2">
      <c r="A383" s="1321"/>
      <c r="B383" s="1322"/>
      <c r="C383" s="788" t="s">
        <v>1150</v>
      </c>
      <c r="D383" s="1323"/>
      <c r="E383" s="1324" t="s">
        <v>1151</v>
      </c>
    </row>
    <row r="384" spans="1:5" ht="24" outlineLevel="1" x14ac:dyDescent="0.2">
      <c r="A384" s="1321"/>
      <c r="B384" s="1322"/>
      <c r="C384" s="788" t="s">
        <v>1152</v>
      </c>
      <c r="D384" s="1323"/>
      <c r="E384" s="1324" t="s">
        <v>1153</v>
      </c>
    </row>
    <row r="385" spans="1:5" ht="36" outlineLevel="1" x14ac:dyDescent="0.2">
      <c r="A385" s="1321"/>
      <c r="B385" s="1322"/>
      <c r="C385" s="788" t="s">
        <v>1154</v>
      </c>
      <c r="D385" s="1323"/>
      <c r="E385" s="1324" t="s">
        <v>1155</v>
      </c>
    </row>
    <row r="386" spans="1:5" ht="48" outlineLevel="1" x14ac:dyDescent="0.2">
      <c r="A386" s="1321"/>
      <c r="B386" s="1322"/>
      <c r="C386" s="788" t="s">
        <v>1156</v>
      </c>
      <c r="D386" s="1323"/>
      <c r="E386" s="1324" t="s">
        <v>1157</v>
      </c>
    </row>
    <row r="387" spans="1:5" ht="36" outlineLevel="1" x14ac:dyDescent="0.2">
      <c r="A387" s="1321"/>
      <c r="B387" s="1322"/>
      <c r="C387" s="788" t="s">
        <v>1158</v>
      </c>
      <c r="D387" s="1323"/>
      <c r="E387" s="1324" t="s">
        <v>1155</v>
      </c>
    </row>
    <row r="388" spans="1:5" ht="48" outlineLevel="1" x14ac:dyDescent="0.2">
      <c r="A388" s="1321"/>
      <c r="B388" s="1322"/>
      <c r="C388" s="788" t="s">
        <v>1159</v>
      </c>
      <c r="D388" s="1323"/>
      <c r="E388" s="1324" t="s">
        <v>1157</v>
      </c>
    </row>
    <row r="389" spans="1:5" ht="36" outlineLevel="1" x14ac:dyDescent="0.2">
      <c r="A389" s="1321"/>
      <c r="B389" s="1322"/>
      <c r="C389" s="788" t="s">
        <v>1160</v>
      </c>
      <c r="D389" s="1323"/>
      <c r="E389" s="1324">
        <v>917.07</v>
      </c>
    </row>
    <row r="390" spans="1:5" ht="36" outlineLevel="1" x14ac:dyDescent="0.2">
      <c r="A390" s="1321"/>
      <c r="B390" s="1322"/>
      <c r="C390" s="788" t="s">
        <v>1161</v>
      </c>
      <c r="D390" s="1323"/>
      <c r="E390" s="1324" t="s">
        <v>1162</v>
      </c>
    </row>
    <row r="391" spans="1:5" outlineLevel="1" x14ac:dyDescent="0.2">
      <c r="A391" s="1321"/>
      <c r="B391" s="1322"/>
      <c r="C391" s="788" t="s">
        <v>1163</v>
      </c>
      <c r="D391" s="1323"/>
      <c r="E391" s="1324" t="s">
        <v>1157</v>
      </c>
    </row>
    <row r="392" spans="1:5" ht="24" outlineLevel="1" x14ac:dyDescent="0.2">
      <c r="A392" s="1321"/>
      <c r="B392" s="1322"/>
      <c r="C392" s="788" t="s">
        <v>1164</v>
      </c>
      <c r="D392" s="1323"/>
      <c r="E392" s="1324" t="s">
        <v>1151</v>
      </c>
    </row>
    <row r="393" spans="1:5" ht="24" outlineLevel="1" x14ac:dyDescent="0.2">
      <c r="A393" s="1321"/>
      <c r="B393" s="1322"/>
      <c r="C393" s="788" t="s">
        <v>1165</v>
      </c>
      <c r="D393" s="1323"/>
      <c r="E393" s="1324" t="s">
        <v>1155</v>
      </c>
    </row>
    <row r="394" spans="1:5" ht="24" outlineLevel="1" x14ac:dyDescent="0.2">
      <c r="A394" s="1321"/>
      <c r="B394" s="1322"/>
      <c r="C394" s="788" t="s">
        <v>1166</v>
      </c>
      <c r="D394" s="1323"/>
      <c r="E394" s="1324">
        <v>458.54</v>
      </c>
    </row>
    <row r="395" spans="1:5" outlineLevel="1" x14ac:dyDescent="0.2">
      <c r="A395" s="1321"/>
      <c r="B395" s="1322"/>
      <c r="C395" s="788" t="s">
        <v>970</v>
      </c>
      <c r="D395" s="1323"/>
      <c r="E395" s="1324" t="s">
        <v>1155</v>
      </c>
    </row>
    <row r="396" spans="1:5" outlineLevel="1" x14ac:dyDescent="0.2">
      <c r="A396" s="1321"/>
      <c r="B396" s="1325"/>
      <c r="C396" s="788" t="s">
        <v>123</v>
      </c>
      <c r="D396" s="1323"/>
      <c r="E396" s="1324"/>
    </row>
    <row r="397" spans="1:5" ht="27.95" customHeight="1" x14ac:dyDescent="0.2">
      <c r="A397" s="1330" t="s">
        <v>1167</v>
      </c>
      <c r="B397" s="1331"/>
      <c r="C397" s="1331"/>
      <c r="D397" s="1331"/>
      <c r="E397" s="1331"/>
    </row>
    <row r="398" spans="1:5" ht="38.25" x14ac:dyDescent="0.2">
      <c r="A398" s="1317">
        <v>17</v>
      </c>
      <c r="B398" s="1318" t="s">
        <v>238</v>
      </c>
      <c r="C398" s="787" t="s">
        <v>239</v>
      </c>
      <c r="D398" s="1319" t="s">
        <v>1168</v>
      </c>
      <c r="E398" s="1320" t="s">
        <v>1169</v>
      </c>
    </row>
    <row r="399" spans="1:5" ht="36" outlineLevel="1" x14ac:dyDescent="0.2">
      <c r="A399" s="1321"/>
      <c r="B399" s="1322"/>
      <c r="C399" s="788" t="s">
        <v>1106</v>
      </c>
      <c r="D399" s="1323"/>
      <c r="E399" s="1324" t="s">
        <v>2</v>
      </c>
    </row>
    <row r="400" spans="1:5" outlineLevel="1" x14ac:dyDescent="0.2">
      <c r="A400" s="1321"/>
      <c r="B400" s="1322"/>
      <c r="C400" s="788" t="s">
        <v>1107</v>
      </c>
      <c r="D400" s="1323"/>
      <c r="E400" s="1324" t="s">
        <v>2</v>
      </c>
    </row>
    <row r="401" spans="1:5" ht="48" outlineLevel="1" x14ac:dyDescent="0.2">
      <c r="A401" s="1321"/>
      <c r="B401" s="1322"/>
      <c r="C401" s="788" t="s">
        <v>1133</v>
      </c>
      <c r="D401" s="1323"/>
      <c r="E401" s="1324" t="s">
        <v>2</v>
      </c>
    </row>
    <row r="402" spans="1:5" ht="36" outlineLevel="1" x14ac:dyDescent="0.2">
      <c r="A402" s="1321"/>
      <c r="B402" s="1322"/>
      <c r="C402" s="788" t="s">
        <v>1109</v>
      </c>
      <c r="D402" s="1323"/>
      <c r="E402" s="1324" t="s">
        <v>2</v>
      </c>
    </row>
    <row r="403" spans="1:5" ht="48" outlineLevel="1" x14ac:dyDescent="0.2">
      <c r="A403" s="1321"/>
      <c r="B403" s="1322"/>
      <c r="C403" s="788" t="s">
        <v>947</v>
      </c>
      <c r="D403" s="1323"/>
      <c r="E403" s="1324" t="s">
        <v>2</v>
      </c>
    </row>
    <row r="404" spans="1:5" outlineLevel="1" x14ac:dyDescent="0.2">
      <c r="A404" s="1321"/>
      <c r="B404" s="1322"/>
      <c r="C404" s="788" t="s">
        <v>963</v>
      </c>
      <c r="D404" s="1323"/>
      <c r="E404" s="1324" t="s">
        <v>1170</v>
      </c>
    </row>
    <row r="405" spans="1:5" ht="24" outlineLevel="1" x14ac:dyDescent="0.2">
      <c r="A405" s="1321"/>
      <c r="B405" s="1322"/>
      <c r="C405" s="788" t="s">
        <v>998</v>
      </c>
      <c r="D405" s="1323"/>
      <c r="E405" s="1324" t="s">
        <v>1170</v>
      </c>
    </row>
    <row r="406" spans="1:5" outlineLevel="1" x14ac:dyDescent="0.2">
      <c r="A406" s="1321"/>
      <c r="B406" s="1322"/>
      <c r="C406" s="788" t="s">
        <v>999</v>
      </c>
      <c r="D406" s="1323"/>
      <c r="E406" s="1324" t="s">
        <v>1171</v>
      </c>
    </row>
    <row r="407" spans="1:5" ht="24" outlineLevel="1" x14ac:dyDescent="0.2">
      <c r="A407" s="1321"/>
      <c r="B407" s="1322"/>
      <c r="C407" s="788" t="s">
        <v>1112</v>
      </c>
      <c r="D407" s="1323"/>
      <c r="E407" s="1324" t="s">
        <v>1172</v>
      </c>
    </row>
    <row r="408" spans="1:5" ht="36" outlineLevel="1" x14ac:dyDescent="0.2">
      <c r="A408" s="1321"/>
      <c r="B408" s="1322"/>
      <c r="C408" s="788" t="s">
        <v>1114</v>
      </c>
      <c r="D408" s="1323"/>
      <c r="E408" s="1324" t="s">
        <v>1173</v>
      </c>
    </row>
    <row r="409" spans="1:5" ht="36" outlineLevel="1" x14ac:dyDescent="0.2">
      <c r="A409" s="1321"/>
      <c r="B409" s="1322"/>
      <c r="C409" s="788" t="s">
        <v>1116</v>
      </c>
      <c r="D409" s="1323"/>
      <c r="E409" s="1324" t="s">
        <v>1170</v>
      </c>
    </row>
    <row r="410" spans="1:5" ht="36" outlineLevel="1" x14ac:dyDescent="0.2">
      <c r="A410" s="1321"/>
      <c r="B410" s="1322"/>
      <c r="C410" s="788" t="s">
        <v>1117</v>
      </c>
      <c r="D410" s="1323"/>
      <c r="E410" s="1324" t="s">
        <v>1170</v>
      </c>
    </row>
    <row r="411" spans="1:5" ht="36" outlineLevel="1" x14ac:dyDescent="0.2">
      <c r="A411" s="1321"/>
      <c r="B411" s="1322"/>
      <c r="C411" s="788" t="s">
        <v>1118</v>
      </c>
      <c r="D411" s="1323"/>
      <c r="E411" s="1324" t="s">
        <v>1174</v>
      </c>
    </row>
    <row r="412" spans="1:5" ht="48" outlineLevel="1" x14ac:dyDescent="0.2">
      <c r="A412" s="1321"/>
      <c r="B412" s="1322"/>
      <c r="C412" s="788" t="s">
        <v>1120</v>
      </c>
      <c r="D412" s="1323"/>
      <c r="E412" s="1324" t="s">
        <v>1170</v>
      </c>
    </row>
    <row r="413" spans="1:5" ht="36" outlineLevel="1" x14ac:dyDescent="0.2">
      <c r="A413" s="1321"/>
      <c r="B413" s="1322"/>
      <c r="C413" s="788" t="s">
        <v>1121</v>
      </c>
      <c r="D413" s="1323"/>
      <c r="E413" s="1324" t="s">
        <v>1175</v>
      </c>
    </row>
    <row r="414" spans="1:5" outlineLevel="1" x14ac:dyDescent="0.2">
      <c r="A414" s="1321"/>
      <c r="B414" s="1322"/>
      <c r="C414" s="788" t="s">
        <v>1123</v>
      </c>
      <c r="D414" s="1323"/>
      <c r="E414" s="1324" t="s">
        <v>1174</v>
      </c>
    </row>
    <row r="415" spans="1:5" ht="24" outlineLevel="1" x14ac:dyDescent="0.2">
      <c r="A415" s="1321"/>
      <c r="B415" s="1322"/>
      <c r="C415" s="788" t="s">
        <v>1124</v>
      </c>
      <c r="D415" s="1323"/>
      <c r="E415" s="1324" t="s">
        <v>1173</v>
      </c>
    </row>
    <row r="416" spans="1:5" ht="24" outlineLevel="1" x14ac:dyDescent="0.2">
      <c r="A416" s="1321"/>
      <c r="B416" s="1322"/>
      <c r="C416" s="788" t="s">
        <v>1125</v>
      </c>
      <c r="D416" s="1323"/>
      <c r="E416" s="1324" t="s">
        <v>1176</v>
      </c>
    </row>
    <row r="417" spans="1:5" ht="36" outlineLevel="1" x14ac:dyDescent="0.2">
      <c r="A417" s="1321"/>
      <c r="B417" s="1322"/>
      <c r="C417" s="788" t="s">
        <v>1127</v>
      </c>
      <c r="D417" s="1323"/>
      <c r="E417" s="1324" t="s">
        <v>1177</v>
      </c>
    </row>
    <row r="418" spans="1:5" ht="60" outlineLevel="1" x14ac:dyDescent="0.2">
      <c r="A418" s="1321"/>
      <c r="B418" s="1322"/>
      <c r="C418" s="788" t="s">
        <v>1129</v>
      </c>
      <c r="D418" s="1323"/>
      <c r="E418" s="1324" t="s">
        <v>1170</v>
      </c>
    </row>
    <row r="419" spans="1:5" outlineLevel="1" x14ac:dyDescent="0.2">
      <c r="A419" s="1321"/>
      <c r="B419" s="1322"/>
      <c r="C419" s="788" t="s">
        <v>1020</v>
      </c>
      <c r="D419" s="1323"/>
      <c r="E419" s="1324" t="s">
        <v>1178</v>
      </c>
    </row>
    <row r="420" spans="1:5" outlineLevel="1" x14ac:dyDescent="0.2">
      <c r="A420" s="1321"/>
      <c r="B420" s="1325"/>
      <c r="C420" s="788" t="s">
        <v>123</v>
      </c>
      <c r="D420" s="1323"/>
      <c r="E420" s="1324"/>
    </row>
    <row r="421" spans="1:5" ht="27.95" customHeight="1" x14ac:dyDescent="0.2">
      <c r="A421" s="1330" t="s">
        <v>1179</v>
      </c>
      <c r="B421" s="1331"/>
      <c r="C421" s="1331"/>
      <c r="D421" s="1331"/>
      <c r="E421" s="1331"/>
    </row>
    <row r="422" spans="1:5" ht="38.25" x14ac:dyDescent="0.2">
      <c r="A422" s="1317">
        <v>18</v>
      </c>
      <c r="B422" s="1318" t="s">
        <v>240</v>
      </c>
      <c r="C422" s="787" t="s">
        <v>131</v>
      </c>
      <c r="D422" s="1319" t="s">
        <v>1180</v>
      </c>
      <c r="E422" s="1320" t="s">
        <v>1181</v>
      </c>
    </row>
    <row r="423" spans="1:5" ht="36" outlineLevel="1" x14ac:dyDescent="0.2">
      <c r="A423" s="1321"/>
      <c r="B423" s="1322"/>
      <c r="C423" s="788" t="s">
        <v>1182</v>
      </c>
      <c r="D423" s="1323"/>
      <c r="E423" s="1324" t="s">
        <v>2</v>
      </c>
    </row>
    <row r="424" spans="1:5" outlineLevel="1" x14ac:dyDescent="0.2">
      <c r="A424" s="1321"/>
      <c r="B424" s="1322"/>
      <c r="C424" s="788" t="s">
        <v>1107</v>
      </c>
      <c r="D424" s="1323"/>
      <c r="E424" s="1324" t="s">
        <v>2</v>
      </c>
    </row>
    <row r="425" spans="1:5" ht="36" outlineLevel="1" x14ac:dyDescent="0.2">
      <c r="A425" s="1321"/>
      <c r="B425" s="1322"/>
      <c r="C425" s="788" t="s">
        <v>1183</v>
      </c>
      <c r="D425" s="1323"/>
      <c r="E425" s="1324" t="s">
        <v>2</v>
      </c>
    </row>
    <row r="426" spans="1:5" ht="36" outlineLevel="1" x14ac:dyDescent="0.2">
      <c r="A426" s="1321"/>
      <c r="B426" s="1322"/>
      <c r="C426" s="788" t="s">
        <v>1109</v>
      </c>
      <c r="D426" s="1323"/>
      <c r="E426" s="1324" t="s">
        <v>2</v>
      </c>
    </row>
    <row r="427" spans="1:5" ht="48" outlineLevel="1" x14ac:dyDescent="0.2">
      <c r="A427" s="1321"/>
      <c r="B427" s="1322"/>
      <c r="C427" s="788" t="s">
        <v>947</v>
      </c>
      <c r="D427" s="1323"/>
      <c r="E427" s="1324" t="s">
        <v>2</v>
      </c>
    </row>
    <row r="428" spans="1:5" outlineLevel="1" x14ac:dyDescent="0.2">
      <c r="A428" s="1321"/>
      <c r="B428" s="1322"/>
      <c r="C428" s="788" t="s">
        <v>963</v>
      </c>
      <c r="D428" s="1323"/>
      <c r="E428" s="1324" t="s">
        <v>1184</v>
      </c>
    </row>
    <row r="429" spans="1:5" ht="24" outlineLevel="1" x14ac:dyDescent="0.2">
      <c r="A429" s="1321"/>
      <c r="B429" s="1322"/>
      <c r="C429" s="788" t="s">
        <v>998</v>
      </c>
      <c r="D429" s="1323"/>
      <c r="E429" s="1324" t="s">
        <v>1184</v>
      </c>
    </row>
    <row r="430" spans="1:5" outlineLevel="1" x14ac:dyDescent="0.2">
      <c r="A430" s="1321"/>
      <c r="B430" s="1322"/>
      <c r="C430" s="788" t="s">
        <v>999</v>
      </c>
      <c r="D430" s="1323"/>
      <c r="E430" s="1324" t="s">
        <v>1185</v>
      </c>
    </row>
    <row r="431" spans="1:5" ht="24" outlineLevel="1" x14ac:dyDescent="0.2">
      <c r="A431" s="1321"/>
      <c r="B431" s="1322"/>
      <c r="C431" s="788" t="s">
        <v>1112</v>
      </c>
      <c r="D431" s="1323"/>
      <c r="E431" s="1324" t="s">
        <v>1186</v>
      </c>
    </row>
    <row r="432" spans="1:5" ht="36" outlineLevel="1" x14ac:dyDescent="0.2">
      <c r="A432" s="1321"/>
      <c r="B432" s="1322"/>
      <c r="C432" s="788" t="s">
        <v>1114</v>
      </c>
      <c r="D432" s="1323"/>
      <c r="E432" s="1324" t="s">
        <v>1187</v>
      </c>
    </row>
    <row r="433" spans="1:5" ht="36" outlineLevel="1" x14ac:dyDescent="0.2">
      <c r="A433" s="1321"/>
      <c r="B433" s="1322"/>
      <c r="C433" s="788" t="s">
        <v>1116</v>
      </c>
      <c r="D433" s="1323"/>
      <c r="E433" s="1324" t="s">
        <v>1184</v>
      </c>
    </row>
    <row r="434" spans="1:5" ht="36" outlineLevel="1" x14ac:dyDescent="0.2">
      <c r="A434" s="1321"/>
      <c r="B434" s="1322"/>
      <c r="C434" s="788" t="s">
        <v>1117</v>
      </c>
      <c r="D434" s="1323"/>
      <c r="E434" s="1324" t="s">
        <v>1184</v>
      </c>
    </row>
    <row r="435" spans="1:5" ht="36" outlineLevel="1" x14ac:dyDescent="0.2">
      <c r="A435" s="1321"/>
      <c r="B435" s="1322"/>
      <c r="C435" s="788" t="s">
        <v>1118</v>
      </c>
      <c r="D435" s="1323"/>
      <c r="E435" s="1324" t="s">
        <v>1188</v>
      </c>
    </row>
    <row r="436" spans="1:5" ht="48" outlineLevel="1" x14ac:dyDescent="0.2">
      <c r="A436" s="1321"/>
      <c r="B436" s="1322"/>
      <c r="C436" s="788" t="s">
        <v>1120</v>
      </c>
      <c r="D436" s="1323"/>
      <c r="E436" s="1324" t="s">
        <v>1184</v>
      </c>
    </row>
    <row r="437" spans="1:5" ht="36" outlineLevel="1" x14ac:dyDescent="0.2">
      <c r="A437" s="1321"/>
      <c r="B437" s="1322"/>
      <c r="C437" s="788" t="s">
        <v>1121</v>
      </c>
      <c r="D437" s="1323"/>
      <c r="E437" s="1324" t="s">
        <v>1189</v>
      </c>
    </row>
    <row r="438" spans="1:5" outlineLevel="1" x14ac:dyDescent="0.2">
      <c r="A438" s="1321"/>
      <c r="B438" s="1322"/>
      <c r="C438" s="788" t="s">
        <v>1123</v>
      </c>
      <c r="D438" s="1323"/>
      <c r="E438" s="1324" t="s">
        <v>1188</v>
      </c>
    </row>
    <row r="439" spans="1:5" ht="24" outlineLevel="1" x14ac:dyDescent="0.2">
      <c r="A439" s="1321"/>
      <c r="B439" s="1322"/>
      <c r="C439" s="788" t="s">
        <v>1124</v>
      </c>
      <c r="D439" s="1323"/>
      <c r="E439" s="1324" t="s">
        <v>1187</v>
      </c>
    </row>
    <row r="440" spans="1:5" ht="24" outlineLevel="1" x14ac:dyDescent="0.2">
      <c r="A440" s="1321"/>
      <c r="B440" s="1322"/>
      <c r="C440" s="788" t="s">
        <v>1125</v>
      </c>
      <c r="D440" s="1323"/>
      <c r="E440" s="1324" t="s">
        <v>1190</v>
      </c>
    </row>
    <row r="441" spans="1:5" ht="36" outlineLevel="1" x14ac:dyDescent="0.2">
      <c r="A441" s="1321"/>
      <c r="B441" s="1322"/>
      <c r="C441" s="788" t="s">
        <v>1127</v>
      </c>
      <c r="D441" s="1323"/>
      <c r="E441" s="1324" t="s">
        <v>1191</v>
      </c>
    </row>
    <row r="442" spans="1:5" ht="60" outlineLevel="1" x14ac:dyDescent="0.2">
      <c r="A442" s="1321"/>
      <c r="B442" s="1322"/>
      <c r="C442" s="788" t="s">
        <v>1129</v>
      </c>
      <c r="D442" s="1323"/>
      <c r="E442" s="1324" t="s">
        <v>1184</v>
      </c>
    </row>
    <row r="443" spans="1:5" outlineLevel="1" x14ac:dyDescent="0.2">
      <c r="A443" s="1321"/>
      <c r="B443" s="1322"/>
      <c r="C443" s="788" t="s">
        <v>1020</v>
      </c>
      <c r="D443" s="1323"/>
      <c r="E443" s="1324" t="s">
        <v>1192</v>
      </c>
    </row>
    <row r="444" spans="1:5" outlineLevel="1" x14ac:dyDescent="0.2">
      <c r="A444" s="1321"/>
      <c r="B444" s="1325"/>
      <c r="C444" s="788" t="s">
        <v>123</v>
      </c>
      <c r="D444" s="1323"/>
      <c r="E444" s="1324"/>
    </row>
    <row r="445" spans="1:5" ht="27.95" customHeight="1" x14ac:dyDescent="0.2">
      <c r="A445" s="1330" t="s">
        <v>1193</v>
      </c>
      <c r="B445" s="1331"/>
      <c r="C445" s="1331"/>
      <c r="D445" s="1331"/>
      <c r="E445" s="1331"/>
    </row>
    <row r="446" spans="1:5" ht="38.25" x14ac:dyDescent="0.2">
      <c r="A446" s="1317">
        <v>19</v>
      </c>
      <c r="B446" s="1318" t="s">
        <v>241</v>
      </c>
      <c r="C446" s="787" t="s">
        <v>242</v>
      </c>
      <c r="D446" s="1319" t="s">
        <v>1194</v>
      </c>
      <c r="E446" s="1320" t="s">
        <v>1195</v>
      </c>
    </row>
    <row r="447" spans="1:5" ht="24" outlineLevel="1" x14ac:dyDescent="0.2">
      <c r="A447" s="1321"/>
      <c r="B447" s="1322"/>
      <c r="C447" s="788" t="s">
        <v>1196</v>
      </c>
      <c r="D447" s="1323"/>
      <c r="E447" s="1324"/>
    </row>
    <row r="448" spans="1:5" ht="24" outlineLevel="1" x14ac:dyDescent="0.2">
      <c r="A448" s="1321"/>
      <c r="B448" s="1322"/>
      <c r="C448" s="788" t="s">
        <v>1197</v>
      </c>
      <c r="D448" s="1323"/>
      <c r="E448" s="1324" t="s">
        <v>2</v>
      </c>
    </row>
    <row r="449" spans="1:5" ht="48" outlineLevel="1" x14ac:dyDescent="0.2">
      <c r="A449" s="1321"/>
      <c r="B449" s="1322"/>
      <c r="C449" s="788" t="s">
        <v>947</v>
      </c>
      <c r="D449" s="1323"/>
      <c r="E449" s="1324" t="s">
        <v>2</v>
      </c>
    </row>
    <row r="450" spans="1:5" outlineLevel="1" x14ac:dyDescent="0.2">
      <c r="A450" s="1321"/>
      <c r="B450" s="1322"/>
      <c r="C450" s="788" t="s">
        <v>963</v>
      </c>
      <c r="D450" s="1323"/>
      <c r="E450" s="1324" t="s">
        <v>2</v>
      </c>
    </row>
    <row r="451" spans="1:5" ht="24" outlineLevel="1" x14ac:dyDescent="0.2">
      <c r="A451" s="1321"/>
      <c r="B451" s="1322"/>
      <c r="C451" s="788" t="s">
        <v>998</v>
      </c>
      <c r="D451" s="1323"/>
      <c r="E451" s="1324" t="s">
        <v>1198</v>
      </c>
    </row>
    <row r="452" spans="1:5" outlineLevel="1" x14ac:dyDescent="0.2">
      <c r="A452" s="1321"/>
      <c r="B452" s="1322"/>
      <c r="C452" s="788" t="s">
        <v>999</v>
      </c>
      <c r="D452" s="1323"/>
      <c r="E452" s="1324" t="s">
        <v>1198</v>
      </c>
    </row>
    <row r="453" spans="1:5" ht="24" outlineLevel="1" x14ac:dyDescent="0.2">
      <c r="A453" s="1321"/>
      <c r="B453" s="1322"/>
      <c r="C453" s="788" t="s">
        <v>1112</v>
      </c>
      <c r="D453" s="1323"/>
      <c r="E453" s="1324" t="s">
        <v>1199</v>
      </c>
    </row>
    <row r="454" spans="1:5" ht="36" outlineLevel="1" x14ac:dyDescent="0.2">
      <c r="A454" s="1321"/>
      <c r="B454" s="1322"/>
      <c r="C454" s="788" t="s">
        <v>1114</v>
      </c>
      <c r="D454" s="1323"/>
      <c r="E454" s="1324" t="s">
        <v>1200</v>
      </c>
    </row>
    <row r="455" spans="1:5" ht="36" outlineLevel="1" x14ac:dyDescent="0.2">
      <c r="A455" s="1321"/>
      <c r="B455" s="1322"/>
      <c r="C455" s="788" t="s">
        <v>1116</v>
      </c>
      <c r="D455" s="1323"/>
      <c r="E455" s="1324" t="s">
        <v>1201</v>
      </c>
    </row>
    <row r="456" spans="1:5" ht="36" outlineLevel="1" x14ac:dyDescent="0.2">
      <c r="A456" s="1321"/>
      <c r="B456" s="1322"/>
      <c r="C456" s="788" t="s">
        <v>1117</v>
      </c>
      <c r="D456" s="1323"/>
      <c r="E456" s="1324" t="s">
        <v>1198</v>
      </c>
    </row>
    <row r="457" spans="1:5" ht="36" outlineLevel="1" x14ac:dyDescent="0.2">
      <c r="A457" s="1321"/>
      <c r="B457" s="1322"/>
      <c r="C457" s="788" t="s">
        <v>1118</v>
      </c>
      <c r="D457" s="1323"/>
      <c r="E457" s="1324" t="s">
        <v>1198</v>
      </c>
    </row>
    <row r="458" spans="1:5" ht="48" outlineLevel="1" x14ac:dyDescent="0.2">
      <c r="A458" s="1321"/>
      <c r="B458" s="1322"/>
      <c r="C458" s="788" t="s">
        <v>1120</v>
      </c>
      <c r="D458" s="1323"/>
      <c r="E458" s="1324" t="s">
        <v>1202</v>
      </c>
    </row>
    <row r="459" spans="1:5" ht="36" outlineLevel="1" x14ac:dyDescent="0.2">
      <c r="A459" s="1321"/>
      <c r="B459" s="1322"/>
      <c r="C459" s="788" t="s">
        <v>1121</v>
      </c>
      <c r="D459" s="1323"/>
      <c r="E459" s="1324" t="s">
        <v>1198</v>
      </c>
    </row>
    <row r="460" spans="1:5" outlineLevel="1" x14ac:dyDescent="0.2">
      <c r="A460" s="1321"/>
      <c r="B460" s="1322"/>
      <c r="C460" s="788" t="s">
        <v>1123</v>
      </c>
      <c r="D460" s="1323"/>
      <c r="E460" s="1324" t="s">
        <v>1203</v>
      </c>
    </row>
    <row r="461" spans="1:5" ht="24" outlineLevel="1" x14ac:dyDescent="0.2">
      <c r="A461" s="1321"/>
      <c r="B461" s="1322"/>
      <c r="C461" s="788" t="s">
        <v>1124</v>
      </c>
      <c r="D461" s="1323"/>
      <c r="E461" s="1324" t="s">
        <v>1202</v>
      </c>
    </row>
    <row r="462" spans="1:5" ht="24" outlineLevel="1" x14ac:dyDescent="0.2">
      <c r="A462" s="1321"/>
      <c r="B462" s="1322"/>
      <c r="C462" s="788" t="s">
        <v>1125</v>
      </c>
      <c r="D462" s="1323"/>
      <c r="E462" s="1324" t="s">
        <v>1201</v>
      </c>
    </row>
    <row r="463" spans="1:5" ht="36" outlineLevel="1" x14ac:dyDescent="0.2">
      <c r="A463" s="1321"/>
      <c r="B463" s="1322"/>
      <c r="C463" s="788" t="s">
        <v>1127</v>
      </c>
      <c r="D463" s="1323"/>
      <c r="E463" s="1324" t="s">
        <v>1204</v>
      </c>
    </row>
    <row r="464" spans="1:5" ht="60" outlineLevel="1" x14ac:dyDescent="0.2">
      <c r="A464" s="1321"/>
      <c r="B464" s="1322"/>
      <c r="C464" s="788" t="s">
        <v>1129</v>
      </c>
      <c r="D464" s="1323"/>
      <c r="E464" s="1324" t="s">
        <v>1205</v>
      </c>
    </row>
    <row r="465" spans="1:5" outlineLevel="1" x14ac:dyDescent="0.2">
      <c r="A465" s="1321"/>
      <c r="B465" s="1322"/>
      <c r="C465" s="788" t="s">
        <v>1020</v>
      </c>
      <c r="D465" s="1323"/>
      <c r="E465" s="1324" t="s">
        <v>1198</v>
      </c>
    </row>
    <row r="466" spans="1:5" outlineLevel="1" x14ac:dyDescent="0.2">
      <c r="A466" s="1321"/>
      <c r="B466" s="1325"/>
      <c r="C466" s="788" t="s">
        <v>123</v>
      </c>
      <c r="D466" s="1323"/>
      <c r="E466" s="1324" t="s">
        <v>1206</v>
      </c>
    </row>
    <row r="467" spans="1:5" ht="38.25" x14ac:dyDescent="0.2">
      <c r="A467" s="1317">
        <v>20</v>
      </c>
      <c r="B467" s="1318" t="s">
        <v>241</v>
      </c>
      <c r="C467" s="787" t="s">
        <v>242</v>
      </c>
      <c r="D467" s="1319" t="s">
        <v>1207</v>
      </c>
      <c r="E467" s="1320" t="s">
        <v>1208</v>
      </c>
    </row>
    <row r="468" spans="1:5" ht="36" outlineLevel="1" x14ac:dyDescent="0.2">
      <c r="A468" s="1321"/>
      <c r="B468" s="1322"/>
      <c r="C468" s="788" t="s">
        <v>1182</v>
      </c>
      <c r="D468" s="1323"/>
      <c r="E468" s="1324" t="s">
        <v>2</v>
      </c>
    </row>
    <row r="469" spans="1:5" outlineLevel="1" x14ac:dyDescent="0.2">
      <c r="A469" s="1321"/>
      <c r="B469" s="1322"/>
      <c r="C469" s="788" t="s">
        <v>1107</v>
      </c>
      <c r="D469" s="1323"/>
      <c r="E469" s="1324" t="s">
        <v>2</v>
      </c>
    </row>
    <row r="470" spans="1:5" ht="24" outlineLevel="1" x14ac:dyDescent="0.2">
      <c r="A470" s="1321"/>
      <c r="B470" s="1322"/>
      <c r="C470" s="788" t="s">
        <v>1197</v>
      </c>
      <c r="D470" s="1323"/>
      <c r="E470" s="1324" t="s">
        <v>2</v>
      </c>
    </row>
    <row r="471" spans="1:5" ht="36" outlineLevel="1" x14ac:dyDescent="0.2">
      <c r="A471" s="1321"/>
      <c r="B471" s="1322"/>
      <c r="C471" s="788" t="s">
        <v>1109</v>
      </c>
      <c r="D471" s="1323"/>
      <c r="E471" s="1324" t="s">
        <v>2</v>
      </c>
    </row>
    <row r="472" spans="1:5" ht="48" outlineLevel="1" x14ac:dyDescent="0.2">
      <c r="A472" s="1321"/>
      <c r="B472" s="1322"/>
      <c r="C472" s="788" t="s">
        <v>947</v>
      </c>
      <c r="D472" s="1323"/>
      <c r="E472" s="1324" t="s">
        <v>2</v>
      </c>
    </row>
    <row r="473" spans="1:5" outlineLevel="1" x14ac:dyDescent="0.2">
      <c r="A473" s="1321"/>
      <c r="B473" s="1322"/>
      <c r="C473" s="788" t="s">
        <v>963</v>
      </c>
      <c r="D473" s="1323"/>
      <c r="E473" s="1324" t="s">
        <v>1209</v>
      </c>
    </row>
    <row r="474" spans="1:5" ht="24" outlineLevel="1" x14ac:dyDescent="0.2">
      <c r="A474" s="1321"/>
      <c r="B474" s="1322"/>
      <c r="C474" s="788" t="s">
        <v>998</v>
      </c>
      <c r="D474" s="1323"/>
      <c r="E474" s="1324" t="s">
        <v>1209</v>
      </c>
    </row>
    <row r="475" spans="1:5" outlineLevel="1" x14ac:dyDescent="0.2">
      <c r="A475" s="1321"/>
      <c r="B475" s="1322"/>
      <c r="C475" s="788" t="s">
        <v>999</v>
      </c>
      <c r="D475" s="1323"/>
      <c r="E475" s="1324" t="s">
        <v>1210</v>
      </c>
    </row>
    <row r="476" spans="1:5" ht="24" outlineLevel="1" x14ac:dyDescent="0.2">
      <c r="A476" s="1321"/>
      <c r="B476" s="1322"/>
      <c r="C476" s="788" t="s">
        <v>1112</v>
      </c>
      <c r="D476" s="1323"/>
      <c r="E476" s="1324" t="s">
        <v>1211</v>
      </c>
    </row>
    <row r="477" spans="1:5" ht="36" outlineLevel="1" x14ac:dyDescent="0.2">
      <c r="A477" s="1321"/>
      <c r="B477" s="1322"/>
      <c r="C477" s="788" t="s">
        <v>1114</v>
      </c>
      <c r="D477" s="1323"/>
      <c r="E477" s="1324" t="s">
        <v>1212</v>
      </c>
    </row>
    <row r="478" spans="1:5" ht="36" outlineLevel="1" x14ac:dyDescent="0.2">
      <c r="A478" s="1321"/>
      <c r="B478" s="1322"/>
      <c r="C478" s="788" t="s">
        <v>1116</v>
      </c>
      <c r="D478" s="1323"/>
      <c r="E478" s="1324" t="s">
        <v>1209</v>
      </c>
    </row>
    <row r="479" spans="1:5" ht="36" outlineLevel="1" x14ac:dyDescent="0.2">
      <c r="A479" s="1321"/>
      <c r="B479" s="1322"/>
      <c r="C479" s="788" t="s">
        <v>1117</v>
      </c>
      <c r="D479" s="1323"/>
      <c r="E479" s="1324" t="s">
        <v>1209</v>
      </c>
    </row>
    <row r="480" spans="1:5" ht="36" outlineLevel="1" x14ac:dyDescent="0.2">
      <c r="A480" s="1321"/>
      <c r="B480" s="1322"/>
      <c r="C480" s="788" t="s">
        <v>1118</v>
      </c>
      <c r="D480" s="1323"/>
      <c r="E480" s="1324" t="s">
        <v>1213</v>
      </c>
    </row>
    <row r="481" spans="1:5" ht="48" outlineLevel="1" x14ac:dyDescent="0.2">
      <c r="A481" s="1321"/>
      <c r="B481" s="1322"/>
      <c r="C481" s="788" t="s">
        <v>1120</v>
      </c>
      <c r="D481" s="1323"/>
      <c r="E481" s="1324" t="s">
        <v>1209</v>
      </c>
    </row>
    <row r="482" spans="1:5" ht="36" outlineLevel="1" x14ac:dyDescent="0.2">
      <c r="A482" s="1321"/>
      <c r="B482" s="1322"/>
      <c r="C482" s="788" t="s">
        <v>1121</v>
      </c>
      <c r="D482" s="1323"/>
      <c r="E482" s="1324" t="s">
        <v>1214</v>
      </c>
    </row>
    <row r="483" spans="1:5" outlineLevel="1" x14ac:dyDescent="0.2">
      <c r="A483" s="1321"/>
      <c r="B483" s="1322"/>
      <c r="C483" s="788" t="s">
        <v>1123</v>
      </c>
      <c r="D483" s="1323"/>
      <c r="E483" s="1324" t="s">
        <v>1213</v>
      </c>
    </row>
    <row r="484" spans="1:5" ht="24" outlineLevel="1" x14ac:dyDescent="0.2">
      <c r="A484" s="1321"/>
      <c r="B484" s="1322"/>
      <c r="C484" s="788" t="s">
        <v>1124</v>
      </c>
      <c r="D484" s="1323"/>
      <c r="E484" s="1324" t="s">
        <v>1212</v>
      </c>
    </row>
    <row r="485" spans="1:5" ht="24" outlineLevel="1" x14ac:dyDescent="0.2">
      <c r="A485" s="1321"/>
      <c r="B485" s="1322"/>
      <c r="C485" s="788" t="s">
        <v>1125</v>
      </c>
      <c r="D485" s="1323"/>
      <c r="E485" s="1324" t="s">
        <v>1215</v>
      </c>
    </row>
    <row r="486" spans="1:5" ht="36" outlineLevel="1" x14ac:dyDescent="0.2">
      <c r="A486" s="1321"/>
      <c r="B486" s="1322"/>
      <c r="C486" s="788" t="s">
        <v>1127</v>
      </c>
      <c r="D486" s="1323"/>
      <c r="E486" s="1324" t="s">
        <v>1216</v>
      </c>
    </row>
    <row r="487" spans="1:5" ht="60" outlineLevel="1" x14ac:dyDescent="0.2">
      <c r="A487" s="1321"/>
      <c r="B487" s="1322"/>
      <c r="C487" s="788" t="s">
        <v>1129</v>
      </c>
      <c r="D487" s="1323"/>
      <c r="E487" s="1324" t="s">
        <v>1209</v>
      </c>
    </row>
    <row r="488" spans="1:5" outlineLevel="1" x14ac:dyDescent="0.2">
      <c r="A488" s="1321"/>
      <c r="B488" s="1322"/>
      <c r="C488" s="788" t="s">
        <v>1020</v>
      </c>
      <c r="D488" s="1323"/>
      <c r="E488" s="1324" t="s">
        <v>1217</v>
      </c>
    </row>
    <row r="489" spans="1:5" outlineLevel="1" x14ac:dyDescent="0.2">
      <c r="A489" s="1321"/>
      <c r="B489" s="1325"/>
      <c r="C489" s="788" t="s">
        <v>123</v>
      </c>
      <c r="D489" s="1323"/>
      <c r="E489" s="1324"/>
    </row>
    <row r="490" spans="1:5" ht="27.95" customHeight="1" x14ac:dyDescent="0.2">
      <c r="A490" s="1330" t="s">
        <v>1218</v>
      </c>
      <c r="B490" s="1331"/>
      <c r="C490" s="1331"/>
      <c r="D490" s="1331"/>
      <c r="E490" s="1331"/>
    </row>
    <row r="491" spans="1:5" ht="38.25" x14ac:dyDescent="0.2">
      <c r="A491" s="1317">
        <v>21</v>
      </c>
      <c r="B491" s="1318" t="s">
        <v>243</v>
      </c>
      <c r="C491" s="787" t="s">
        <v>244</v>
      </c>
      <c r="D491" s="1319" t="s">
        <v>1219</v>
      </c>
      <c r="E491" s="1320" t="s">
        <v>1220</v>
      </c>
    </row>
    <row r="492" spans="1:5" ht="36" outlineLevel="1" x14ac:dyDescent="0.2">
      <c r="A492" s="1321"/>
      <c r="B492" s="1322"/>
      <c r="C492" s="788" t="s">
        <v>1182</v>
      </c>
      <c r="D492" s="1323"/>
      <c r="E492" s="1324" t="s">
        <v>2</v>
      </c>
    </row>
    <row r="493" spans="1:5" outlineLevel="1" x14ac:dyDescent="0.2">
      <c r="A493" s="1321"/>
      <c r="B493" s="1322"/>
      <c r="C493" s="788" t="s">
        <v>1107</v>
      </c>
      <c r="D493" s="1323"/>
      <c r="E493" s="1324" t="s">
        <v>2</v>
      </c>
    </row>
    <row r="494" spans="1:5" ht="36" outlineLevel="1" x14ac:dyDescent="0.2">
      <c r="A494" s="1321"/>
      <c r="B494" s="1322"/>
      <c r="C494" s="788" t="s">
        <v>1109</v>
      </c>
      <c r="D494" s="1323"/>
      <c r="E494" s="1324" t="s">
        <v>2</v>
      </c>
    </row>
    <row r="495" spans="1:5" ht="48" outlineLevel="1" x14ac:dyDescent="0.2">
      <c r="A495" s="1321"/>
      <c r="B495" s="1322"/>
      <c r="C495" s="788" t="s">
        <v>947</v>
      </c>
      <c r="D495" s="1323"/>
      <c r="E495" s="1324" t="s">
        <v>2</v>
      </c>
    </row>
    <row r="496" spans="1:5" outlineLevel="1" x14ac:dyDescent="0.2">
      <c r="A496" s="1321"/>
      <c r="B496" s="1322"/>
      <c r="C496" s="788" t="s">
        <v>963</v>
      </c>
      <c r="D496" s="1323"/>
      <c r="E496" s="1324" t="s">
        <v>1221</v>
      </c>
    </row>
    <row r="497" spans="1:5" ht="24" outlineLevel="1" x14ac:dyDescent="0.2">
      <c r="A497" s="1321"/>
      <c r="B497" s="1322"/>
      <c r="C497" s="788" t="s">
        <v>998</v>
      </c>
      <c r="D497" s="1323"/>
      <c r="E497" s="1324" t="s">
        <v>1221</v>
      </c>
    </row>
    <row r="498" spans="1:5" outlineLevel="1" x14ac:dyDescent="0.2">
      <c r="A498" s="1321"/>
      <c r="B498" s="1322"/>
      <c r="C498" s="788" t="s">
        <v>999</v>
      </c>
      <c r="D498" s="1323"/>
      <c r="E498" s="1324" t="s">
        <v>1222</v>
      </c>
    </row>
    <row r="499" spans="1:5" ht="24" outlineLevel="1" x14ac:dyDescent="0.2">
      <c r="A499" s="1321"/>
      <c r="B499" s="1322"/>
      <c r="C499" s="788" t="s">
        <v>1112</v>
      </c>
      <c r="D499" s="1323"/>
      <c r="E499" s="1324" t="s">
        <v>1223</v>
      </c>
    </row>
    <row r="500" spans="1:5" ht="36" outlineLevel="1" x14ac:dyDescent="0.2">
      <c r="A500" s="1321"/>
      <c r="B500" s="1322"/>
      <c r="C500" s="788" t="s">
        <v>1114</v>
      </c>
      <c r="D500" s="1323"/>
      <c r="E500" s="1324" t="s">
        <v>1224</v>
      </c>
    </row>
    <row r="501" spans="1:5" ht="36" outlineLevel="1" x14ac:dyDescent="0.2">
      <c r="A501" s="1321"/>
      <c r="B501" s="1322"/>
      <c r="C501" s="788" t="s">
        <v>1116</v>
      </c>
      <c r="D501" s="1323"/>
      <c r="E501" s="1324" t="s">
        <v>1221</v>
      </c>
    </row>
    <row r="502" spans="1:5" ht="36" outlineLevel="1" x14ac:dyDescent="0.2">
      <c r="A502" s="1321"/>
      <c r="B502" s="1322"/>
      <c r="C502" s="788" t="s">
        <v>1117</v>
      </c>
      <c r="D502" s="1323"/>
      <c r="E502" s="1324" t="s">
        <v>1221</v>
      </c>
    </row>
    <row r="503" spans="1:5" ht="36" outlineLevel="1" x14ac:dyDescent="0.2">
      <c r="A503" s="1321"/>
      <c r="B503" s="1322"/>
      <c r="C503" s="788" t="s">
        <v>1118</v>
      </c>
      <c r="D503" s="1323"/>
      <c r="E503" s="1324" t="s">
        <v>1225</v>
      </c>
    </row>
    <row r="504" spans="1:5" ht="48" outlineLevel="1" x14ac:dyDescent="0.2">
      <c r="A504" s="1321"/>
      <c r="B504" s="1322"/>
      <c r="C504" s="788" t="s">
        <v>1120</v>
      </c>
      <c r="D504" s="1323"/>
      <c r="E504" s="1324" t="s">
        <v>1221</v>
      </c>
    </row>
    <row r="505" spans="1:5" ht="36" outlineLevel="1" x14ac:dyDescent="0.2">
      <c r="A505" s="1321"/>
      <c r="B505" s="1322"/>
      <c r="C505" s="788" t="s">
        <v>1121</v>
      </c>
      <c r="D505" s="1323"/>
      <c r="E505" s="1324" t="s">
        <v>1226</v>
      </c>
    </row>
    <row r="506" spans="1:5" outlineLevel="1" x14ac:dyDescent="0.2">
      <c r="A506" s="1321"/>
      <c r="B506" s="1322"/>
      <c r="C506" s="788" t="s">
        <v>1123</v>
      </c>
      <c r="D506" s="1323"/>
      <c r="E506" s="1324" t="s">
        <v>1225</v>
      </c>
    </row>
    <row r="507" spans="1:5" ht="24" outlineLevel="1" x14ac:dyDescent="0.2">
      <c r="A507" s="1321"/>
      <c r="B507" s="1322"/>
      <c r="C507" s="788" t="s">
        <v>1124</v>
      </c>
      <c r="D507" s="1323"/>
      <c r="E507" s="1324" t="s">
        <v>1224</v>
      </c>
    </row>
    <row r="508" spans="1:5" ht="24" outlineLevel="1" x14ac:dyDescent="0.2">
      <c r="A508" s="1321"/>
      <c r="B508" s="1322"/>
      <c r="C508" s="788" t="s">
        <v>1125</v>
      </c>
      <c r="D508" s="1323"/>
      <c r="E508" s="1324" t="s">
        <v>1227</v>
      </c>
    </row>
    <row r="509" spans="1:5" ht="36" outlineLevel="1" x14ac:dyDescent="0.2">
      <c r="A509" s="1321"/>
      <c r="B509" s="1322"/>
      <c r="C509" s="788" t="s">
        <v>1127</v>
      </c>
      <c r="D509" s="1323"/>
      <c r="E509" s="1324">
        <v>981.99</v>
      </c>
    </row>
    <row r="510" spans="1:5" ht="60" outlineLevel="1" x14ac:dyDescent="0.2">
      <c r="A510" s="1321"/>
      <c r="B510" s="1322"/>
      <c r="C510" s="788" t="s">
        <v>1129</v>
      </c>
      <c r="D510" s="1323"/>
      <c r="E510" s="1324" t="s">
        <v>1221</v>
      </c>
    </row>
    <row r="511" spans="1:5" outlineLevel="1" x14ac:dyDescent="0.2">
      <c r="A511" s="1321"/>
      <c r="B511" s="1322"/>
      <c r="C511" s="788" t="s">
        <v>1020</v>
      </c>
      <c r="D511" s="1323"/>
      <c r="E511" s="1324" t="s">
        <v>1228</v>
      </c>
    </row>
    <row r="512" spans="1:5" outlineLevel="1" x14ac:dyDescent="0.2">
      <c r="A512" s="1321"/>
      <c r="B512" s="1325"/>
      <c r="C512" s="788" t="s">
        <v>123</v>
      </c>
      <c r="D512" s="1323"/>
      <c r="E512" s="1324"/>
    </row>
    <row r="513" spans="1:5" ht="27.95" customHeight="1" x14ac:dyDescent="0.2">
      <c r="A513" s="1330" t="s">
        <v>1229</v>
      </c>
      <c r="B513" s="1331"/>
      <c r="C513" s="1331"/>
      <c r="D513" s="1331"/>
      <c r="E513" s="1331"/>
    </row>
    <row r="514" spans="1:5" ht="38.25" x14ac:dyDescent="0.2">
      <c r="A514" s="1317">
        <v>22</v>
      </c>
      <c r="B514" s="1318" t="s">
        <v>1230</v>
      </c>
      <c r="C514" s="787" t="s">
        <v>242</v>
      </c>
      <c r="D514" s="1319" t="s">
        <v>1231</v>
      </c>
      <c r="E514" s="1320" t="s">
        <v>1195</v>
      </c>
    </row>
    <row r="515" spans="1:5" ht="24" outlineLevel="1" x14ac:dyDescent="0.2">
      <c r="A515" s="1321"/>
      <c r="B515" s="1322"/>
      <c r="C515" s="788" t="s">
        <v>1196</v>
      </c>
      <c r="D515" s="1323"/>
      <c r="E515" s="1324"/>
    </row>
    <row r="516" spans="1:5" ht="24" outlineLevel="1" x14ac:dyDescent="0.2">
      <c r="A516" s="1321"/>
      <c r="B516" s="1322"/>
      <c r="C516" s="788" t="s">
        <v>1197</v>
      </c>
      <c r="D516" s="1323"/>
      <c r="E516" s="1324" t="s">
        <v>2</v>
      </c>
    </row>
    <row r="517" spans="1:5" ht="48" outlineLevel="1" x14ac:dyDescent="0.2">
      <c r="A517" s="1321"/>
      <c r="B517" s="1322"/>
      <c r="C517" s="788" t="s">
        <v>947</v>
      </c>
      <c r="D517" s="1323"/>
      <c r="E517" s="1324" t="s">
        <v>2</v>
      </c>
    </row>
    <row r="518" spans="1:5" outlineLevel="1" x14ac:dyDescent="0.2">
      <c r="A518" s="1321"/>
      <c r="B518" s="1322"/>
      <c r="C518" s="788" t="s">
        <v>963</v>
      </c>
      <c r="D518" s="1323"/>
      <c r="E518" s="1324" t="s">
        <v>2</v>
      </c>
    </row>
    <row r="519" spans="1:5" ht="24" outlineLevel="1" x14ac:dyDescent="0.2">
      <c r="A519" s="1321"/>
      <c r="B519" s="1322"/>
      <c r="C519" s="788" t="s">
        <v>998</v>
      </c>
      <c r="D519" s="1323"/>
      <c r="E519" s="1324" t="s">
        <v>1198</v>
      </c>
    </row>
    <row r="520" spans="1:5" outlineLevel="1" x14ac:dyDescent="0.2">
      <c r="A520" s="1321"/>
      <c r="B520" s="1322"/>
      <c r="C520" s="788" t="s">
        <v>999</v>
      </c>
      <c r="D520" s="1323"/>
      <c r="E520" s="1324" t="s">
        <v>1198</v>
      </c>
    </row>
    <row r="521" spans="1:5" ht="24" outlineLevel="1" x14ac:dyDescent="0.2">
      <c r="A521" s="1321"/>
      <c r="B521" s="1322"/>
      <c r="C521" s="788" t="s">
        <v>1112</v>
      </c>
      <c r="D521" s="1323"/>
      <c r="E521" s="1324" t="s">
        <v>1199</v>
      </c>
    </row>
    <row r="522" spans="1:5" ht="36" outlineLevel="1" x14ac:dyDescent="0.2">
      <c r="A522" s="1321"/>
      <c r="B522" s="1322"/>
      <c r="C522" s="788" t="s">
        <v>1114</v>
      </c>
      <c r="D522" s="1323"/>
      <c r="E522" s="1324" t="s">
        <v>1200</v>
      </c>
    </row>
    <row r="523" spans="1:5" ht="36" outlineLevel="1" x14ac:dyDescent="0.2">
      <c r="A523" s="1321"/>
      <c r="B523" s="1322"/>
      <c r="C523" s="788" t="s">
        <v>1116</v>
      </c>
      <c r="D523" s="1323"/>
      <c r="E523" s="1324" t="s">
        <v>1201</v>
      </c>
    </row>
    <row r="524" spans="1:5" ht="36" outlineLevel="1" x14ac:dyDescent="0.2">
      <c r="A524" s="1321"/>
      <c r="B524" s="1322"/>
      <c r="C524" s="788" t="s">
        <v>1117</v>
      </c>
      <c r="D524" s="1323"/>
      <c r="E524" s="1324" t="s">
        <v>1198</v>
      </c>
    </row>
    <row r="525" spans="1:5" ht="36" outlineLevel="1" x14ac:dyDescent="0.2">
      <c r="A525" s="1321"/>
      <c r="B525" s="1322"/>
      <c r="C525" s="788" t="s">
        <v>1118</v>
      </c>
      <c r="D525" s="1323"/>
      <c r="E525" s="1324" t="s">
        <v>1198</v>
      </c>
    </row>
    <row r="526" spans="1:5" ht="48" outlineLevel="1" x14ac:dyDescent="0.2">
      <c r="A526" s="1321"/>
      <c r="B526" s="1322"/>
      <c r="C526" s="788" t="s">
        <v>1120</v>
      </c>
      <c r="D526" s="1323"/>
      <c r="E526" s="1324" t="s">
        <v>1202</v>
      </c>
    </row>
    <row r="527" spans="1:5" ht="36" outlineLevel="1" x14ac:dyDescent="0.2">
      <c r="A527" s="1321"/>
      <c r="B527" s="1322"/>
      <c r="C527" s="788" t="s">
        <v>1121</v>
      </c>
      <c r="D527" s="1323"/>
      <c r="E527" s="1324" t="s">
        <v>1198</v>
      </c>
    </row>
    <row r="528" spans="1:5" outlineLevel="1" x14ac:dyDescent="0.2">
      <c r="A528" s="1321"/>
      <c r="B528" s="1322"/>
      <c r="C528" s="788" t="s">
        <v>1123</v>
      </c>
      <c r="D528" s="1323"/>
      <c r="E528" s="1324" t="s">
        <v>1203</v>
      </c>
    </row>
    <row r="529" spans="1:5" ht="24" outlineLevel="1" x14ac:dyDescent="0.2">
      <c r="A529" s="1321"/>
      <c r="B529" s="1322"/>
      <c r="C529" s="788" t="s">
        <v>1124</v>
      </c>
      <c r="D529" s="1323"/>
      <c r="E529" s="1324" t="s">
        <v>1202</v>
      </c>
    </row>
    <row r="530" spans="1:5" ht="24" outlineLevel="1" x14ac:dyDescent="0.2">
      <c r="A530" s="1321"/>
      <c r="B530" s="1322"/>
      <c r="C530" s="788" t="s">
        <v>1125</v>
      </c>
      <c r="D530" s="1323"/>
      <c r="E530" s="1324" t="s">
        <v>1201</v>
      </c>
    </row>
    <row r="531" spans="1:5" ht="36" outlineLevel="1" x14ac:dyDescent="0.2">
      <c r="A531" s="1321"/>
      <c r="B531" s="1322"/>
      <c r="C531" s="788" t="s">
        <v>1127</v>
      </c>
      <c r="D531" s="1323"/>
      <c r="E531" s="1324" t="s">
        <v>1204</v>
      </c>
    </row>
    <row r="532" spans="1:5" ht="60" outlineLevel="1" x14ac:dyDescent="0.2">
      <c r="A532" s="1321"/>
      <c r="B532" s="1322"/>
      <c r="C532" s="788" t="s">
        <v>1129</v>
      </c>
      <c r="D532" s="1323"/>
      <c r="E532" s="1324" t="s">
        <v>1205</v>
      </c>
    </row>
    <row r="533" spans="1:5" outlineLevel="1" x14ac:dyDescent="0.2">
      <c r="A533" s="1321"/>
      <c r="B533" s="1322"/>
      <c r="C533" s="788" t="s">
        <v>1020</v>
      </c>
      <c r="D533" s="1323"/>
      <c r="E533" s="1324" t="s">
        <v>1198</v>
      </c>
    </row>
    <row r="534" spans="1:5" outlineLevel="1" x14ac:dyDescent="0.2">
      <c r="A534" s="1321"/>
      <c r="B534" s="1325"/>
      <c r="C534" s="788" t="s">
        <v>123</v>
      </c>
      <c r="D534" s="1323"/>
      <c r="E534" s="1324" t="s">
        <v>1206</v>
      </c>
    </row>
    <row r="535" spans="1:5" ht="27.95" customHeight="1" x14ac:dyDescent="0.2">
      <c r="A535" s="1330" t="s">
        <v>1232</v>
      </c>
      <c r="B535" s="1331"/>
      <c r="C535" s="1331"/>
      <c r="D535" s="1331"/>
      <c r="E535" s="1331"/>
    </row>
    <row r="536" spans="1:5" ht="38.25" x14ac:dyDescent="0.2">
      <c r="A536" s="1317">
        <v>23</v>
      </c>
      <c r="B536" s="1318" t="s">
        <v>1233</v>
      </c>
      <c r="C536" s="787" t="s">
        <v>245</v>
      </c>
      <c r="D536" s="1319" t="s">
        <v>1591</v>
      </c>
      <c r="E536" s="1320" t="s">
        <v>1592</v>
      </c>
    </row>
    <row r="537" spans="1:5" outlineLevel="1" x14ac:dyDescent="0.2">
      <c r="A537" s="1321"/>
      <c r="B537" s="1322"/>
      <c r="C537" s="788" t="s">
        <v>1234</v>
      </c>
      <c r="D537" s="1323"/>
      <c r="E537" s="1324" t="s">
        <v>2</v>
      </c>
    </row>
    <row r="538" spans="1:5" ht="48" outlineLevel="1" x14ac:dyDescent="0.2">
      <c r="A538" s="1321"/>
      <c r="B538" s="1322"/>
      <c r="C538" s="788" t="s">
        <v>1235</v>
      </c>
      <c r="D538" s="1323"/>
      <c r="E538" s="1324" t="s">
        <v>2</v>
      </c>
    </row>
    <row r="539" spans="1:5" ht="72" outlineLevel="1" x14ac:dyDescent="0.2">
      <c r="A539" s="1321"/>
      <c r="B539" s="1322"/>
      <c r="C539" s="788" t="s">
        <v>1236</v>
      </c>
      <c r="D539" s="1323"/>
      <c r="E539" s="1324" t="s">
        <v>2</v>
      </c>
    </row>
    <row r="540" spans="1:5" ht="48" outlineLevel="1" x14ac:dyDescent="0.2">
      <c r="A540" s="1321"/>
      <c r="B540" s="1322"/>
      <c r="C540" s="788" t="s">
        <v>962</v>
      </c>
      <c r="D540" s="1323"/>
      <c r="E540" s="1324" t="s">
        <v>2</v>
      </c>
    </row>
    <row r="541" spans="1:5" ht="36" outlineLevel="1" x14ac:dyDescent="0.2">
      <c r="A541" s="1321"/>
      <c r="B541" s="1322"/>
      <c r="C541" s="788" t="s">
        <v>1593</v>
      </c>
      <c r="D541" s="1323"/>
      <c r="E541" s="1324" t="s">
        <v>2</v>
      </c>
    </row>
    <row r="542" spans="1:5" ht="48" outlineLevel="1" x14ac:dyDescent="0.2">
      <c r="A542" s="1321"/>
      <c r="B542" s="1322"/>
      <c r="C542" s="788" t="s">
        <v>947</v>
      </c>
      <c r="D542" s="1323"/>
      <c r="E542" s="1324" t="s">
        <v>2</v>
      </c>
    </row>
    <row r="543" spans="1:5" outlineLevel="1" x14ac:dyDescent="0.2">
      <c r="A543" s="1321"/>
      <c r="B543" s="1322"/>
      <c r="C543" s="788" t="s">
        <v>963</v>
      </c>
      <c r="D543" s="1323"/>
      <c r="E543" s="1324" t="s">
        <v>1594</v>
      </c>
    </row>
    <row r="544" spans="1:5" outlineLevel="1" x14ac:dyDescent="0.2">
      <c r="A544" s="1321"/>
      <c r="B544" s="1322"/>
      <c r="C544" s="788" t="s">
        <v>964</v>
      </c>
      <c r="D544" s="1323"/>
      <c r="E544" s="1324" t="s">
        <v>1594</v>
      </c>
    </row>
    <row r="545" spans="1:5" ht="24" outlineLevel="1" x14ac:dyDescent="0.2">
      <c r="A545" s="1321"/>
      <c r="B545" s="1322"/>
      <c r="C545" s="788" t="s">
        <v>965</v>
      </c>
      <c r="D545" s="1323"/>
      <c r="E545" s="1324" t="s">
        <v>1595</v>
      </c>
    </row>
    <row r="546" spans="1:5" outlineLevel="1" x14ac:dyDescent="0.2">
      <c r="A546" s="1321"/>
      <c r="B546" s="1322"/>
      <c r="C546" s="788" t="s">
        <v>966</v>
      </c>
      <c r="D546" s="1323"/>
      <c r="E546" s="1324" t="s">
        <v>1594</v>
      </c>
    </row>
    <row r="547" spans="1:5" ht="24" outlineLevel="1" x14ac:dyDescent="0.2">
      <c r="A547" s="1321"/>
      <c r="B547" s="1322"/>
      <c r="C547" s="788" t="s">
        <v>967</v>
      </c>
      <c r="D547" s="1323"/>
      <c r="E547" s="1324" t="s">
        <v>1596</v>
      </c>
    </row>
    <row r="548" spans="1:5" outlineLevel="1" x14ac:dyDescent="0.2">
      <c r="A548" s="1321"/>
      <c r="B548" s="1322"/>
      <c r="C548" s="788" t="s">
        <v>968</v>
      </c>
      <c r="D548" s="1323"/>
      <c r="E548" s="1324" t="s">
        <v>1597</v>
      </c>
    </row>
    <row r="549" spans="1:5" ht="24" outlineLevel="1" x14ac:dyDescent="0.2">
      <c r="A549" s="1321"/>
      <c r="B549" s="1322"/>
      <c r="C549" s="788" t="s">
        <v>969</v>
      </c>
      <c r="D549" s="1323"/>
      <c r="E549" s="1324" t="s">
        <v>1598</v>
      </c>
    </row>
    <row r="550" spans="1:5" outlineLevel="1" x14ac:dyDescent="0.2">
      <c r="A550" s="1321"/>
      <c r="B550" s="1322"/>
      <c r="C550" s="788" t="s">
        <v>970</v>
      </c>
      <c r="D550" s="1323"/>
      <c r="E550" s="1324" t="s">
        <v>1599</v>
      </c>
    </row>
    <row r="551" spans="1:5" ht="48" outlineLevel="1" x14ac:dyDescent="0.2">
      <c r="A551" s="1321"/>
      <c r="B551" s="1322"/>
      <c r="C551" s="788" t="s">
        <v>971</v>
      </c>
      <c r="D551" s="1323"/>
      <c r="E551" s="1324" t="s">
        <v>1600</v>
      </c>
    </row>
    <row r="552" spans="1:5" ht="48" outlineLevel="1" x14ac:dyDescent="0.2">
      <c r="A552" s="1321"/>
      <c r="B552" s="1322"/>
      <c r="C552" s="788" t="s">
        <v>972</v>
      </c>
      <c r="D552" s="1323"/>
      <c r="E552" s="1324" t="s">
        <v>1601</v>
      </c>
    </row>
    <row r="553" spans="1:5" ht="48" outlineLevel="1" x14ac:dyDescent="0.2">
      <c r="A553" s="1321"/>
      <c r="B553" s="1322"/>
      <c r="C553" s="788" t="s">
        <v>973</v>
      </c>
      <c r="D553" s="1323"/>
      <c r="E553" s="1324" t="s">
        <v>1602</v>
      </c>
    </row>
    <row r="554" spans="1:5" ht="48" outlineLevel="1" x14ac:dyDescent="0.2">
      <c r="A554" s="1321"/>
      <c r="B554" s="1322"/>
      <c r="C554" s="788" t="s">
        <v>974</v>
      </c>
      <c r="D554" s="1323"/>
      <c r="E554" s="1324" t="s">
        <v>1603</v>
      </c>
    </row>
    <row r="555" spans="1:5" ht="48" outlineLevel="1" x14ac:dyDescent="0.2">
      <c r="A555" s="1321"/>
      <c r="B555" s="1322"/>
      <c r="C555" s="788" t="s">
        <v>975</v>
      </c>
      <c r="D555" s="1323"/>
      <c r="E555" s="1324" t="s">
        <v>1604</v>
      </c>
    </row>
    <row r="556" spans="1:5" ht="48" outlineLevel="1" x14ac:dyDescent="0.2">
      <c r="A556" s="1321"/>
      <c r="B556" s="1322"/>
      <c r="C556" s="788" t="s">
        <v>976</v>
      </c>
      <c r="D556" s="1323"/>
      <c r="E556" s="1324" t="s">
        <v>1603</v>
      </c>
    </row>
    <row r="557" spans="1:5" ht="48" outlineLevel="1" x14ac:dyDescent="0.2">
      <c r="A557" s="1321"/>
      <c r="B557" s="1322"/>
      <c r="C557" s="788" t="s">
        <v>977</v>
      </c>
      <c r="D557" s="1323"/>
      <c r="E557" s="1324" t="s">
        <v>1602</v>
      </c>
    </row>
    <row r="558" spans="1:5" outlineLevel="1" x14ac:dyDescent="0.2">
      <c r="A558" s="1321"/>
      <c r="B558" s="1325"/>
      <c r="C558" s="788" t="s">
        <v>123</v>
      </c>
      <c r="D558" s="1323"/>
      <c r="E558" s="1324"/>
    </row>
    <row r="559" spans="1:5" ht="21" customHeight="1" x14ac:dyDescent="0.2">
      <c r="A559" s="1330" t="s">
        <v>1237</v>
      </c>
      <c r="B559" s="1331"/>
      <c r="C559" s="1331"/>
      <c r="D559" s="1331"/>
      <c r="E559" s="1331"/>
    </row>
    <row r="560" spans="1:5" ht="38.25" x14ac:dyDescent="0.2">
      <c r="A560" s="1317">
        <v>24</v>
      </c>
      <c r="B560" s="1318" t="s">
        <v>1238</v>
      </c>
      <c r="C560" s="787" t="s">
        <v>246</v>
      </c>
      <c r="D560" s="1319" t="s">
        <v>1605</v>
      </c>
      <c r="E560" s="1320" t="s">
        <v>1606</v>
      </c>
    </row>
    <row r="561" spans="1:5" outlineLevel="1" x14ac:dyDescent="0.2">
      <c r="A561" s="1321"/>
      <c r="B561" s="1322"/>
      <c r="C561" s="788" t="s">
        <v>1239</v>
      </c>
      <c r="D561" s="1323"/>
      <c r="E561" s="1324" t="s">
        <v>2</v>
      </c>
    </row>
    <row r="562" spans="1:5" ht="48" outlineLevel="1" x14ac:dyDescent="0.2">
      <c r="A562" s="1321"/>
      <c r="B562" s="1322"/>
      <c r="C562" s="788" t="s">
        <v>1235</v>
      </c>
      <c r="D562" s="1323"/>
      <c r="E562" s="1324" t="s">
        <v>2</v>
      </c>
    </row>
    <row r="563" spans="1:5" ht="72" outlineLevel="1" x14ac:dyDescent="0.2">
      <c r="A563" s="1321"/>
      <c r="B563" s="1322"/>
      <c r="C563" s="788" t="s">
        <v>1236</v>
      </c>
      <c r="D563" s="1323"/>
      <c r="E563" s="1324" t="s">
        <v>2</v>
      </c>
    </row>
    <row r="564" spans="1:5" ht="48" outlineLevel="1" x14ac:dyDescent="0.2">
      <c r="A564" s="1321"/>
      <c r="B564" s="1322"/>
      <c r="C564" s="788" t="s">
        <v>962</v>
      </c>
      <c r="D564" s="1323"/>
      <c r="E564" s="1324" t="s">
        <v>2</v>
      </c>
    </row>
    <row r="565" spans="1:5" ht="36" outlineLevel="1" x14ac:dyDescent="0.2">
      <c r="A565" s="1321"/>
      <c r="B565" s="1322"/>
      <c r="C565" s="788" t="s">
        <v>1593</v>
      </c>
      <c r="D565" s="1323"/>
      <c r="E565" s="1324" t="s">
        <v>2</v>
      </c>
    </row>
    <row r="566" spans="1:5" ht="48" outlineLevel="1" x14ac:dyDescent="0.2">
      <c r="A566" s="1321"/>
      <c r="B566" s="1322"/>
      <c r="C566" s="788" t="s">
        <v>947</v>
      </c>
      <c r="D566" s="1323"/>
      <c r="E566" s="1324" t="s">
        <v>2</v>
      </c>
    </row>
    <row r="567" spans="1:5" outlineLevel="1" x14ac:dyDescent="0.2">
      <c r="A567" s="1321"/>
      <c r="B567" s="1322"/>
      <c r="C567" s="788" t="s">
        <v>963</v>
      </c>
      <c r="D567" s="1323"/>
      <c r="E567" s="1324" t="s">
        <v>1607</v>
      </c>
    </row>
    <row r="568" spans="1:5" outlineLevel="1" x14ac:dyDescent="0.2">
      <c r="A568" s="1321"/>
      <c r="B568" s="1322"/>
      <c r="C568" s="788" t="s">
        <v>964</v>
      </c>
      <c r="D568" s="1323"/>
      <c r="E568" s="1324" t="s">
        <v>1607</v>
      </c>
    </row>
    <row r="569" spans="1:5" ht="24" outlineLevel="1" x14ac:dyDescent="0.2">
      <c r="A569" s="1321"/>
      <c r="B569" s="1322"/>
      <c r="C569" s="788" t="s">
        <v>965</v>
      </c>
      <c r="D569" s="1323"/>
      <c r="E569" s="1324" t="s">
        <v>1608</v>
      </c>
    </row>
    <row r="570" spans="1:5" outlineLevel="1" x14ac:dyDescent="0.2">
      <c r="A570" s="1321"/>
      <c r="B570" s="1322"/>
      <c r="C570" s="788" t="s">
        <v>966</v>
      </c>
      <c r="D570" s="1323"/>
      <c r="E570" s="1324" t="s">
        <v>1607</v>
      </c>
    </row>
    <row r="571" spans="1:5" ht="24" outlineLevel="1" x14ac:dyDescent="0.2">
      <c r="A571" s="1321"/>
      <c r="B571" s="1322"/>
      <c r="C571" s="788" t="s">
        <v>967</v>
      </c>
      <c r="D571" s="1323"/>
      <c r="E571" s="1324" t="s">
        <v>1609</v>
      </c>
    </row>
    <row r="572" spans="1:5" outlineLevel="1" x14ac:dyDescent="0.2">
      <c r="A572" s="1321"/>
      <c r="B572" s="1322"/>
      <c r="C572" s="788" t="s">
        <v>968</v>
      </c>
      <c r="D572" s="1323"/>
      <c r="E572" s="1324" t="s">
        <v>1610</v>
      </c>
    </row>
    <row r="573" spans="1:5" ht="24" outlineLevel="1" x14ac:dyDescent="0.2">
      <c r="A573" s="1321"/>
      <c r="B573" s="1322"/>
      <c r="C573" s="788" t="s">
        <v>969</v>
      </c>
      <c r="D573" s="1323"/>
      <c r="E573" s="1324" t="s">
        <v>1611</v>
      </c>
    </row>
    <row r="574" spans="1:5" outlineLevel="1" x14ac:dyDescent="0.2">
      <c r="A574" s="1321"/>
      <c r="B574" s="1322"/>
      <c r="C574" s="788" t="s">
        <v>970</v>
      </c>
      <c r="D574" s="1323"/>
      <c r="E574" s="1324" t="s">
        <v>1612</v>
      </c>
    </row>
    <row r="575" spans="1:5" ht="48" outlineLevel="1" x14ac:dyDescent="0.2">
      <c r="A575" s="1321"/>
      <c r="B575" s="1322"/>
      <c r="C575" s="788" t="s">
        <v>971</v>
      </c>
      <c r="D575" s="1323"/>
      <c r="E575" s="1324" t="s">
        <v>1613</v>
      </c>
    </row>
    <row r="576" spans="1:5" ht="48" outlineLevel="1" x14ac:dyDescent="0.2">
      <c r="A576" s="1321"/>
      <c r="B576" s="1322"/>
      <c r="C576" s="788" t="s">
        <v>972</v>
      </c>
      <c r="D576" s="1323"/>
      <c r="E576" s="1324" t="s">
        <v>1614</v>
      </c>
    </row>
    <row r="577" spans="1:5" ht="48" outlineLevel="1" x14ac:dyDescent="0.2">
      <c r="A577" s="1321"/>
      <c r="B577" s="1322"/>
      <c r="C577" s="788" t="s">
        <v>973</v>
      </c>
      <c r="D577" s="1323"/>
      <c r="E577" s="1324" t="s">
        <v>1615</v>
      </c>
    </row>
    <row r="578" spans="1:5" ht="48" outlineLevel="1" x14ac:dyDescent="0.2">
      <c r="A578" s="1321"/>
      <c r="B578" s="1322"/>
      <c r="C578" s="788" t="s">
        <v>974</v>
      </c>
      <c r="D578" s="1323"/>
      <c r="E578" s="1324" t="s">
        <v>1616</v>
      </c>
    </row>
    <row r="579" spans="1:5" ht="48" outlineLevel="1" x14ac:dyDescent="0.2">
      <c r="A579" s="1321"/>
      <c r="B579" s="1322"/>
      <c r="C579" s="788" t="s">
        <v>975</v>
      </c>
      <c r="D579" s="1323"/>
      <c r="E579" s="1324" t="s">
        <v>1617</v>
      </c>
    </row>
    <row r="580" spans="1:5" ht="48" outlineLevel="1" x14ac:dyDescent="0.2">
      <c r="A580" s="1321"/>
      <c r="B580" s="1322"/>
      <c r="C580" s="788" t="s">
        <v>976</v>
      </c>
      <c r="D580" s="1323"/>
      <c r="E580" s="1324" t="s">
        <v>1616</v>
      </c>
    </row>
    <row r="581" spans="1:5" ht="48" outlineLevel="1" x14ac:dyDescent="0.2">
      <c r="A581" s="1321"/>
      <c r="B581" s="1322"/>
      <c r="C581" s="788" t="s">
        <v>977</v>
      </c>
      <c r="D581" s="1323"/>
      <c r="E581" s="1324" t="s">
        <v>1615</v>
      </c>
    </row>
    <row r="582" spans="1:5" outlineLevel="1" x14ac:dyDescent="0.2">
      <c r="A582" s="1321"/>
      <c r="B582" s="1325"/>
      <c r="C582" s="788" t="s">
        <v>123</v>
      </c>
      <c r="D582" s="1323"/>
      <c r="E582" s="1324"/>
    </row>
    <row r="583" spans="1:5" ht="27.95" customHeight="1" x14ac:dyDescent="0.2">
      <c r="A583" s="1330" t="s">
        <v>1240</v>
      </c>
      <c r="B583" s="1331"/>
      <c r="C583" s="1331"/>
      <c r="D583" s="1331"/>
      <c r="E583" s="1331"/>
    </row>
    <row r="584" spans="1:5" ht="51" x14ac:dyDescent="0.2">
      <c r="A584" s="1317">
        <v>25</v>
      </c>
      <c r="B584" s="1318" t="s">
        <v>1241</v>
      </c>
      <c r="C584" s="787" t="s">
        <v>247</v>
      </c>
      <c r="D584" s="1319" t="s">
        <v>1242</v>
      </c>
      <c r="E584" s="1320" t="s">
        <v>1243</v>
      </c>
    </row>
    <row r="585" spans="1:5" ht="24" outlineLevel="1" x14ac:dyDescent="0.2">
      <c r="A585" s="1321"/>
      <c r="B585" s="1322"/>
      <c r="C585" s="788" t="s">
        <v>1244</v>
      </c>
      <c r="D585" s="1323"/>
      <c r="E585" s="1324" t="s">
        <v>2</v>
      </c>
    </row>
    <row r="586" spans="1:5" outlineLevel="1" x14ac:dyDescent="0.2">
      <c r="A586" s="1321"/>
      <c r="B586" s="1322"/>
      <c r="C586" s="788" t="s">
        <v>1245</v>
      </c>
      <c r="D586" s="1323"/>
      <c r="E586" s="1324" t="s">
        <v>2</v>
      </c>
    </row>
    <row r="587" spans="1:5" ht="36" outlineLevel="1" x14ac:dyDescent="0.2">
      <c r="A587" s="1321"/>
      <c r="B587" s="1322"/>
      <c r="C587" s="788" t="s">
        <v>1246</v>
      </c>
      <c r="D587" s="1323"/>
      <c r="E587" s="1324" t="s">
        <v>2</v>
      </c>
    </row>
    <row r="588" spans="1:5" ht="36" outlineLevel="1" x14ac:dyDescent="0.2">
      <c r="A588" s="1321"/>
      <c r="B588" s="1322"/>
      <c r="C588" s="788" t="s">
        <v>1109</v>
      </c>
      <c r="D588" s="1323"/>
      <c r="E588" s="1324" t="s">
        <v>2</v>
      </c>
    </row>
    <row r="589" spans="1:5" ht="48" outlineLevel="1" x14ac:dyDescent="0.2">
      <c r="A589" s="1321"/>
      <c r="B589" s="1322"/>
      <c r="C589" s="788" t="s">
        <v>947</v>
      </c>
      <c r="D589" s="1323"/>
      <c r="E589" s="1324" t="s">
        <v>2</v>
      </c>
    </row>
    <row r="590" spans="1:5" outlineLevel="1" x14ac:dyDescent="0.2">
      <c r="A590" s="1321"/>
      <c r="B590" s="1322"/>
      <c r="C590" s="788" t="s">
        <v>963</v>
      </c>
      <c r="D590" s="1323"/>
      <c r="E590" s="1324" t="s">
        <v>1247</v>
      </c>
    </row>
    <row r="591" spans="1:5" ht="24" outlineLevel="1" x14ac:dyDescent="0.2">
      <c r="A591" s="1321"/>
      <c r="B591" s="1322"/>
      <c r="C591" s="788" t="s">
        <v>998</v>
      </c>
      <c r="D591" s="1323"/>
      <c r="E591" s="1324" t="s">
        <v>1247</v>
      </c>
    </row>
    <row r="592" spans="1:5" outlineLevel="1" x14ac:dyDescent="0.2">
      <c r="A592" s="1321"/>
      <c r="B592" s="1322"/>
      <c r="C592" s="788" t="s">
        <v>999</v>
      </c>
      <c r="D592" s="1323"/>
      <c r="E592" s="1324" t="s">
        <v>1248</v>
      </c>
    </row>
    <row r="593" spans="1:5" ht="24" outlineLevel="1" x14ac:dyDescent="0.2">
      <c r="A593" s="1321"/>
      <c r="B593" s="1322"/>
      <c r="C593" s="788" t="s">
        <v>1112</v>
      </c>
      <c r="D593" s="1323"/>
      <c r="E593" s="1324" t="s">
        <v>1249</v>
      </c>
    </row>
    <row r="594" spans="1:5" ht="36" outlineLevel="1" x14ac:dyDescent="0.2">
      <c r="A594" s="1321"/>
      <c r="B594" s="1322"/>
      <c r="C594" s="788" t="s">
        <v>1114</v>
      </c>
      <c r="D594" s="1323"/>
      <c r="E594" s="1324" t="s">
        <v>1250</v>
      </c>
    </row>
    <row r="595" spans="1:5" ht="36" outlineLevel="1" x14ac:dyDescent="0.2">
      <c r="A595" s="1321"/>
      <c r="B595" s="1322"/>
      <c r="C595" s="788" t="s">
        <v>1116</v>
      </c>
      <c r="D595" s="1323"/>
      <c r="E595" s="1324" t="s">
        <v>1247</v>
      </c>
    </row>
    <row r="596" spans="1:5" ht="36" outlineLevel="1" x14ac:dyDescent="0.2">
      <c r="A596" s="1321"/>
      <c r="B596" s="1322"/>
      <c r="C596" s="788" t="s">
        <v>1117</v>
      </c>
      <c r="D596" s="1323"/>
      <c r="E596" s="1324" t="s">
        <v>1247</v>
      </c>
    </row>
    <row r="597" spans="1:5" ht="36" outlineLevel="1" x14ac:dyDescent="0.2">
      <c r="A597" s="1321"/>
      <c r="B597" s="1322"/>
      <c r="C597" s="788" t="s">
        <v>1118</v>
      </c>
      <c r="D597" s="1323"/>
      <c r="E597" s="1324" t="s">
        <v>1251</v>
      </c>
    </row>
    <row r="598" spans="1:5" ht="48" outlineLevel="1" x14ac:dyDescent="0.2">
      <c r="A598" s="1321"/>
      <c r="B598" s="1322"/>
      <c r="C598" s="788" t="s">
        <v>1120</v>
      </c>
      <c r="D598" s="1323"/>
      <c r="E598" s="1324" t="s">
        <v>1247</v>
      </c>
    </row>
    <row r="599" spans="1:5" ht="36" outlineLevel="1" x14ac:dyDescent="0.2">
      <c r="A599" s="1321"/>
      <c r="B599" s="1322"/>
      <c r="C599" s="788" t="s">
        <v>1121</v>
      </c>
      <c r="D599" s="1323"/>
      <c r="E599" s="1324" t="s">
        <v>1252</v>
      </c>
    </row>
    <row r="600" spans="1:5" outlineLevel="1" x14ac:dyDescent="0.2">
      <c r="A600" s="1321"/>
      <c r="B600" s="1322"/>
      <c r="C600" s="788" t="s">
        <v>1123</v>
      </c>
      <c r="D600" s="1323"/>
      <c r="E600" s="1324" t="s">
        <v>1251</v>
      </c>
    </row>
    <row r="601" spans="1:5" ht="24" outlineLevel="1" x14ac:dyDescent="0.2">
      <c r="A601" s="1321"/>
      <c r="B601" s="1322"/>
      <c r="C601" s="788" t="s">
        <v>1124</v>
      </c>
      <c r="D601" s="1323"/>
      <c r="E601" s="1324" t="s">
        <v>1250</v>
      </c>
    </row>
    <row r="602" spans="1:5" ht="24" outlineLevel="1" x14ac:dyDescent="0.2">
      <c r="A602" s="1321"/>
      <c r="B602" s="1322"/>
      <c r="C602" s="788" t="s">
        <v>1125</v>
      </c>
      <c r="D602" s="1323"/>
      <c r="E602" s="1324" t="s">
        <v>1253</v>
      </c>
    </row>
    <row r="603" spans="1:5" ht="36" outlineLevel="1" x14ac:dyDescent="0.2">
      <c r="A603" s="1321"/>
      <c r="B603" s="1322"/>
      <c r="C603" s="788" t="s">
        <v>1127</v>
      </c>
      <c r="D603" s="1323"/>
      <c r="E603" s="1324" t="s">
        <v>1254</v>
      </c>
    </row>
    <row r="604" spans="1:5" ht="60" outlineLevel="1" x14ac:dyDescent="0.2">
      <c r="A604" s="1321"/>
      <c r="B604" s="1322"/>
      <c r="C604" s="788" t="s">
        <v>1129</v>
      </c>
      <c r="D604" s="1323"/>
      <c r="E604" s="1324" t="s">
        <v>1247</v>
      </c>
    </row>
    <row r="605" spans="1:5" outlineLevel="1" x14ac:dyDescent="0.2">
      <c r="A605" s="1321"/>
      <c r="B605" s="1322"/>
      <c r="C605" s="788" t="s">
        <v>1020</v>
      </c>
      <c r="D605" s="1323"/>
      <c r="E605" s="1324" t="s">
        <v>1255</v>
      </c>
    </row>
    <row r="606" spans="1:5" outlineLevel="1" x14ac:dyDescent="0.2">
      <c r="A606" s="1321"/>
      <c r="B606" s="1325"/>
      <c r="C606" s="788" t="s">
        <v>123</v>
      </c>
      <c r="D606" s="1323"/>
      <c r="E606" s="1324"/>
    </row>
    <row r="607" spans="1:5" ht="38.25" x14ac:dyDescent="0.2">
      <c r="A607" s="1317">
        <v>26</v>
      </c>
      <c r="B607" s="1318" t="s">
        <v>251</v>
      </c>
      <c r="C607" s="787" t="s">
        <v>252</v>
      </c>
      <c r="D607" s="1319" t="s">
        <v>1256</v>
      </c>
      <c r="E607" s="1320" t="s">
        <v>1257</v>
      </c>
    </row>
    <row r="608" spans="1:5" ht="36" outlineLevel="1" x14ac:dyDescent="0.2">
      <c r="A608" s="1321"/>
      <c r="B608" s="1322"/>
      <c r="C608" s="788" t="s">
        <v>1258</v>
      </c>
      <c r="D608" s="1323"/>
      <c r="E608" s="1324" t="s">
        <v>2</v>
      </c>
    </row>
    <row r="609" spans="1:5" outlineLevel="1" x14ac:dyDescent="0.2">
      <c r="A609" s="1321"/>
      <c r="B609" s="1322"/>
      <c r="C609" s="788" t="s">
        <v>1107</v>
      </c>
      <c r="D609" s="1323"/>
      <c r="E609" s="1324" t="s">
        <v>2</v>
      </c>
    </row>
    <row r="610" spans="1:5" ht="48" outlineLevel="1" x14ac:dyDescent="0.2">
      <c r="A610" s="1321"/>
      <c r="B610" s="1322"/>
      <c r="C610" s="788" t="s">
        <v>1108</v>
      </c>
      <c r="D610" s="1323"/>
      <c r="E610" s="1324" t="s">
        <v>2</v>
      </c>
    </row>
    <row r="611" spans="1:5" ht="36" outlineLevel="1" x14ac:dyDescent="0.2">
      <c r="A611" s="1321"/>
      <c r="B611" s="1322"/>
      <c r="C611" s="788" t="s">
        <v>1109</v>
      </c>
      <c r="D611" s="1323"/>
      <c r="E611" s="1324" t="s">
        <v>2</v>
      </c>
    </row>
    <row r="612" spans="1:5" ht="48" outlineLevel="1" x14ac:dyDescent="0.2">
      <c r="A612" s="1321"/>
      <c r="B612" s="1322"/>
      <c r="C612" s="788" t="s">
        <v>947</v>
      </c>
      <c r="D612" s="1323"/>
      <c r="E612" s="1324" t="s">
        <v>2</v>
      </c>
    </row>
    <row r="613" spans="1:5" outlineLevel="1" x14ac:dyDescent="0.2">
      <c r="A613" s="1321"/>
      <c r="B613" s="1322"/>
      <c r="C613" s="788" t="s">
        <v>963</v>
      </c>
      <c r="D613" s="1323"/>
      <c r="E613" s="1324" t="s">
        <v>1259</v>
      </c>
    </row>
    <row r="614" spans="1:5" ht="24" outlineLevel="1" x14ac:dyDescent="0.2">
      <c r="A614" s="1321"/>
      <c r="B614" s="1322"/>
      <c r="C614" s="788" t="s">
        <v>998</v>
      </c>
      <c r="D614" s="1323"/>
      <c r="E614" s="1324" t="s">
        <v>1259</v>
      </c>
    </row>
    <row r="615" spans="1:5" outlineLevel="1" x14ac:dyDescent="0.2">
      <c r="A615" s="1321"/>
      <c r="B615" s="1322"/>
      <c r="C615" s="788" t="s">
        <v>999</v>
      </c>
      <c r="D615" s="1323"/>
      <c r="E615" s="1324" t="s">
        <v>1260</v>
      </c>
    </row>
    <row r="616" spans="1:5" ht="24" outlineLevel="1" x14ac:dyDescent="0.2">
      <c r="A616" s="1321"/>
      <c r="B616" s="1322"/>
      <c r="C616" s="788" t="s">
        <v>1112</v>
      </c>
      <c r="D616" s="1323"/>
      <c r="E616" s="1324" t="s">
        <v>1261</v>
      </c>
    </row>
    <row r="617" spans="1:5" ht="36" outlineLevel="1" x14ac:dyDescent="0.2">
      <c r="A617" s="1321"/>
      <c r="B617" s="1322"/>
      <c r="C617" s="788" t="s">
        <v>1114</v>
      </c>
      <c r="D617" s="1323"/>
      <c r="E617" s="1324" t="s">
        <v>1262</v>
      </c>
    </row>
    <row r="618" spans="1:5" ht="36" outlineLevel="1" x14ac:dyDescent="0.2">
      <c r="A618" s="1321"/>
      <c r="B618" s="1322"/>
      <c r="C618" s="788" t="s">
        <v>1116</v>
      </c>
      <c r="D618" s="1323"/>
      <c r="E618" s="1324" t="s">
        <v>1259</v>
      </c>
    </row>
    <row r="619" spans="1:5" ht="36" outlineLevel="1" x14ac:dyDescent="0.2">
      <c r="A619" s="1321"/>
      <c r="B619" s="1322"/>
      <c r="C619" s="788" t="s">
        <v>1117</v>
      </c>
      <c r="D619" s="1323"/>
      <c r="E619" s="1324" t="s">
        <v>1259</v>
      </c>
    </row>
    <row r="620" spans="1:5" ht="36" outlineLevel="1" x14ac:dyDescent="0.2">
      <c r="A620" s="1321"/>
      <c r="B620" s="1322"/>
      <c r="C620" s="788" t="s">
        <v>1118</v>
      </c>
      <c r="D620" s="1323"/>
      <c r="E620" s="1324" t="s">
        <v>1263</v>
      </c>
    </row>
    <row r="621" spans="1:5" ht="48" outlineLevel="1" x14ac:dyDescent="0.2">
      <c r="A621" s="1321"/>
      <c r="B621" s="1322"/>
      <c r="C621" s="788" t="s">
        <v>1120</v>
      </c>
      <c r="D621" s="1323"/>
      <c r="E621" s="1324" t="s">
        <v>1259</v>
      </c>
    </row>
    <row r="622" spans="1:5" ht="36" outlineLevel="1" x14ac:dyDescent="0.2">
      <c r="A622" s="1321"/>
      <c r="B622" s="1322"/>
      <c r="C622" s="788" t="s">
        <v>1121</v>
      </c>
      <c r="D622" s="1323"/>
      <c r="E622" s="1324" t="s">
        <v>1264</v>
      </c>
    </row>
    <row r="623" spans="1:5" outlineLevel="1" x14ac:dyDescent="0.2">
      <c r="A623" s="1321"/>
      <c r="B623" s="1322"/>
      <c r="C623" s="788" t="s">
        <v>1123</v>
      </c>
      <c r="D623" s="1323"/>
      <c r="E623" s="1324" t="s">
        <v>1263</v>
      </c>
    </row>
    <row r="624" spans="1:5" ht="24" outlineLevel="1" x14ac:dyDescent="0.2">
      <c r="A624" s="1321"/>
      <c r="B624" s="1322"/>
      <c r="C624" s="788" t="s">
        <v>1124</v>
      </c>
      <c r="D624" s="1323"/>
      <c r="E624" s="1324" t="s">
        <v>1262</v>
      </c>
    </row>
    <row r="625" spans="1:5" ht="24" outlineLevel="1" x14ac:dyDescent="0.2">
      <c r="A625" s="1321"/>
      <c r="B625" s="1322"/>
      <c r="C625" s="788" t="s">
        <v>1125</v>
      </c>
      <c r="D625" s="1323"/>
      <c r="E625" s="1324" t="s">
        <v>1265</v>
      </c>
    </row>
    <row r="626" spans="1:5" ht="36" outlineLevel="1" x14ac:dyDescent="0.2">
      <c r="A626" s="1321"/>
      <c r="B626" s="1322"/>
      <c r="C626" s="788" t="s">
        <v>1127</v>
      </c>
      <c r="D626" s="1323"/>
      <c r="E626" s="1324" t="s">
        <v>1266</v>
      </c>
    </row>
    <row r="627" spans="1:5" ht="60" outlineLevel="1" x14ac:dyDescent="0.2">
      <c r="A627" s="1321"/>
      <c r="B627" s="1322"/>
      <c r="C627" s="788" t="s">
        <v>1129</v>
      </c>
      <c r="D627" s="1323"/>
      <c r="E627" s="1324" t="s">
        <v>1259</v>
      </c>
    </row>
    <row r="628" spans="1:5" outlineLevel="1" x14ac:dyDescent="0.2">
      <c r="A628" s="1321"/>
      <c r="B628" s="1322"/>
      <c r="C628" s="788" t="s">
        <v>1020</v>
      </c>
      <c r="D628" s="1323"/>
      <c r="E628" s="1324" t="s">
        <v>1267</v>
      </c>
    </row>
    <row r="629" spans="1:5" outlineLevel="1" x14ac:dyDescent="0.2">
      <c r="A629" s="1321"/>
      <c r="B629" s="1325"/>
      <c r="C629" s="788" t="s">
        <v>123</v>
      </c>
      <c r="D629" s="1323"/>
      <c r="E629" s="1324"/>
    </row>
    <row r="630" spans="1:5" ht="38.25" x14ac:dyDescent="0.2">
      <c r="A630" s="1317">
        <v>27</v>
      </c>
      <c r="B630" s="1318" t="s">
        <v>248</v>
      </c>
      <c r="C630" s="787" t="s">
        <v>249</v>
      </c>
      <c r="D630" s="1319" t="s">
        <v>1268</v>
      </c>
      <c r="E630" s="1320" t="s">
        <v>1269</v>
      </c>
    </row>
    <row r="631" spans="1:5" ht="36" outlineLevel="1" x14ac:dyDescent="0.2">
      <c r="A631" s="1321"/>
      <c r="B631" s="1322"/>
      <c r="C631" s="788" t="s">
        <v>1182</v>
      </c>
      <c r="D631" s="1323"/>
      <c r="E631" s="1324" t="s">
        <v>2</v>
      </c>
    </row>
    <row r="632" spans="1:5" outlineLevel="1" x14ac:dyDescent="0.2">
      <c r="A632" s="1321"/>
      <c r="B632" s="1322"/>
      <c r="C632" s="788" t="s">
        <v>1245</v>
      </c>
      <c r="D632" s="1323"/>
      <c r="E632" s="1324" t="s">
        <v>2</v>
      </c>
    </row>
    <row r="633" spans="1:5" ht="36" outlineLevel="1" x14ac:dyDescent="0.2">
      <c r="A633" s="1321"/>
      <c r="B633" s="1322"/>
      <c r="C633" s="788" t="s">
        <v>1109</v>
      </c>
      <c r="D633" s="1323"/>
      <c r="E633" s="1324" t="s">
        <v>2</v>
      </c>
    </row>
    <row r="634" spans="1:5" ht="48" outlineLevel="1" x14ac:dyDescent="0.2">
      <c r="A634" s="1321"/>
      <c r="B634" s="1322"/>
      <c r="C634" s="788" t="s">
        <v>947</v>
      </c>
      <c r="D634" s="1323"/>
      <c r="E634" s="1324" t="s">
        <v>2</v>
      </c>
    </row>
    <row r="635" spans="1:5" outlineLevel="1" x14ac:dyDescent="0.2">
      <c r="A635" s="1321"/>
      <c r="B635" s="1322"/>
      <c r="C635" s="788" t="s">
        <v>963</v>
      </c>
      <c r="D635" s="1323"/>
      <c r="E635" s="1324" t="s">
        <v>1270</v>
      </c>
    </row>
    <row r="636" spans="1:5" ht="24" outlineLevel="1" x14ac:dyDescent="0.2">
      <c r="A636" s="1321"/>
      <c r="B636" s="1322"/>
      <c r="C636" s="788" t="s">
        <v>998</v>
      </c>
      <c r="D636" s="1323"/>
      <c r="E636" s="1324" t="s">
        <v>1270</v>
      </c>
    </row>
    <row r="637" spans="1:5" outlineLevel="1" x14ac:dyDescent="0.2">
      <c r="A637" s="1321"/>
      <c r="B637" s="1322"/>
      <c r="C637" s="788" t="s">
        <v>999</v>
      </c>
      <c r="D637" s="1323"/>
      <c r="E637" s="1324" t="s">
        <v>1271</v>
      </c>
    </row>
    <row r="638" spans="1:5" ht="24" outlineLevel="1" x14ac:dyDescent="0.2">
      <c r="A638" s="1321"/>
      <c r="B638" s="1322"/>
      <c r="C638" s="788" t="s">
        <v>1112</v>
      </c>
      <c r="D638" s="1323"/>
      <c r="E638" s="1324" t="s">
        <v>1272</v>
      </c>
    </row>
    <row r="639" spans="1:5" ht="36" outlineLevel="1" x14ac:dyDescent="0.2">
      <c r="A639" s="1321"/>
      <c r="B639" s="1322"/>
      <c r="C639" s="788" t="s">
        <v>1114</v>
      </c>
      <c r="D639" s="1323"/>
      <c r="E639" s="1324" t="s">
        <v>1273</v>
      </c>
    </row>
    <row r="640" spans="1:5" ht="36" outlineLevel="1" x14ac:dyDescent="0.2">
      <c r="A640" s="1321"/>
      <c r="B640" s="1322"/>
      <c r="C640" s="788" t="s">
        <v>1116</v>
      </c>
      <c r="D640" s="1323"/>
      <c r="E640" s="1324" t="s">
        <v>1270</v>
      </c>
    </row>
    <row r="641" spans="1:5" ht="36" outlineLevel="1" x14ac:dyDescent="0.2">
      <c r="A641" s="1321"/>
      <c r="B641" s="1322"/>
      <c r="C641" s="788" t="s">
        <v>1117</v>
      </c>
      <c r="D641" s="1323"/>
      <c r="E641" s="1324" t="s">
        <v>1270</v>
      </c>
    </row>
    <row r="642" spans="1:5" ht="36" outlineLevel="1" x14ac:dyDescent="0.2">
      <c r="A642" s="1321"/>
      <c r="B642" s="1322"/>
      <c r="C642" s="788" t="s">
        <v>1118</v>
      </c>
      <c r="D642" s="1323"/>
      <c r="E642" s="1324" t="s">
        <v>1274</v>
      </c>
    </row>
    <row r="643" spans="1:5" ht="48" outlineLevel="1" x14ac:dyDescent="0.2">
      <c r="A643" s="1321"/>
      <c r="B643" s="1322"/>
      <c r="C643" s="788" t="s">
        <v>1120</v>
      </c>
      <c r="D643" s="1323"/>
      <c r="E643" s="1324" t="s">
        <v>1270</v>
      </c>
    </row>
    <row r="644" spans="1:5" ht="36" outlineLevel="1" x14ac:dyDescent="0.2">
      <c r="A644" s="1321"/>
      <c r="B644" s="1322"/>
      <c r="C644" s="788" t="s">
        <v>1121</v>
      </c>
      <c r="D644" s="1323"/>
      <c r="E644" s="1324" t="s">
        <v>1275</v>
      </c>
    </row>
    <row r="645" spans="1:5" outlineLevel="1" x14ac:dyDescent="0.2">
      <c r="A645" s="1321"/>
      <c r="B645" s="1322"/>
      <c r="C645" s="788" t="s">
        <v>1123</v>
      </c>
      <c r="D645" s="1323"/>
      <c r="E645" s="1324" t="s">
        <v>1274</v>
      </c>
    </row>
    <row r="646" spans="1:5" ht="24" outlineLevel="1" x14ac:dyDescent="0.2">
      <c r="A646" s="1321"/>
      <c r="B646" s="1322"/>
      <c r="C646" s="788" t="s">
        <v>1124</v>
      </c>
      <c r="D646" s="1323"/>
      <c r="E646" s="1324" t="s">
        <v>1273</v>
      </c>
    </row>
    <row r="647" spans="1:5" ht="24" outlineLevel="1" x14ac:dyDescent="0.2">
      <c r="A647" s="1321"/>
      <c r="B647" s="1322"/>
      <c r="C647" s="788" t="s">
        <v>1125</v>
      </c>
      <c r="D647" s="1323"/>
      <c r="E647" s="1324" t="s">
        <v>1276</v>
      </c>
    </row>
    <row r="648" spans="1:5" ht="36" outlineLevel="1" x14ac:dyDescent="0.2">
      <c r="A648" s="1321"/>
      <c r="B648" s="1322"/>
      <c r="C648" s="788" t="s">
        <v>1127</v>
      </c>
      <c r="D648" s="1323"/>
      <c r="E648" s="1324" t="s">
        <v>1277</v>
      </c>
    </row>
    <row r="649" spans="1:5" ht="60" outlineLevel="1" x14ac:dyDescent="0.2">
      <c r="A649" s="1321"/>
      <c r="B649" s="1322"/>
      <c r="C649" s="788" t="s">
        <v>1129</v>
      </c>
      <c r="D649" s="1323"/>
      <c r="E649" s="1324" t="s">
        <v>1270</v>
      </c>
    </row>
    <row r="650" spans="1:5" outlineLevel="1" x14ac:dyDescent="0.2">
      <c r="A650" s="1321"/>
      <c r="B650" s="1322"/>
      <c r="C650" s="788" t="s">
        <v>1020</v>
      </c>
      <c r="D650" s="1323"/>
      <c r="E650" s="1324" t="s">
        <v>1278</v>
      </c>
    </row>
    <row r="651" spans="1:5" outlineLevel="1" x14ac:dyDescent="0.2">
      <c r="A651" s="1321"/>
      <c r="B651" s="1325"/>
      <c r="C651" s="788" t="s">
        <v>123</v>
      </c>
      <c r="D651" s="1323"/>
      <c r="E651" s="1324"/>
    </row>
    <row r="652" spans="1:5" ht="38.25" x14ac:dyDescent="0.2">
      <c r="A652" s="1317">
        <v>28</v>
      </c>
      <c r="B652" s="1318" t="s">
        <v>250</v>
      </c>
      <c r="C652" s="787" t="s">
        <v>137</v>
      </c>
      <c r="D652" s="1319" t="s">
        <v>1279</v>
      </c>
      <c r="E652" s="1320" t="s">
        <v>1280</v>
      </c>
    </row>
    <row r="653" spans="1:5" ht="36" outlineLevel="1" x14ac:dyDescent="0.2">
      <c r="A653" s="1321"/>
      <c r="B653" s="1322"/>
      <c r="C653" s="788" t="s">
        <v>1146</v>
      </c>
      <c r="D653" s="1323"/>
      <c r="E653" s="1324" t="s">
        <v>2</v>
      </c>
    </row>
    <row r="654" spans="1:5" outlineLevel="1" x14ac:dyDescent="0.2">
      <c r="A654" s="1321"/>
      <c r="B654" s="1322"/>
      <c r="C654" s="788" t="s">
        <v>946</v>
      </c>
      <c r="D654" s="1323"/>
      <c r="E654" s="1324" t="s">
        <v>2</v>
      </c>
    </row>
    <row r="655" spans="1:5" ht="48" outlineLevel="1" x14ac:dyDescent="0.2">
      <c r="A655" s="1321"/>
      <c r="B655" s="1322"/>
      <c r="C655" s="788" t="s">
        <v>947</v>
      </c>
      <c r="D655" s="1323"/>
      <c r="E655" s="1324" t="s">
        <v>2</v>
      </c>
    </row>
    <row r="656" spans="1:5" outlineLevel="1" x14ac:dyDescent="0.2">
      <c r="A656" s="1321"/>
      <c r="B656" s="1322"/>
      <c r="C656" s="788" t="s">
        <v>1147</v>
      </c>
      <c r="D656" s="1323"/>
      <c r="E656" s="1324">
        <v>320.98</v>
      </c>
    </row>
    <row r="657" spans="1:5" ht="24" outlineLevel="1" x14ac:dyDescent="0.2">
      <c r="A657" s="1321"/>
      <c r="B657" s="1322"/>
      <c r="C657" s="788" t="s">
        <v>1148</v>
      </c>
      <c r="D657" s="1323"/>
      <c r="E657" s="1324">
        <v>962.93</v>
      </c>
    </row>
    <row r="658" spans="1:5" outlineLevel="1" x14ac:dyDescent="0.2">
      <c r="A658" s="1321"/>
      <c r="B658" s="1322"/>
      <c r="C658" s="788" t="s">
        <v>1150</v>
      </c>
      <c r="D658" s="1323"/>
      <c r="E658" s="1324" t="s">
        <v>1281</v>
      </c>
    </row>
    <row r="659" spans="1:5" ht="24" outlineLevel="1" x14ac:dyDescent="0.2">
      <c r="A659" s="1321"/>
      <c r="B659" s="1322"/>
      <c r="C659" s="788" t="s">
        <v>1152</v>
      </c>
      <c r="D659" s="1323"/>
      <c r="E659" s="1324" t="s">
        <v>1282</v>
      </c>
    </row>
    <row r="660" spans="1:5" ht="36" outlineLevel="1" x14ac:dyDescent="0.2">
      <c r="A660" s="1321"/>
      <c r="B660" s="1322"/>
      <c r="C660" s="788" t="s">
        <v>1154</v>
      </c>
      <c r="D660" s="1323"/>
      <c r="E660" s="1324" t="s">
        <v>1283</v>
      </c>
    </row>
    <row r="661" spans="1:5" ht="48" outlineLevel="1" x14ac:dyDescent="0.2">
      <c r="A661" s="1321"/>
      <c r="B661" s="1322"/>
      <c r="C661" s="788" t="s">
        <v>1156</v>
      </c>
      <c r="D661" s="1323"/>
      <c r="E661" s="1324" t="s">
        <v>1284</v>
      </c>
    </row>
    <row r="662" spans="1:5" ht="36" outlineLevel="1" x14ac:dyDescent="0.2">
      <c r="A662" s="1321"/>
      <c r="B662" s="1322"/>
      <c r="C662" s="788" t="s">
        <v>1158</v>
      </c>
      <c r="D662" s="1323"/>
      <c r="E662" s="1324" t="s">
        <v>1283</v>
      </c>
    </row>
    <row r="663" spans="1:5" ht="48" outlineLevel="1" x14ac:dyDescent="0.2">
      <c r="A663" s="1321"/>
      <c r="B663" s="1322"/>
      <c r="C663" s="788" t="s">
        <v>1159</v>
      </c>
      <c r="D663" s="1323"/>
      <c r="E663" s="1324" t="s">
        <v>1284</v>
      </c>
    </row>
    <row r="664" spans="1:5" ht="36" outlineLevel="1" x14ac:dyDescent="0.2">
      <c r="A664" s="1321"/>
      <c r="B664" s="1322"/>
      <c r="C664" s="788" t="s">
        <v>1160</v>
      </c>
      <c r="D664" s="1323"/>
      <c r="E664" s="1324">
        <v>641.95000000000005</v>
      </c>
    </row>
    <row r="665" spans="1:5" ht="36" outlineLevel="1" x14ac:dyDescent="0.2">
      <c r="A665" s="1321"/>
      <c r="B665" s="1322"/>
      <c r="C665" s="788" t="s">
        <v>1161</v>
      </c>
      <c r="D665" s="1323"/>
      <c r="E665" s="1324" t="s">
        <v>1285</v>
      </c>
    </row>
    <row r="666" spans="1:5" outlineLevel="1" x14ac:dyDescent="0.2">
      <c r="A666" s="1321"/>
      <c r="B666" s="1322"/>
      <c r="C666" s="788" t="s">
        <v>1163</v>
      </c>
      <c r="D666" s="1323"/>
      <c r="E666" s="1324" t="s">
        <v>1284</v>
      </c>
    </row>
    <row r="667" spans="1:5" ht="24" outlineLevel="1" x14ac:dyDescent="0.2">
      <c r="A667" s="1321"/>
      <c r="B667" s="1322"/>
      <c r="C667" s="788" t="s">
        <v>1164</v>
      </c>
      <c r="D667" s="1323"/>
      <c r="E667" s="1324" t="s">
        <v>1281</v>
      </c>
    </row>
    <row r="668" spans="1:5" ht="24" outlineLevel="1" x14ac:dyDescent="0.2">
      <c r="A668" s="1321"/>
      <c r="B668" s="1322"/>
      <c r="C668" s="788" t="s">
        <v>1165</v>
      </c>
      <c r="D668" s="1323"/>
      <c r="E668" s="1324" t="s">
        <v>1283</v>
      </c>
    </row>
    <row r="669" spans="1:5" ht="24" outlineLevel="1" x14ac:dyDescent="0.2">
      <c r="A669" s="1321"/>
      <c r="B669" s="1322"/>
      <c r="C669" s="788" t="s">
        <v>1166</v>
      </c>
      <c r="D669" s="1323"/>
      <c r="E669" s="1324">
        <v>320.98</v>
      </c>
    </row>
    <row r="670" spans="1:5" outlineLevel="1" x14ac:dyDescent="0.2">
      <c r="A670" s="1321"/>
      <c r="B670" s="1322"/>
      <c r="C670" s="788" t="s">
        <v>970</v>
      </c>
      <c r="D670" s="1323"/>
      <c r="E670" s="1324" t="s">
        <v>1283</v>
      </c>
    </row>
    <row r="671" spans="1:5" outlineLevel="1" x14ac:dyDescent="0.2">
      <c r="A671" s="1321"/>
      <c r="B671" s="1325"/>
      <c r="C671" s="788" t="s">
        <v>123</v>
      </c>
      <c r="D671" s="1323"/>
      <c r="E671" s="1324"/>
    </row>
    <row r="672" spans="1:5" ht="27.95" customHeight="1" x14ac:dyDescent="0.2">
      <c r="A672" s="1330" t="s">
        <v>1618</v>
      </c>
      <c r="B672" s="1331"/>
      <c r="C672" s="1331"/>
      <c r="D672" s="1331"/>
      <c r="E672" s="1331"/>
    </row>
    <row r="673" spans="1:5" ht="51" x14ac:dyDescent="0.2">
      <c r="A673" s="1317">
        <v>29</v>
      </c>
      <c r="B673" s="1318" t="s">
        <v>228</v>
      </c>
      <c r="C673" s="787" t="s">
        <v>229</v>
      </c>
      <c r="D673" s="1319" t="s">
        <v>1619</v>
      </c>
      <c r="E673" s="1320" t="s">
        <v>1620</v>
      </c>
    </row>
    <row r="674" spans="1:5" ht="48" outlineLevel="1" x14ac:dyDescent="0.2">
      <c r="A674" s="1321"/>
      <c r="B674" s="1322"/>
      <c r="C674" s="788" t="s">
        <v>962</v>
      </c>
      <c r="D674" s="1323"/>
      <c r="E674" s="1324" t="s">
        <v>2</v>
      </c>
    </row>
    <row r="675" spans="1:5" outlineLevel="1" x14ac:dyDescent="0.2">
      <c r="A675" s="1321"/>
      <c r="B675" s="1322"/>
      <c r="C675" s="788" t="s">
        <v>1239</v>
      </c>
      <c r="D675" s="1323"/>
      <c r="E675" s="1324" t="s">
        <v>2</v>
      </c>
    </row>
    <row r="676" spans="1:5" ht="48" outlineLevel="1" x14ac:dyDescent="0.2">
      <c r="A676" s="1321"/>
      <c r="B676" s="1322"/>
      <c r="C676" s="788" t="s">
        <v>1235</v>
      </c>
      <c r="D676" s="1323"/>
      <c r="E676" s="1324" t="s">
        <v>2</v>
      </c>
    </row>
    <row r="677" spans="1:5" ht="72" outlineLevel="1" x14ac:dyDescent="0.2">
      <c r="A677" s="1321"/>
      <c r="B677" s="1322"/>
      <c r="C677" s="788" t="s">
        <v>1621</v>
      </c>
      <c r="D677" s="1323"/>
      <c r="E677" s="1324" t="s">
        <v>2</v>
      </c>
    </row>
    <row r="678" spans="1:5" ht="48" outlineLevel="1" x14ac:dyDescent="0.2">
      <c r="A678" s="1321"/>
      <c r="B678" s="1322"/>
      <c r="C678" s="788" t="s">
        <v>947</v>
      </c>
      <c r="D678" s="1323"/>
      <c r="E678" s="1324" t="s">
        <v>2</v>
      </c>
    </row>
    <row r="679" spans="1:5" outlineLevel="1" x14ac:dyDescent="0.2">
      <c r="A679" s="1321"/>
      <c r="B679" s="1322"/>
      <c r="C679" s="788" t="s">
        <v>963</v>
      </c>
      <c r="D679" s="1323"/>
      <c r="E679" s="1324" t="s">
        <v>1622</v>
      </c>
    </row>
    <row r="680" spans="1:5" outlineLevel="1" x14ac:dyDescent="0.2">
      <c r="A680" s="1321"/>
      <c r="B680" s="1322"/>
      <c r="C680" s="788" t="s">
        <v>964</v>
      </c>
      <c r="D680" s="1323"/>
      <c r="E680" s="1324" t="s">
        <v>1622</v>
      </c>
    </row>
    <row r="681" spans="1:5" ht="24" outlineLevel="1" x14ac:dyDescent="0.2">
      <c r="A681" s="1321"/>
      <c r="B681" s="1322"/>
      <c r="C681" s="788" t="s">
        <v>965</v>
      </c>
      <c r="D681" s="1323"/>
      <c r="E681" s="1324" t="s">
        <v>1623</v>
      </c>
    </row>
    <row r="682" spans="1:5" outlineLevel="1" x14ac:dyDescent="0.2">
      <c r="A682" s="1321"/>
      <c r="B682" s="1322"/>
      <c r="C682" s="788" t="s">
        <v>966</v>
      </c>
      <c r="D682" s="1323"/>
      <c r="E682" s="1324" t="s">
        <v>1622</v>
      </c>
    </row>
    <row r="683" spans="1:5" ht="24" outlineLevel="1" x14ac:dyDescent="0.2">
      <c r="A683" s="1321"/>
      <c r="B683" s="1322"/>
      <c r="C683" s="788" t="s">
        <v>967</v>
      </c>
      <c r="D683" s="1323"/>
      <c r="E683" s="1324" t="s">
        <v>1624</v>
      </c>
    </row>
    <row r="684" spans="1:5" outlineLevel="1" x14ac:dyDescent="0.2">
      <c r="A684" s="1321"/>
      <c r="B684" s="1322"/>
      <c r="C684" s="788" t="s">
        <v>968</v>
      </c>
      <c r="D684" s="1323"/>
      <c r="E684" s="1324" t="s">
        <v>1625</v>
      </c>
    </row>
    <row r="685" spans="1:5" ht="24" outlineLevel="1" x14ac:dyDescent="0.2">
      <c r="A685" s="1321"/>
      <c r="B685" s="1322"/>
      <c r="C685" s="788" t="s">
        <v>969</v>
      </c>
      <c r="D685" s="1323"/>
      <c r="E685" s="1324" t="s">
        <v>1626</v>
      </c>
    </row>
    <row r="686" spans="1:5" outlineLevel="1" x14ac:dyDescent="0.2">
      <c r="A686" s="1321"/>
      <c r="B686" s="1322"/>
      <c r="C686" s="788" t="s">
        <v>970</v>
      </c>
      <c r="D686" s="1323"/>
      <c r="E686" s="1324" t="s">
        <v>984</v>
      </c>
    </row>
    <row r="687" spans="1:5" ht="48" outlineLevel="1" x14ac:dyDescent="0.2">
      <c r="A687" s="1321"/>
      <c r="B687" s="1322"/>
      <c r="C687" s="788" t="s">
        <v>971</v>
      </c>
      <c r="D687" s="1323"/>
      <c r="E687" s="1324" t="s">
        <v>1627</v>
      </c>
    </row>
    <row r="688" spans="1:5" ht="48" outlineLevel="1" x14ac:dyDescent="0.2">
      <c r="A688" s="1321"/>
      <c r="B688" s="1322"/>
      <c r="C688" s="788" t="s">
        <v>972</v>
      </c>
      <c r="D688" s="1323"/>
      <c r="E688" s="1324" t="s">
        <v>1628</v>
      </c>
    </row>
    <row r="689" spans="1:5" ht="48" outlineLevel="1" x14ac:dyDescent="0.2">
      <c r="A689" s="1321"/>
      <c r="B689" s="1322"/>
      <c r="C689" s="788" t="s">
        <v>973</v>
      </c>
      <c r="D689" s="1323"/>
      <c r="E689" s="1324" t="s">
        <v>1629</v>
      </c>
    </row>
    <row r="690" spans="1:5" ht="48" outlineLevel="1" x14ac:dyDescent="0.2">
      <c r="A690" s="1321"/>
      <c r="B690" s="1322"/>
      <c r="C690" s="788" t="s">
        <v>974</v>
      </c>
      <c r="D690" s="1323"/>
      <c r="E690" s="1324" t="s">
        <v>1630</v>
      </c>
    </row>
    <row r="691" spans="1:5" ht="48" outlineLevel="1" x14ac:dyDescent="0.2">
      <c r="A691" s="1321"/>
      <c r="B691" s="1322"/>
      <c r="C691" s="788" t="s">
        <v>975</v>
      </c>
      <c r="D691" s="1323"/>
      <c r="E691" s="1324" t="s">
        <v>1631</v>
      </c>
    </row>
    <row r="692" spans="1:5" ht="48" outlineLevel="1" x14ac:dyDescent="0.2">
      <c r="A692" s="1321"/>
      <c r="B692" s="1322"/>
      <c r="C692" s="788" t="s">
        <v>976</v>
      </c>
      <c r="D692" s="1323"/>
      <c r="E692" s="1324" t="s">
        <v>1630</v>
      </c>
    </row>
    <row r="693" spans="1:5" ht="48" outlineLevel="1" x14ac:dyDescent="0.2">
      <c r="A693" s="1321"/>
      <c r="B693" s="1322"/>
      <c r="C693" s="788" t="s">
        <v>977</v>
      </c>
      <c r="D693" s="1323"/>
      <c r="E693" s="1324" t="s">
        <v>1629</v>
      </c>
    </row>
    <row r="694" spans="1:5" outlineLevel="1" x14ac:dyDescent="0.2">
      <c r="A694" s="1321"/>
      <c r="B694" s="1325"/>
      <c r="C694" s="788" t="s">
        <v>123</v>
      </c>
      <c r="D694" s="1323"/>
      <c r="E694" s="1324"/>
    </row>
    <row r="695" spans="1:5" ht="15" x14ac:dyDescent="0.2">
      <c r="A695" s="1317"/>
      <c r="B695" s="1326" t="s">
        <v>1286</v>
      </c>
      <c r="C695" s="1327"/>
      <c r="D695" s="1327"/>
      <c r="E695" s="1328"/>
    </row>
    <row r="696" spans="1:5" ht="25.5" x14ac:dyDescent="0.2">
      <c r="A696" s="1317"/>
      <c r="B696" s="1318" t="s">
        <v>1632</v>
      </c>
      <c r="C696" s="1329"/>
      <c r="D696" s="1329"/>
      <c r="E696" s="1320" t="s">
        <v>1633</v>
      </c>
    </row>
    <row r="697" spans="1:5" ht="25.5" x14ac:dyDescent="0.2">
      <c r="A697" s="1317"/>
      <c r="B697" s="1326" t="s">
        <v>1287</v>
      </c>
      <c r="C697" s="1327"/>
      <c r="D697" s="1327"/>
      <c r="E697" s="1328" t="s">
        <v>1633</v>
      </c>
    </row>
    <row r="698" spans="1:5" ht="21" customHeight="1" x14ac:dyDescent="0.2">
      <c r="A698" s="1315" t="s">
        <v>253</v>
      </c>
      <c r="B698" s="1316"/>
      <c r="C698" s="1316"/>
      <c r="D698" s="1316"/>
      <c r="E698" s="1316"/>
    </row>
    <row r="699" spans="1:5" ht="27.95" customHeight="1" x14ac:dyDescent="0.2">
      <c r="A699" s="1330" t="s">
        <v>1288</v>
      </c>
      <c r="B699" s="1331"/>
      <c r="C699" s="1331"/>
      <c r="D699" s="1331"/>
      <c r="E699" s="1331"/>
    </row>
    <row r="700" spans="1:5" ht="38.25" x14ac:dyDescent="0.2">
      <c r="A700" s="1317">
        <v>30</v>
      </c>
      <c r="B700" s="1318" t="s">
        <v>254</v>
      </c>
      <c r="C700" s="787" t="s">
        <v>255</v>
      </c>
      <c r="D700" s="1319" t="s">
        <v>1289</v>
      </c>
      <c r="E700" s="1320" t="s">
        <v>1290</v>
      </c>
    </row>
    <row r="701" spans="1:5" ht="36" outlineLevel="1" x14ac:dyDescent="0.2">
      <c r="A701" s="1321"/>
      <c r="B701" s="1322"/>
      <c r="C701" s="788" t="s">
        <v>1291</v>
      </c>
      <c r="D701" s="1323"/>
      <c r="E701" s="1324" t="s">
        <v>2</v>
      </c>
    </row>
    <row r="702" spans="1:5" ht="48" outlineLevel="1" x14ac:dyDescent="0.2">
      <c r="A702" s="1321"/>
      <c r="B702" s="1322"/>
      <c r="C702" s="788" t="s">
        <v>962</v>
      </c>
      <c r="D702" s="1323"/>
      <c r="E702" s="1324" t="s">
        <v>2</v>
      </c>
    </row>
    <row r="703" spans="1:5" outlineLevel="1" x14ac:dyDescent="0.2">
      <c r="A703" s="1321"/>
      <c r="B703" s="1322"/>
      <c r="C703" s="788" t="s">
        <v>946</v>
      </c>
      <c r="D703" s="1323"/>
      <c r="E703" s="1324" t="s">
        <v>2</v>
      </c>
    </row>
    <row r="704" spans="1:5" ht="48" outlineLevel="1" x14ac:dyDescent="0.2">
      <c r="A704" s="1321"/>
      <c r="B704" s="1322"/>
      <c r="C704" s="788" t="s">
        <v>947</v>
      </c>
      <c r="D704" s="1323"/>
      <c r="E704" s="1324" t="s">
        <v>2</v>
      </c>
    </row>
    <row r="705" spans="1:5" outlineLevel="1" x14ac:dyDescent="0.2">
      <c r="A705" s="1321"/>
      <c r="B705" s="1322"/>
      <c r="C705" s="788" t="s">
        <v>963</v>
      </c>
      <c r="D705" s="1323"/>
      <c r="E705" s="1324" t="s">
        <v>1292</v>
      </c>
    </row>
    <row r="706" spans="1:5" outlineLevel="1" x14ac:dyDescent="0.2">
      <c r="A706" s="1321"/>
      <c r="B706" s="1322"/>
      <c r="C706" s="788" t="s">
        <v>964</v>
      </c>
      <c r="D706" s="1323"/>
      <c r="E706" s="1324" t="s">
        <v>1292</v>
      </c>
    </row>
    <row r="707" spans="1:5" ht="24" outlineLevel="1" x14ac:dyDescent="0.2">
      <c r="A707" s="1321"/>
      <c r="B707" s="1322"/>
      <c r="C707" s="788" t="s">
        <v>965</v>
      </c>
      <c r="D707" s="1323"/>
      <c r="E707" s="1324" t="s">
        <v>1293</v>
      </c>
    </row>
    <row r="708" spans="1:5" outlineLevel="1" x14ac:dyDescent="0.2">
      <c r="A708" s="1321"/>
      <c r="B708" s="1322"/>
      <c r="C708" s="788" t="s">
        <v>966</v>
      </c>
      <c r="D708" s="1323"/>
      <c r="E708" s="1324" t="s">
        <v>1292</v>
      </c>
    </row>
    <row r="709" spans="1:5" ht="24" outlineLevel="1" x14ac:dyDescent="0.2">
      <c r="A709" s="1321"/>
      <c r="B709" s="1322"/>
      <c r="C709" s="788" t="s">
        <v>967</v>
      </c>
      <c r="D709" s="1323"/>
      <c r="E709" s="1324" t="s">
        <v>1294</v>
      </c>
    </row>
    <row r="710" spans="1:5" outlineLevel="1" x14ac:dyDescent="0.2">
      <c r="A710" s="1321"/>
      <c r="B710" s="1322"/>
      <c r="C710" s="788" t="s">
        <v>968</v>
      </c>
      <c r="D710" s="1323"/>
      <c r="E710" s="1324" t="s">
        <v>1295</v>
      </c>
    </row>
    <row r="711" spans="1:5" ht="24" outlineLevel="1" x14ac:dyDescent="0.2">
      <c r="A711" s="1321"/>
      <c r="B711" s="1322"/>
      <c r="C711" s="788" t="s">
        <v>969</v>
      </c>
      <c r="D711" s="1323"/>
      <c r="E711" s="1324" t="s">
        <v>1296</v>
      </c>
    </row>
    <row r="712" spans="1:5" outlineLevel="1" x14ac:dyDescent="0.2">
      <c r="A712" s="1321"/>
      <c r="B712" s="1322"/>
      <c r="C712" s="788" t="s">
        <v>970</v>
      </c>
      <c r="D712" s="1323"/>
      <c r="E712" s="1324" t="s">
        <v>1297</v>
      </c>
    </row>
    <row r="713" spans="1:5" ht="48" outlineLevel="1" x14ac:dyDescent="0.2">
      <c r="A713" s="1321"/>
      <c r="B713" s="1322"/>
      <c r="C713" s="788" t="s">
        <v>971</v>
      </c>
      <c r="D713" s="1323"/>
      <c r="E713" s="1324" t="s">
        <v>1298</v>
      </c>
    </row>
    <row r="714" spans="1:5" ht="48" outlineLevel="1" x14ac:dyDescent="0.2">
      <c r="A714" s="1321"/>
      <c r="B714" s="1322"/>
      <c r="C714" s="788" t="s">
        <v>972</v>
      </c>
      <c r="D714" s="1323"/>
      <c r="E714" s="1324" t="s">
        <v>1299</v>
      </c>
    </row>
    <row r="715" spans="1:5" ht="48" outlineLevel="1" x14ac:dyDescent="0.2">
      <c r="A715" s="1321"/>
      <c r="B715" s="1322"/>
      <c r="C715" s="788" t="s">
        <v>973</v>
      </c>
      <c r="D715" s="1323"/>
      <c r="E715" s="1324" t="s">
        <v>1300</v>
      </c>
    </row>
    <row r="716" spans="1:5" ht="48" outlineLevel="1" x14ac:dyDescent="0.2">
      <c r="A716" s="1321"/>
      <c r="B716" s="1322"/>
      <c r="C716" s="788" t="s">
        <v>974</v>
      </c>
      <c r="D716" s="1323"/>
      <c r="E716" s="1324" t="s">
        <v>1301</v>
      </c>
    </row>
    <row r="717" spans="1:5" ht="48" outlineLevel="1" x14ac:dyDescent="0.2">
      <c r="A717" s="1321"/>
      <c r="B717" s="1322"/>
      <c r="C717" s="788" t="s">
        <v>975</v>
      </c>
      <c r="D717" s="1323"/>
      <c r="E717" s="1324" t="s">
        <v>1302</v>
      </c>
    </row>
    <row r="718" spans="1:5" ht="48" outlineLevel="1" x14ac:dyDescent="0.2">
      <c r="A718" s="1321"/>
      <c r="B718" s="1322"/>
      <c r="C718" s="788" t="s">
        <v>976</v>
      </c>
      <c r="D718" s="1323"/>
      <c r="E718" s="1324" t="s">
        <v>1301</v>
      </c>
    </row>
    <row r="719" spans="1:5" ht="48" outlineLevel="1" x14ac:dyDescent="0.2">
      <c r="A719" s="1321"/>
      <c r="B719" s="1322"/>
      <c r="C719" s="788" t="s">
        <v>977</v>
      </c>
      <c r="D719" s="1323"/>
      <c r="E719" s="1324" t="s">
        <v>1300</v>
      </c>
    </row>
    <row r="720" spans="1:5" outlineLevel="1" x14ac:dyDescent="0.2">
      <c r="A720" s="1321"/>
      <c r="B720" s="1325"/>
      <c r="C720" s="788" t="s">
        <v>123</v>
      </c>
      <c r="D720" s="1323"/>
      <c r="E720" s="1324"/>
    </row>
    <row r="721" spans="1:5" ht="27.95" customHeight="1" x14ac:dyDescent="0.2">
      <c r="A721" s="1330" t="s">
        <v>1634</v>
      </c>
      <c r="B721" s="1331"/>
      <c r="C721" s="1331"/>
      <c r="D721" s="1331"/>
      <c r="E721" s="1331"/>
    </row>
    <row r="722" spans="1:5" ht="38.25" x14ac:dyDescent="0.2">
      <c r="A722" s="1317">
        <v>31</v>
      </c>
      <c r="B722" s="1318" t="s">
        <v>256</v>
      </c>
      <c r="C722" s="787" t="s">
        <v>257</v>
      </c>
      <c r="D722" s="1319" t="s">
        <v>1635</v>
      </c>
      <c r="E722" s="1320" t="s">
        <v>1636</v>
      </c>
    </row>
    <row r="723" spans="1:5" ht="36" outlineLevel="1" x14ac:dyDescent="0.2">
      <c r="A723" s="1321"/>
      <c r="B723" s="1322"/>
      <c r="C723" s="788" t="s">
        <v>1291</v>
      </c>
      <c r="D723" s="1323"/>
      <c r="E723" s="1324" t="s">
        <v>2</v>
      </c>
    </row>
    <row r="724" spans="1:5" ht="48" outlineLevel="1" x14ac:dyDescent="0.2">
      <c r="A724" s="1321"/>
      <c r="B724" s="1322"/>
      <c r="C724" s="788" t="s">
        <v>962</v>
      </c>
      <c r="D724" s="1323"/>
      <c r="E724" s="1324" t="s">
        <v>2</v>
      </c>
    </row>
    <row r="725" spans="1:5" ht="36" outlineLevel="1" x14ac:dyDescent="0.2">
      <c r="A725" s="1321"/>
      <c r="B725" s="1322"/>
      <c r="C725" s="788" t="s">
        <v>1637</v>
      </c>
      <c r="D725" s="1323"/>
      <c r="E725" s="1324" t="s">
        <v>2</v>
      </c>
    </row>
    <row r="726" spans="1:5" outlineLevel="1" x14ac:dyDescent="0.2">
      <c r="A726" s="1321"/>
      <c r="B726" s="1322"/>
      <c r="C726" s="788" t="s">
        <v>946</v>
      </c>
      <c r="D726" s="1323"/>
      <c r="E726" s="1324" t="s">
        <v>2</v>
      </c>
    </row>
    <row r="727" spans="1:5" ht="48" outlineLevel="1" x14ac:dyDescent="0.2">
      <c r="A727" s="1321"/>
      <c r="B727" s="1322"/>
      <c r="C727" s="788" t="s">
        <v>947</v>
      </c>
      <c r="D727" s="1323"/>
      <c r="E727" s="1324" t="s">
        <v>2</v>
      </c>
    </row>
    <row r="728" spans="1:5" outlineLevel="1" x14ac:dyDescent="0.2">
      <c r="A728" s="1321"/>
      <c r="B728" s="1322"/>
      <c r="C728" s="788" t="s">
        <v>963</v>
      </c>
      <c r="D728" s="1323"/>
      <c r="E728" s="1324" t="s">
        <v>1638</v>
      </c>
    </row>
    <row r="729" spans="1:5" outlineLevel="1" x14ac:dyDescent="0.2">
      <c r="A729" s="1321"/>
      <c r="B729" s="1322"/>
      <c r="C729" s="788" t="s">
        <v>964</v>
      </c>
      <c r="D729" s="1323"/>
      <c r="E729" s="1324" t="s">
        <v>1638</v>
      </c>
    </row>
    <row r="730" spans="1:5" ht="24" outlineLevel="1" x14ac:dyDescent="0.2">
      <c r="A730" s="1321"/>
      <c r="B730" s="1322"/>
      <c r="C730" s="788" t="s">
        <v>965</v>
      </c>
      <c r="D730" s="1323"/>
      <c r="E730" s="1324" t="s">
        <v>1639</v>
      </c>
    </row>
    <row r="731" spans="1:5" outlineLevel="1" x14ac:dyDescent="0.2">
      <c r="A731" s="1321"/>
      <c r="B731" s="1322"/>
      <c r="C731" s="788" t="s">
        <v>966</v>
      </c>
      <c r="D731" s="1323"/>
      <c r="E731" s="1324" t="s">
        <v>1638</v>
      </c>
    </row>
    <row r="732" spans="1:5" ht="24" outlineLevel="1" x14ac:dyDescent="0.2">
      <c r="A732" s="1321"/>
      <c r="B732" s="1322"/>
      <c r="C732" s="788" t="s">
        <v>967</v>
      </c>
      <c r="D732" s="1323"/>
      <c r="E732" s="1324" t="s">
        <v>1640</v>
      </c>
    </row>
    <row r="733" spans="1:5" outlineLevel="1" x14ac:dyDescent="0.2">
      <c r="A733" s="1321"/>
      <c r="B733" s="1322"/>
      <c r="C733" s="788" t="s">
        <v>968</v>
      </c>
      <c r="D733" s="1323"/>
      <c r="E733" s="1324" t="s">
        <v>1641</v>
      </c>
    </row>
    <row r="734" spans="1:5" ht="24" outlineLevel="1" x14ac:dyDescent="0.2">
      <c r="A734" s="1321"/>
      <c r="B734" s="1322"/>
      <c r="C734" s="788" t="s">
        <v>969</v>
      </c>
      <c r="D734" s="1323"/>
      <c r="E734" s="1324" t="s">
        <v>1642</v>
      </c>
    </row>
    <row r="735" spans="1:5" outlineLevel="1" x14ac:dyDescent="0.2">
      <c r="A735" s="1321"/>
      <c r="B735" s="1322"/>
      <c r="C735" s="788" t="s">
        <v>970</v>
      </c>
      <c r="D735" s="1323"/>
      <c r="E735" s="1324" t="s">
        <v>1643</v>
      </c>
    </row>
    <row r="736" spans="1:5" ht="48" outlineLevel="1" x14ac:dyDescent="0.2">
      <c r="A736" s="1321"/>
      <c r="B736" s="1322"/>
      <c r="C736" s="788" t="s">
        <v>971</v>
      </c>
      <c r="D736" s="1323"/>
      <c r="E736" s="1324" t="s">
        <v>1644</v>
      </c>
    </row>
    <row r="737" spans="1:5" ht="48" outlineLevel="1" x14ac:dyDescent="0.2">
      <c r="A737" s="1321"/>
      <c r="B737" s="1322"/>
      <c r="C737" s="788" t="s">
        <v>972</v>
      </c>
      <c r="D737" s="1323"/>
      <c r="E737" s="1324" t="s">
        <v>1645</v>
      </c>
    </row>
    <row r="738" spans="1:5" ht="48" outlineLevel="1" x14ac:dyDescent="0.2">
      <c r="A738" s="1321"/>
      <c r="B738" s="1322"/>
      <c r="C738" s="788" t="s">
        <v>973</v>
      </c>
      <c r="D738" s="1323"/>
      <c r="E738" s="1324" t="s">
        <v>1646</v>
      </c>
    </row>
    <row r="739" spans="1:5" ht="48" outlineLevel="1" x14ac:dyDescent="0.2">
      <c r="A739" s="1321"/>
      <c r="B739" s="1322"/>
      <c r="C739" s="788" t="s">
        <v>974</v>
      </c>
      <c r="D739" s="1323"/>
      <c r="E739" s="1324" t="s">
        <v>1647</v>
      </c>
    </row>
    <row r="740" spans="1:5" ht="48" outlineLevel="1" x14ac:dyDescent="0.2">
      <c r="A740" s="1321"/>
      <c r="B740" s="1322"/>
      <c r="C740" s="788" t="s">
        <v>975</v>
      </c>
      <c r="D740" s="1323"/>
      <c r="E740" s="1324" t="s">
        <v>1648</v>
      </c>
    </row>
    <row r="741" spans="1:5" ht="48" outlineLevel="1" x14ac:dyDescent="0.2">
      <c r="A741" s="1321"/>
      <c r="B741" s="1322"/>
      <c r="C741" s="788" t="s">
        <v>976</v>
      </c>
      <c r="D741" s="1323"/>
      <c r="E741" s="1324" t="s">
        <v>1647</v>
      </c>
    </row>
    <row r="742" spans="1:5" ht="48" outlineLevel="1" x14ac:dyDescent="0.2">
      <c r="A742" s="1321"/>
      <c r="B742" s="1322"/>
      <c r="C742" s="788" t="s">
        <v>977</v>
      </c>
      <c r="D742" s="1323"/>
      <c r="E742" s="1324" t="s">
        <v>1646</v>
      </c>
    </row>
    <row r="743" spans="1:5" outlineLevel="1" x14ac:dyDescent="0.2">
      <c r="A743" s="1321"/>
      <c r="B743" s="1325"/>
      <c r="C743" s="788" t="s">
        <v>123</v>
      </c>
      <c r="D743" s="1323"/>
      <c r="E743" s="1324"/>
    </row>
    <row r="744" spans="1:5" ht="27.95" customHeight="1" x14ac:dyDescent="0.2">
      <c r="A744" s="1330" t="s">
        <v>1303</v>
      </c>
      <c r="B744" s="1331"/>
      <c r="C744" s="1331"/>
      <c r="D744" s="1331"/>
      <c r="E744" s="1331"/>
    </row>
    <row r="745" spans="1:5" ht="38.25" x14ac:dyDescent="0.2">
      <c r="A745" s="1317">
        <v>32</v>
      </c>
      <c r="B745" s="1318" t="s">
        <v>1304</v>
      </c>
      <c r="C745" s="787" t="s">
        <v>258</v>
      </c>
      <c r="D745" s="1319" t="s">
        <v>1649</v>
      </c>
      <c r="E745" s="1320" t="s">
        <v>1650</v>
      </c>
    </row>
    <row r="746" spans="1:5" ht="36" outlineLevel="1" x14ac:dyDescent="0.2">
      <c r="A746" s="1321"/>
      <c r="B746" s="1322"/>
      <c r="C746" s="788" t="s">
        <v>1291</v>
      </c>
      <c r="D746" s="1323"/>
      <c r="E746" s="1324" t="s">
        <v>2</v>
      </c>
    </row>
    <row r="747" spans="1:5" ht="48" outlineLevel="1" x14ac:dyDescent="0.2">
      <c r="A747" s="1321"/>
      <c r="B747" s="1322"/>
      <c r="C747" s="788" t="s">
        <v>962</v>
      </c>
      <c r="D747" s="1323"/>
      <c r="E747" s="1324" t="s">
        <v>2</v>
      </c>
    </row>
    <row r="748" spans="1:5" ht="36" outlineLevel="1" x14ac:dyDescent="0.2">
      <c r="A748" s="1321"/>
      <c r="B748" s="1322"/>
      <c r="C748" s="788" t="s">
        <v>1637</v>
      </c>
      <c r="D748" s="1323"/>
      <c r="E748" s="1324" t="s">
        <v>2</v>
      </c>
    </row>
    <row r="749" spans="1:5" outlineLevel="1" x14ac:dyDescent="0.2">
      <c r="A749" s="1321"/>
      <c r="B749" s="1322"/>
      <c r="C749" s="788" t="s">
        <v>946</v>
      </c>
      <c r="D749" s="1323"/>
      <c r="E749" s="1324" t="s">
        <v>2</v>
      </c>
    </row>
    <row r="750" spans="1:5" ht="48" outlineLevel="1" x14ac:dyDescent="0.2">
      <c r="A750" s="1321"/>
      <c r="B750" s="1322"/>
      <c r="C750" s="788" t="s">
        <v>947</v>
      </c>
      <c r="D750" s="1323"/>
      <c r="E750" s="1324" t="s">
        <v>2</v>
      </c>
    </row>
    <row r="751" spans="1:5" outlineLevel="1" x14ac:dyDescent="0.2">
      <c r="A751" s="1321"/>
      <c r="B751" s="1322"/>
      <c r="C751" s="788" t="s">
        <v>963</v>
      </c>
      <c r="D751" s="1323"/>
      <c r="E751" s="1324" t="s">
        <v>1651</v>
      </c>
    </row>
    <row r="752" spans="1:5" outlineLevel="1" x14ac:dyDescent="0.2">
      <c r="A752" s="1321"/>
      <c r="B752" s="1322"/>
      <c r="C752" s="788" t="s">
        <v>964</v>
      </c>
      <c r="D752" s="1323"/>
      <c r="E752" s="1324" t="s">
        <v>1651</v>
      </c>
    </row>
    <row r="753" spans="1:5" ht="24" outlineLevel="1" x14ac:dyDescent="0.2">
      <c r="A753" s="1321"/>
      <c r="B753" s="1322"/>
      <c r="C753" s="788" t="s">
        <v>965</v>
      </c>
      <c r="D753" s="1323"/>
      <c r="E753" s="1324" t="s">
        <v>1652</v>
      </c>
    </row>
    <row r="754" spans="1:5" outlineLevel="1" x14ac:dyDescent="0.2">
      <c r="A754" s="1321"/>
      <c r="B754" s="1322"/>
      <c r="C754" s="788" t="s">
        <v>966</v>
      </c>
      <c r="D754" s="1323"/>
      <c r="E754" s="1324" t="s">
        <v>1651</v>
      </c>
    </row>
    <row r="755" spans="1:5" ht="24" outlineLevel="1" x14ac:dyDescent="0.2">
      <c r="A755" s="1321"/>
      <c r="B755" s="1322"/>
      <c r="C755" s="788" t="s">
        <v>967</v>
      </c>
      <c r="D755" s="1323"/>
      <c r="E755" s="1324">
        <v>972.33</v>
      </c>
    </row>
    <row r="756" spans="1:5" outlineLevel="1" x14ac:dyDescent="0.2">
      <c r="A756" s="1321"/>
      <c r="B756" s="1322"/>
      <c r="C756" s="788" t="s">
        <v>968</v>
      </c>
      <c r="D756" s="1323"/>
      <c r="E756" s="1324" t="s">
        <v>1653</v>
      </c>
    </row>
    <row r="757" spans="1:5" ht="24" outlineLevel="1" x14ac:dyDescent="0.2">
      <c r="A757" s="1321"/>
      <c r="B757" s="1322"/>
      <c r="C757" s="788" t="s">
        <v>969</v>
      </c>
      <c r="D757" s="1323"/>
      <c r="E757" s="1324" t="s">
        <v>1654</v>
      </c>
    </row>
    <row r="758" spans="1:5" outlineLevel="1" x14ac:dyDescent="0.2">
      <c r="A758" s="1321"/>
      <c r="B758" s="1322"/>
      <c r="C758" s="788" t="s">
        <v>970</v>
      </c>
      <c r="D758" s="1323"/>
      <c r="E758" s="1324" t="s">
        <v>1655</v>
      </c>
    </row>
    <row r="759" spans="1:5" ht="48" outlineLevel="1" x14ac:dyDescent="0.2">
      <c r="A759" s="1321"/>
      <c r="B759" s="1322"/>
      <c r="C759" s="788" t="s">
        <v>971</v>
      </c>
      <c r="D759" s="1323"/>
      <c r="E759" s="1324" t="s">
        <v>1656</v>
      </c>
    </row>
    <row r="760" spans="1:5" ht="48" outlineLevel="1" x14ac:dyDescent="0.2">
      <c r="A760" s="1321"/>
      <c r="B760" s="1322"/>
      <c r="C760" s="788" t="s">
        <v>972</v>
      </c>
      <c r="D760" s="1323"/>
      <c r="E760" s="1324" t="s">
        <v>1657</v>
      </c>
    </row>
    <row r="761" spans="1:5" ht="48" outlineLevel="1" x14ac:dyDescent="0.2">
      <c r="A761" s="1321"/>
      <c r="B761" s="1322"/>
      <c r="C761" s="788" t="s">
        <v>973</v>
      </c>
      <c r="D761" s="1323"/>
      <c r="E761" s="1324" t="s">
        <v>1658</v>
      </c>
    </row>
    <row r="762" spans="1:5" ht="48" outlineLevel="1" x14ac:dyDescent="0.2">
      <c r="A762" s="1321"/>
      <c r="B762" s="1322"/>
      <c r="C762" s="788" t="s">
        <v>974</v>
      </c>
      <c r="D762" s="1323"/>
      <c r="E762" s="1324" t="s">
        <v>1659</v>
      </c>
    </row>
    <row r="763" spans="1:5" ht="48" outlineLevel="1" x14ac:dyDescent="0.2">
      <c r="A763" s="1321"/>
      <c r="B763" s="1322"/>
      <c r="C763" s="788" t="s">
        <v>975</v>
      </c>
      <c r="D763" s="1323"/>
      <c r="E763" s="1324" t="s">
        <v>1660</v>
      </c>
    </row>
    <row r="764" spans="1:5" ht="48" outlineLevel="1" x14ac:dyDescent="0.2">
      <c r="A764" s="1321"/>
      <c r="B764" s="1322"/>
      <c r="C764" s="788" t="s">
        <v>976</v>
      </c>
      <c r="D764" s="1323"/>
      <c r="E764" s="1324" t="s">
        <v>1659</v>
      </c>
    </row>
    <row r="765" spans="1:5" ht="48" outlineLevel="1" x14ac:dyDescent="0.2">
      <c r="A765" s="1321"/>
      <c r="B765" s="1322"/>
      <c r="C765" s="788" t="s">
        <v>977</v>
      </c>
      <c r="D765" s="1323"/>
      <c r="E765" s="1324" t="s">
        <v>1658</v>
      </c>
    </row>
    <row r="766" spans="1:5" outlineLevel="1" x14ac:dyDescent="0.2">
      <c r="A766" s="1321"/>
      <c r="B766" s="1325"/>
      <c r="C766" s="788" t="s">
        <v>123</v>
      </c>
      <c r="D766" s="1323"/>
      <c r="E766" s="1324"/>
    </row>
    <row r="767" spans="1:5" ht="27.95" customHeight="1" x14ac:dyDescent="0.2">
      <c r="A767" s="1330" t="s">
        <v>1305</v>
      </c>
      <c r="B767" s="1331"/>
      <c r="C767" s="1331"/>
      <c r="D767" s="1331"/>
      <c r="E767" s="1331"/>
    </row>
    <row r="768" spans="1:5" ht="38.25" x14ac:dyDescent="0.2">
      <c r="A768" s="1317">
        <v>33</v>
      </c>
      <c r="B768" s="1318" t="s">
        <v>1306</v>
      </c>
      <c r="C768" s="787" t="s">
        <v>259</v>
      </c>
      <c r="D768" s="1319" t="s">
        <v>1307</v>
      </c>
      <c r="E768" s="1320" t="s">
        <v>1308</v>
      </c>
    </row>
    <row r="769" spans="1:5" ht="36" outlineLevel="1" x14ac:dyDescent="0.2">
      <c r="A769" s="1321"/>
      <c r="B769" s="1322"/>
      <c r="C769" s="788" t="s">
        <v>1291</v>
      </c>
      <c r="D769" s="1323"/>
      <c r="E769" s="1324" t="s">
        <v>2</v>
      </c>
    </row>
    <row r="770" spans="1:5" ht="36" outlineLevel="1" x14ac:dyDescent="0.2">
      <c r="A770" s="1321"/>
      <c r="B770" s="1322"/>
      <c r="C770" s="788" t="s">
        <v>1309</v>
      </c>
      <c r="D770" s="1323"/>
      <c r="E770" s="1324" t="s">
        <v>2</v>
      </c>
    </row>
    <row r="771" spans="1:5" ht="48" outlineLevel="1" x14ac:dyDescent="0.2">
      <c r="A771" s="1321"/>
      <c r="B771" s="1322"/>
      <c r="C771" s="788" t="s">
        <v>962</v>
      </c>
      <c r="D771" s="1323"/>
      <c r="E771" s="1324" t="s">
        <v>2</v>
      </c>
    </row>
    <row r="772" spans="1:5" outlineLevel="1" x14ac:dyDescent="0.2">
      <c r="A772" s="1321"/>
      <c r="B772" s="1322"/>
      <c r="C772" s="788" t="s">
        <v>946</v>
      </c>
      <c r="D772" s="1323"/>
      <c r="E772" s="1324" t="s">
        <v>2</v>
      </c>
    </row>
    <row r="773" spans="1:5" ht="48" outlineLevel="1" x14ac:dyDescent="0.2">
      <c r="A773" s="1321"/>
      <c r="B773" s="1322"/>
      <c r="C773" s="788" t="s">
        <v>947</v>
      </c>
      <c r="D773" s="1323"/>
      <c r="E773" s="1324" t="s">
        <v>2</v>
      </c>
    </row>
    <row r="774" spans="1:5" outlineLevel="1" x14ac:dyDescent="0.2">
      <c r="A774" s="1321"/>
      <c r="B774" s="1322"/>
      <c r="C774" s="788" t="s">
        <v>963</v>
      </c>
      <c r="D774" s="1323"/>
      <c r="E774" s="1324" t="s">
        <v>1310</v>
      </c>
    </row>
    <row r="775" spans="1:5" outlineLevel="1" x14ac:dyDescent="0.2">
      <c r="A775" s="1321"/>
      <c r="B775" s="1322"/>
      <c r="C775" s="788" t="s">
        <v>964</v>
      </c>
      <c r="D775" s="1323"/>
      <c r="E775" s="1324" t="s">
        <v>1310</v>
      </c>
    </row>
    <row r="776" spans="1:5" ht="24" outlineLevel="1" x14ac:dyDescent="0.2">
      <c r="A776" s="1321"/>
      <c r="B776" s="1322"/>
      <c r="C776" s="788" t="s">
        <v>965</v>
      </c>
      <c r="D776" s="1323"/>
      <c r="E776" s="1324" t="s">
        <v>1311</v>
      </c>
    </row>
    <row r="777" spans="1:5" outlineLevel="1" x14ac:dyDescent="0.2">
      <c r="A777" s="1321"/>
      <c r="B777" s="1322"/>
      <c r="C777" s="788" t="s">
        <v>966</v>
      </c>
      <c r="D777" s="1323"/>
      <c r="E777" s="1324" t="s">
        <v>1310</v>
      </c>
    </row>
    <row r="778" spans="1:5" ht="24" outlineLevel="1" x14ac:dyDescent="0.2">
      <c r="A778" s="1321"/>
      <c r="B778" s="1322"/>
      <c r="C778" s="788" t="s">
        <v>967</v>
      </c>
      <c r="D778" s="1323"/>
      <c r="E778" s="1324" t="s">
        <v>1312</v>
      </c>
    </row>
    <row r="779" spans="1:5" outlineLevel="1" x14ac:dyDescent="0.2">
      <c r="A779" s="1321"/>
      <c r="B779" s="1322"/>
      <c r="C779" s="788" t="s">
        <v>968</v>
      </c>
      <c r="D779" s="1323"/>
      <c r="E779" s="1324" t="s">
        <v>1313</v>
      </c>
    </row>
    <row r="780" spans="1:5" ht="24" outlineLevel="1" x14ac:dyDescent="0.2">
      <c r="A780" s="1321"/>
      <c r="B780" s="1322"/>
      <c r="C780" s="788" t="s">
        <v>969</v>
      </c>
      <c r="D780" s="1323"/>
      <c r="E780" s="1324" t="s">
        <v>1314</v>
      </c>
    </row>
    <row r="781" spans="1:5" outlineLevel="1" x14ac:dyDescent="0.2">
      <c r="A781" s="1321"/>
      <c r="B781" s="1322"/>
      <c r="C781" s="788" t="s">
        <v>970</v>
      </c>
      <c r="D781" s="1323"/>
      <c r="E781" s="1324" t="s">
        <v>1315</v>
      </c>
    </row>
    <row r="782" spans="1:5" ht="48" outlineLevel="1" x14ac:dyDescent="0.2">
      <c r="A782" s="1321"/>
      <c r="B782" s="1322"/>
      <c r="C782" s="788" t="s">
        <v>971</v>
      </c>
      <c r="D782" s="1323"/>
      <c r="E782" s="1324" t="s">
        <v>1316</v>
      </c>
    </row>
    <row r="783" spans="1:5" ht="48" outlineLevel="1" x14ac:dyDescent="0.2">
      <c r="A783" s="1321"/>
      <c r="B783" s="1322"/>
      <c r="C783" s="788" t="s">
        <v>972</v>
      </c>
      <c r="D783" s="1323"/>
      <c r="E783" s="1324" t="s">
        <v>1317</v>
      </c>
    </row>
    <row r="784" spans="1:5" ht="48" outlineLevel="1" x14ac:dyDescent="0.2">
      <c r="A784" s="1321"/>
      <c r="B784" s="1322"/>
      <c r="C784" s="788" t="s">
        <v>973</v>
      </c>
      <c r="D784" s="1323"/>
      <c r="E784" s="1324" t="s">
        <v>1318</v>
      </c>
    </row>
    <row r="785" spans="1:5" ht="48" outlineLevel="1" x14ac:dyDescent="0.2">
      <c r="A785" s="1321"/>
      <c r="B785" s="1322"/>
      <c r="C785" s="788" t="s">
        <v>974</v>
      </c>
      <c r="D785" s="1323"/>
      <c r="E785" s="1324" t="s">
        <v>1319</v>
      </c>
    </row>
    <row r="786" spans="1:5" ht="48" outlineLevel="1" x14ac:dyDescent="0.2">
      <c r="A786" s="1321"/>
      <c r="B786" s="1322"/>
      <c r="C786" s="788" t="s">
        <v>975</v>
      </c>
      <c r="D786" s="1323"/>
      <c r="E786" s="1324" t="s">
        <v>1320</v>
      </c>
    </row>
    <row r="787" spans="1:5" ht="48" outlineLevel="1" x14ac:dyDescent="0.2">
      <c r="A787" s="1321"/>
      <c r="B787" s="1322"/>
      <c r="C787" s="788" t="s">
        <v>976</v>
      </c>
      <c r="D787" s="1323"/>
      <c r="E787" s="1324" t="s">
        <v>1319</v>
      </c>
    </row>
    <row r="788" spans="1:5" ht="48" outlineLevel="1" x14ac:dyDescent="0.2">
      <c r="A788" s="1321"/>
      <c r="B788" s="1322"/>
      <c r="C788" s="788" t="s">
        <v>977</v>
      </c>
      <c r="D788" s="1323"/>
      <c r="E788" s="1324" t="s">
        <v>1318</v>
      </c>
    </row>
    <row r="789" spans="1:5" outlineLevel="1" x14ac:dyDescent="0.2">
      <c r="A789" s="1321"/>
      <c r="B789" s="1325"/>
      <c r="C789" s="788" t="s">
        <v>123</v>
      </c>
      <c r="D789" s="1323"/>
      <c r="E789" s="1324"/>
    </row>
    <row r="790" spans="1:5" ht="27.95" customHeight="1" x14ac:dyDescent="0.2">
      <c r="A790" s="1330" t="s">
        <v>1321</v>
      </c>
      <c r="B790" s="1331"/>
      <c r="C790" s="1331"/>
      <c r="D790" s="1331"/>
      <c r="E790" s="1331"/>
    </row>
    <row r="791" spans="1:5" ht="38.25" x14ac:dyDescent="0.2">
      <c r="A791" s="1317">
        <v>34</v>
      </c>
      <c r="B791" s="1318" t="s">
        <v>1322</v>
      </c>
      <c r="C791" s="787" t="s">
        <v>1323</v>
      </c>
      <c r="D791" s="1319" t="s">
        <v>1324</v>
      </c>
      <c r="E791" s="1320" t="s">
        <v>1325</v>
      </c>
    </row>
    <row r="792" spans="1:5" ht="36" outlineLevel="1" x14ac:dyDescent="0.2">
      <c r="A792" s="1321"/>
      <c r="B792" s="1322"/>
      <c r="C792" s="788" t="s">
        <v>1291</v>
      </c>
      <c r="D792" s="1323"/>
      <c r="E792" s="1324" t="s">
        <v>2</v>
      </c>
    </row>
    <row r="793" spans="1:5" ht="36" outlineLevel="1" x14ac:dyDescent="0.2">
      <c r="A793" s="1321"/>
      <c r="B793" s="1322"/>
      <c r="C793" s="788" t="s">
        <v>1309</v>
      </c>
      <c r="D793" s="1323"/>
      <c r="E793" s="1324" t="s">
        <v>2</v>
      </c>
    </row>
    <row r="794" spans="1:5" ht="48" outlineLevel="1" x14ac:dyDescent="0.2">
      <c r="A794" s="1321"/>
      <c r="B794" s="1322"/>
      <c r="C794" s="788" t="s">
        <v>962</v>
      </c>
      <c r="D794" s="1323"/>
      <c r="E794" s="1324" t="s">
        <v>2</v>
      </c>
    </row>
    <row r="795" spans="1:5" outlineLevel="1" x14ac:dyDescent="0.2">
      <c r="A795" s="1321"/>
      <c r="B795" s="1322"/>
      <c r="C795" s="788" t="s">
        <v>946</v>
      </c>
      <c r="D795" s="1323"/>
      <c r="E795" s="1324" t="s">
        <v>2</v>
      </c>
    </row>
    <row r="796" spans="1:5" ht="48" outlineLevel="1" x14ac:dyDescent="0.2">
      <c r="A796" s="1321"/>
      <c r="B796" s="1322"/>
      <c r="C796" s="788" t="s">
        <v>947</v>
      </c>
      <c r="D796" s="1323"/>
      <c r="E796" s="1324" t="s">
        <v>2</v>
      </c>
    </row>
    <row r="797" spans="1:5" outlineLevel="1" x14ac:dyDescent="0.2">
      <c r="A797" s="1321"/>
      <c r="B797" s="1322"/>
      <c r="C797" s="788" t="s">
        <v>963</v>
      </c>
      <c r="D797" s="1323"/>
      <c r="E797" s="1324" t="s">
        <v>1326</v>
      </c>
    </row>
    <row r="798" spans="1:5" outlineLevel="1" x14ac:dyDescent="0.2">
      <c r="A798" s="1321"/>
      <c r="B798" s="1322"/>
      <c r="C798" s="788" t="s">
        <v>964</v>
      </c>
      <c r="D798" s="1323"/>
      <c r="E798" s="1324" t="s">
        <v>1326</v>
      </c>
    </row>
    <row r="799" spans="1:5" ht="24" outlineLevel="1" x14ac:dyDescent="0.2">
      <c r="A799" s="1321"/>
      <c r="B799" s="1322"/>
      <c r="C799" s="788" t="s">
        <v>965</v>
      </c>
      <c r="D799" s="1323"/>
      <c r="E799" s="1324" t="s">
        <v>1327</v>
      </c>
    </row>
    <row r="800" spans="1:5" outlineLevel="1" x14ac:dyDescent="0.2">
      <c r="A800" s="1321"/>
      <c r="B800" s="1322"/>
      <c r="C800" s="788" t="s">
        <v>966</v>
      </c>
      <c r="D800" s="1323"/>
      <c r="E800" s="1324" t="s">
        <v>1326</v>
      </c>
    </row>
    <row r="801" spans="1:5" ht="24" outlineLevel="1" x14ac:dyDescent="0.2">
      <c r="A801" s="1321"/>
      <c r="B801" s="1322"/>
      <c r="C801" s="788" t="s">
        <v>967</v>
      </c>
      <c r="D801" s="1323"/>
      <c r="E801" s="1324">
        <v>896.69</v>
      </c>
    </row>
    <row r="802" spans="1:5" outlineLevel="1" x14ac:dyDescent="0.2">
      <c r="A802" s="1321"/>
      <c r="B802" s="1322"/>
      <c r="C802" s="788" t="s">
        <v>968</v>
      </c>
      <c r="D802" s="1323"/>
      <c r="E802" s="1324" t="s">
        <v>1328</v>
      </c>
    </row>
    <row r="803" spans="1:5" ht="24" outlineLevel="1" x14ac:dyDescent="0.2">
      <c r="A803" s="1321"/>
      <c r="B803" s="1322"/>
      <c r="C803" s="788" t="s">
        <v>969</v>
      </c>
      <c r="D803" s="1323"/>
      <c r="E803" s="1324" t="s">
        <v>1329</v>
      </c>
    </row>
    <row r="804" spans="1:5" outlineLevel="1" x14ac:dyDescent="0.2">
      <c r="A804" s="1321"/>
      <c r="B804" s="1322"/>
      <c r="C804" s="788" t="s">
        <v>970</v>
      </c>
      <c r="D804" s="1323"/>
      <c r="E804" s="1324" t="s">
        <v>1330</v>
      </c>
    </row>
    <row r="805" spans="1:5" ht="48" outlineLevel="1" x14ac:dyDescent="0.2">
      <c r="A805" s="1321"/>
      <c r="B805" s="1322"/>
      <c r="C805" s="788" t="s">
        <v>971</v>
      </c>
      <c r="D805" s="1323"/>
      <c r="E805" s="1324" t="s">
        <v>1331</v>
      </c>
    </row>
    <row r="806" spans="1:5" ht="48" outlineLevel="1" x14ac:dyDescent="0.2">
      <c r="A806" s="1321"/>
      <c r="B806" s="1322"/>
      <c r="C806" s="788" t="s">
        <v>972</v>
      </c>
      <c r="D806" s="1323"/>
      <c r="E806" s="1324" t="s">
        <v>1332</v>
      </c>
    </row>
    <row r="807" spans="1:5" ht="48" outlineLevel="1" x14ac:dyDescent="0.2">
      <c r="A807" s="1321"/>
      <c r="B807" s="1322"/>
      <c r="C807" s="788" t="s">
        <v>973</v>
      </c>
      <c r="D807" s="1323"/>
      <c r="E807" s="1324" t="s">
        <v>1333</v>
      </c>
    </row>
    <row r="808" spans="1:5" ht="48" outlineLevel="1" x14ac:dyDescent="0.2">
      <c r="A808" s="1321"/>
      <c r="B808" s="1322"/>
      <c r="C808" s="788" t="s">
        <v>974</v>
      </c>
      <c r="D808" s="1323"/>
      <c r="E808" s="1324" t="s">
        <v>1334</v>
      </c>
    </row>
    <row r="809" spans="1:5" ht="48" outlineLevel="1" x14ac:dyDescent="0.2">
      <c r="A809" s="1321"/>
      <c r="B809" s="1322"/>
      <c r="C809" s="788" t="s">
        <v>975</v>
      </c>
      <c r="D809" s="1323"/>
      <c r="E809" s="1324" t="s">
        <v>1335</v>
      </c>
    </row>
    <row r="810" spans="1:5" ht="48" outlineLevel="1" x14ac:dyDescent="0.2">
      <c r="A810" s="1321"/>
      <c r="B810" s="1322"/>
      <c r="C810" s="788" t="s">
        <v>976</v>
      </c>
      <c r="D810" s="1323"/>
      <c r="E810" s="1324" t="s">
        <v>1334</v>
      </c>
    </row>
    <row r="811" spans="1:5" ht="48" outlineLevel="1" x14ac:dyDescent="0.2">
      <c r="A811" s="1321"/>
      <c r="B811" s="1322"/>
      <c r="C811" s="788" t="s">
        <v>977</v>
      </c>
      <c r="D811" s="1323"/>
      <c r="E811" s="1324" t="s">
        <v>1333</v>
      </c>
    </row>
    <row r="812" spans="1:5" outlineLevel="1" x14ac:dyDescent="0.2">
      <c r="A812" s="1321"/>
      <c r="B812" s="1325"/>
      <c r="C812" s="788" t="s">
        <v>123</v>
      </c>
      <c r="D812" s="1323"/>
      <c r="E812" s="1324"/>
    </row>
    <row r="813" spans="1:5" ht="27.95" customHeight="1" x14ac:dyDescent="0.2">
      <c r="A813" s="1330" t="s">
        <v>1336</v>
      </c>
      <c r="B813" s="1331"/>
      <c r="C813" s="1331"/>
      <c r="D813" s="1331"/>
      <c r="E813" s="1331"/>
    </row>
    <row r="814" spans="1:5" ht="38.25" x14ac:dyDescent="0.2">
      <c r="A814" s="1317">
        <v>35</v>
      </c>
      <c r="B814" s="1318" t="s">
        <v>1337</v>
      </c>
      <c r="C814" s="787" t="s">
        <v>1338</v>
      </c>
      <c r="D814" s="1319" t="s">
        <v>1339</v>
      </c>
      <c r="E814" s="1320" t="s">
        <v>1340</v>
      </c>
    </row>
    <row r="815" spans="1:5" ht="36" outlineLevel="1" x14ac:dyDescent="0.2">
      <c r="A815" s="1321"/>
      <c r="B815" s="1322"/>
      <c r="C815" s="788" t="s">
        <v>1291</v>
      </c>
      <c r="D815" s="1323"/>
      <c r="E815" s="1324" t="s">
        <v>2</v>
      </c>
    </row>
    <row r="816" spans="1:5" ht="48" outlineLevel="1" x14ac:dyDescent="0.2">
      <c r="A816" s="1321"/>
      <c r="B816" s="1322"/>
      <c r="C816" s="788" t="s">
        <v>962</v>
      </c>
      <c r="D816" s="1323"/>
      <c r="E816" s="1324" t="s">
        <v>2</v>
      </c>
    </row>
    <row r="817" spans="1:5" ht="36" outlineLevel="1" x14ac:dyDescent="0.2">
      <c r="A817" s="1321"/>
      <c r="B817" s="1322"/>
      <c r="C817" s="788" t="s">
        <v>1309</v>
      </c>
      <c r="D817" s="1323"/>
      <c r="E817" s="1324" t="s">
        <v>2</v>
      </c>
    </row>
    <row r="818" spans="1:5" outlineLevel="1" x14ac:dyDescent="0.2">
      <c r="A818" s="1321"/>
      <c r="B818" s="1322"/>
      <c r="C818" s="788" t="s">
        <v>946</v>
      </c>
      <c r="D818" s="1323"/>
      <c r="E818" s="1324" t="s">
        <v>2</v>
      </c>
    </row>
    <row r="819" spans="1:5" ht="48" outlineLevel="1" x14ac:dyDescent="0.2">
      <c r="A819" s="1321"/>
      <c r="B819" s="1322"/>
      <c r="C819" s="788" t="s">
        <v>947</v>
      </c>
      <c r="D819" s="1323"/>
      <c r="E819" s="1324" t="s">
        <v>2</v>
      </c>
    </row>
    <row r="820" spans="1:5" outlineLevel="1" x14ac:dyDescent="0.2">
      <c r="A820" s="1321"/>
      <c r="B820" s="1322"/>
      <c r="C820" s="788" t="s">
        <v>963</v>
      </c>
      <c r="D820" s="1323"/>
      <c r="E820" s="1324" t="s">
        <v>1341</v>
      </c>
    </row>
    <row r="821" spans="1:5" outlineLevel="1" x14ac:dyDescent="0.2">
      <c r="A821" s="1321"/>
      <c r="B821" s="1322"/>
      <c r="C821" s="788" t="s">
        <v>964</v>
      </c>
      <c r="D821" s="1323"/>
      <c r="E821" s="1324" t="s">
        <v>1341</v>
      </c>
    </row>
    <row r="822" spans="1:5" ht="24" outlineLevel="1" x14ac:dyDescent="0.2">
      <c r="A822" s="1321"/>
      <c r="B822" s="1322"/>
      <c r="C822" s="788" t="s">
        <v>965</v>
      </c>
      <c r="D822" s="1323"/>
      <c r="E822" s="1324" t="s">
        <v>1342</v>
      </c>
    </row>
    <row r="823" spans="1:5" outlineLevel="1" x14ac:dyDescent="0.2">
      <c r="A823" s="1321"/>
      <c r="B823" s="1322"/>
      <c r="C823" s="788" t="s">
        <v>966</v>
      </c>
      <c r="D823" s="1323"/>
      <c r="E823" s="1324" t="s">
        <v>1341</v>
      </c>
    </row>
    <row r="824" spans="1:5" ht="24" outlineLevel="1" x14ac:dyDescent="0.2">
      <c r="A824" s="1321"/>
      <c r="B824" s="1322"/>
      <c r="C824" s="788" t="s">
        <v>967</v>
      </c>
      <c r="D824" s="1323"/>
      <c r="E824" s="1324" t="s">
        <v>1343</v>
      </c>
    </row>
    <row r="825" spans="1:5" outlineLevel="1" x14ac:dyDescent="0.2">
      <c r="A825" s="1321"/>
      <c r="B825" s="1322"/>
      <c r="C825" s="788" t="s">
        <v>968</v>
      </c>
      <c r="D825" s="1323"/>
      <c r="E825" s="1324" t="s">
        <v>1344</v>
      </c>
    </row>
    <row r="826" spans="1:5" ht="24" outlineLevel="1" x14ac:dyDescent="0.2">
      <c r="A826" s="1321"/>
      <c r="B826" s="1322"/>
      <c r="C826" s="788" t="s">
        <v>969</v>
      </c>
      <c r="D826" s="1323"/>
      <c r="E826" s="1324" t="s">
        <v>1345</v>
      </c>
    </row>
    <row r="827" spans="1:5" outlineLevel="1" x14ac:dyDescent="0.2">
      <c r="A827" s="1321"/>
      <c r="B827" s="1322"/>
      <c r="C827" s="788" t="s">
        <v>970</v>
      </c>
      <c r="D827" s="1323"/>
      <c r="E827" s="1324" t="s">
        <v>1346</v>
      </c>
    </row>
    <row r="828" spans="1:5" ht="48" outlineLevel="1" x14ac:dyDescent="0.2">
      <c r="A828" s="1321"/>
      <c r="B828" s="1322"/>
      <c r="C828" s="788" t="s">
        <v>971</v>
      </c>
      <c r="D828" s="1323"/>
      <c r="E828" s="1324" t="s">
        <v>1347</v>
      </c>
    </row>
    <row r="829" spans="1:5" ht="48" outlineLevel="1" x14ac:dyDescent="0.2">
      <c r="A829" s="1321"/>
      <c r="B829" s="1322"/>
      <c r="C829" s="788" t="s">
        <v>972</v>
      </c>
      <c r="D829" s="1323"/>
      <c r="E829" s="1324" t="s">
        <v>1348</v>
      </c>
    </row>
    <row r="830" spans="1:5" ht="48" outlineLevel="1" x14ac:dyDescent="0.2">
      <c r="A830" s="1321"/>
      <c r="B830" s="1322"/>
      <c r="C830" s="788" t="s">
        <v>973</v>
      </c>
      <c r="D830" s="1323"/>
      <c r="E830" s="1324" t="s">
        <v>1349</v>
      </c>
    </row>
    <row r="831" spans="1:5" ht="48" outlineLevel="1" x14ac:dyDescent="0.2">
      <c r="A831" s="1321"/>
      <c r="B831" s="1322"/>
      <c r="C831" s="788" t="s">
        <v>974</v>
      </c>
      <c r="D831" s="1323"/>
      <c r="E831" s="1324" t="s">
        <v>1350</v>
      </c>
    </row>
    <row r="832" spans="1:5" ht="48" outlineLevel="1" x14ac:dyDescent="0.2">
      <c r="A832" s="1321"/>
      <c r="B832" s="1322"/>
      <c r="C832" s="788" t="s">
        <v>975</v>
      </c>
      <c r="D832" s="1323"/>
      <c r="E832" s="1324" t="s">
        <v>1351</v>
      </c>
    </row>
    <row r="833" spans="1:5" ht="48" outlineLevel="1" x14ac:dyDescent="0.2">
      <c r="A833" s="1321"/>
      <c r="B833" s="1322"/>
      <c r="C833" s="788" t="s">
        <v>976</v>
      </c>
      <c r="D833" s="1323"/>
      <c r="E833" s="1324" t="s">
        <v>1350</v>
      </c>
    </row>
    <row r="834" spans="1:5" ht="48" outlineLevel="1" x14ac:dyDescent="0.2">
      <c r="A834" s="1321"/>
      <c r="B834" s="1322"/>
      <c r="C834" s="788" t="s">
        <v>977</v>
      </c>
      <c r="D834" s="1323"/>
      <c r="E834" s="1324" t="s">
        <v>1349</v>
      </c>
    </row>
    <row r="835" spans="1:5" outlineLevel="1" x14ac:dyDescent="0.2">
      <c r="A835" s="1321"/>
      <c r="B835" s="1325"/>
      <c r="C835" s="788" t="s">
        <v>123</v>
      </c>
      <c r="D835" s="1323"/>
      <c r="E835" s="1324"/>
    </row>
    <row r="836" spans="1:5" ht="27.95" customHeight="1" x14ac:dyDescent="0.2">
      <c r="A836" s="1330" t="s">
        <v>1352</v>
      </c>
      <c r="B836" s="1331"/>
      <c r="C836" s="1331"/>
      <c r="D836" s="1331"/>
      <c r="E836" s="1331"/>
    </row>
    <row r="837" spans="1:5" ht="38.25" x14ac:dyDescent="0.2">
      <c r="A837" s="1317">
        <v>36</v>
      </c>
      <c r="B837" s="1318" t="s">
        <v>1353</v>
      </c>
      <c r="C837" s="787" t="s">
        <v>1354</v>
      </c>
      <c r="D837" s="1319" t="s">
        <v>1355</v>
      </c>
      <c r="E837" s="1320" t="s">
        <v>1356</v>
      </c>
    </row>
    <row r="838" spans="1:5" ht="36" outlineLevel="1" x14ac:dyDescent="0.2">
      <c r="A838" s="1321"/>
      <c r="B838" s="1322"/>
      <c r="C838" s="788" t="s">
        <v>1291</v>
      </c>
      <c r="D838" s="1323"/>
      <c r="E838" s="1324" t="s">
        <v>2</v>
      </c>
    </row>
    <row r="839" spans="1:5" ht="48" outlineLevel="1" x14ac:dyDescent="0.2">
      <c r="A839" s="1321"/>
      <c r="B839" s="1322"/>
      <c r="C839" s="788" t="s">
        <v>962</v>
      </c>
      <c r="D839" s="1323"/>
      <c r="E839" s="1324" t="s">
        <v>2</v>
      </c>
    </row>
    <row r="840" spans="1:5" ht="36" outlineLevel="1" x14ac:dyDescent="0.2">
      <c r="A840" s="1321"/>
      <c r="B840" s="1322"/>
      <c r="C840" s="788" t="s">
        <v>1309</v>
      </c>
      <c r="D840" s="1323"/>
      <c r="E840" s="1324" t="s">
        <v>2</v>
      </c>
    </row>
    <row r="841" spans="1:5" outlineLevel="1" x14ac:dyDescent="0.2">
      <c r="A841" s="1321"/>
      <c r="B841" s="1322"/>
      <c r="C841" s="788" t="s">
        <v>946</v>
      </c>
      <c r="D841" s="1323"/>
      <c r="E841" s="1324" t="s">
        <v>2</v>
      </c>
    </row>
    <row r="842" spans="1:5" ht="48" outlineLevel="1" x14ac:dyDescent="0.2">
      <c r="A842" s="1321"/>
      <c r="B842" s="1322"/>
      <c r="C842" s="788" t="s">
        <v>947</v>
      </c>
      <c r="D842" s="1323"/>
      <c r="E842" s="1324" t="s">
        <v>2</v>
      </c>
    </row>
    <row r="843" spans="1:5" outlineLevel="1" x14ac:dyDescent="0.2">
      <c r="A843" s="1321"/>
      <c r="B843" s="1322"/>
      <c r="C843" s="788" t="s">
        <v>963</v>
      </c>
      <c r="D843" s="1323"/>
      <c r="E843" s="1324" t="s">
        <v>1357</v>
      </c>
    </row>
    <row r="844" spans="1:5" outlineLevel="1" x14ac:dyDescent="0.2">
      <c r="A844" s="1321"/>
      <c r="B844" s="1322"/>
      <c r="C844" s="788" t="s">
        <v>964</v>
      </c>
      <c r="D844" s="1323"/>
      <c r="E844" s="1324" t="s">
        <v>1357</v>
      </c>
    </row>
    <row r="845" spans="1:5" ht="24" outlineLevel="1" x14ac:dyDescent="0.2">
      <c r="A845" s="1321"/>
      <c r="B845" s="1322"/>
      <c r="C845" s="788" t="s">
        <v>965</v>
      </c>
      <c r="D845" s="1323"/>
      <c r="E845" s="1324" t="s">
        <v>1358</v>
      </c>
    </row>
    <row r="846" spans="1:5" outlineLevel="1" x14ac:dyDescent="0.2">
      <c r="A846" s="1321"/>
      <c r="B846" s="1322"/>
      <c r="C846" s="788" t="s">
        <v>966</v>
      </c>
      <c r="D846" s="1323"/>
      <c r="E846" s="1324" t="s">
        <v>1357</v>
      </c>
    </row>
    <row r="847" spans="1:5" ht="24" outlineLevel="1" x14ac:dyDescent="0.2">
      <c r="A847" s="1321"/>
      <c r="B847" s="1322"/>
      <c r="C847" s="788" t="s">
        <v>967</v>
      </c>
      <c r="D847" s="1323"/>
      <c r="E847" s="1324">
        <v>907.7</v>
      </c>
    </row>
    <row r="848" spans="1:5" outlineLevel="1" x14ac:dyDescent="0.2">
      <c r="A848" s="1321"/>
      <c r="B848" s="1322"/>
      <c r="C848" s="788" t="s">
        <v>968</v>
      </c>
      <c r="D848" s="1323"/>
      <c r="E848" s="1324" t="s">
        <v>1359</v>
      </c>
    </row>
    <row r="849" spans="1:5" ht="24" outlineLevel="1" x14ac:dyDescent="0.2">
      <c r="A849" s="1321"/>
      <c r="B849" s="1322"/>
      <c r="C849" s="788" t="s">
        <v>969</v>
      </c>
      <c r="D849" s="1323"/>
      <c r="E849" s="1324" t="s">
        <v>1360</v>
      </c>
    </row>
    <row r="850" spans="1:5" outlineLevel="1" x14ac:dyDescent="0.2">
      <c r="A850" s="1321"/>
      <c r="B850" s="1322"/>
      <c r="C850" s="788" t="s">
        <v>970</v>
      </c>
      <c r="D850" s="1323"/>
      <c r="E850" s="1324" t="s">
        <v>1361</v>
      </c>
    </row>
    <row r="851" spans="1:5" ht="48" outlineLevel="1" x14ac:dyDescent="0.2">
      <c r="A851" s="1321"/>
      <c r="B851" s="1322"/>
      <c r="C851" s="788" t="s">
        <v>971</v>
      </c>
      <c r="D851" s="1323"/>
      <c r="E851" s="1324" t="s">
        <v>1362</v>
      </c>
    </row>
    <row r="852" spans="1:5" ht="48" outlineLevel="1" x14ac:dyDescent="0.2">
      <c r="A852" s="1321"/>
      <c r="B852" s="1322"/>
      <c r="C852" s="788" t="s">
        <v>972</v>
      </c>
      <c r="D852" s="1323"/>
      <c r="E852" s="1324" t="s">
        <v>1363</v>
      </c>
    </row>
    <row r="853" spans="1:5" ht="48" outlineLevel="1" x14ac:dyDescent="0.2">
      <c r="A853" s="1321"/>
      <c r="B853" s="1322"/>
      <c r="C853" s="788" t="s">
        <v>973</v>
      </c>
      <c r="D853" s="1323"/>
      <c r="E853" s="1324" t="s">
        <v>1364</v>
      </c>
    </row>
    <row r="854" spans="1:5" ht="48" outlineLevel="1" x14ac:dyDescent="0.2">
      <c r="A854" s="1321"/>
      <c r="B854" s="1322"/>
      <c r="C854" s="788" t="s">
        <v>974</v>
      </c>
      <c r="D854" s="1323"/>
      <c r="E854" s="1324" t="s">
        <v>1365</v>
      </c>
    </row>
    <row r="855" spans="1:5" ht="48" outlineLevel="1" x14ac:dyDescent="0.2">
      <c r="A855" s="1321"/>
      <c r="B855" s="1322"/>
      <c r="C855" s="788" t="s">
        <v>975</v>
      </c>
      <c r="D855" s="1323"/>
      <c r="E855" s="1324" t="s">
        <v>1366</v>
      </c>
    </row>
    <row r="856" spans="1:5" ht="48" outlineLevel="1" x14ac:dyDescent="0.2">
      <c r="A856" s="1321"/>
      <c r="B856" s="1322"/>
      <c r="C856" s="788" t="s">
        <v>976</v>
      </c>
      <c r="D856" s="1323"/>
      <c r="E856" s="1324" t="s">
        <v>1365</v>
      </c>
    </row>
    <row r="857" spans="1:5" ht="48" outlineLevel="1" x14ac:dyDescent="0.2">
      <c r="A857" s="1321"/>
      <c r="B857" s="1322"/>
      <c r="C857" s="788" t="s">
        <v>977</v>
      </c>
      <c r="D857" s="1323"/>
      <c r="E857" s="1324" t="s">
        <v>1364</v>
      </c>
    </row>
    <row r="858" spans="1:5" outlineLevel="1" x14ac:dyDescent="0.2">
      <c r="A858" s="1321"/>
      <c r="B858" s="1325"/>
      <c r="C858" s="788" t="s">
        <v>123</v>
      </c>
      <c r="D858" s="1323"/>
      <c r="E858" s="1324"/>
    </row>
    <row r="859" spans="1:5" ht="27.95" customHeight="1" x14ac:dyDescent="0.2">
      <c r="A859" s="1330" t="s">
        <v>1367</v>
      </c>
      <c r="B859" s="1331"/>
      <c r="C859" s="1331"/>
      <c r="D859" s="1331"/>
      <c r="E859" s="1331"/>
    </row>
    <row r="860" spans="1:5" ht="38.25" x14ac:dyDescent="0.2">
      <c r="A860" s="1317">
        <v>37</v>
      </c>
      <c r="B860" s="1318" t="s">
        <v>1368</v>
      </c>
      <c r="C860" s="787" t="s">
        <v>1338</v>
      </c>
      <c r="D860" s="1319" t="s">
        <v>1369</v>
      </c>
      <c r="E860" s="1320" t="s">
        <v>1370</v>
      </c>
    </row>
    <row r="861" spans="1:5" ht="36" outlineLevel="1" x14ac:dyDescent="0.2">
      <c r="A861" s="1321"/>
      <c r="B861" s="1322"/>
      <c r="C861" s="788" t="s">
        <v>1291</v>
      </c>
      <c r="D861" s="1323"/>
      <c r="E861" s="1324" t="s">
        <v>2</v>
      </c>
    </row>
    <row r="862" spans="1:5" ht="48" outlineLevel="1" x14ac:dyDescent="0.2">
      <c r="A862" s="1321"/>
      <c r="B862" s="1322"/>
      <c r="C862" s="788" t="s">
        <v>962</v>
      </c>
      <c r="D862" s="1323"/>
      <c r="E862" s="1324" t="s">
        <v>2</v>
      </c>
    </row>
    <row r="863" spans="1:5" ht="36" outlineLevel="1" x14ac:dyDescent="0.2">
      <c r="A863" s="1321"/>
      <c r="B863" s="1322"/>
      <c r="C863" s="788" t="s">
        <v>1309</v>
      </c>
      <c r="D863" s="1323"/>
      <c r="E863" s="1324" t="s">
        <v>2</v>
      </c>
    </row>
    <row r="864" spans="1:5" outlineLevel="1" x14ac:dyDescent="0.2">
      <c r="A864" s="1321"/>
      <c r="B864" s="1322"/>
      <c r="C864" s="788" t="s">
        <v>946</v>
      </c>
      <c r="D864" s="1323"/>
      <c r="E864" s="1324" t="s">
        <v>2</v>
      </c>
    </row>
    <row r="865" spans="1:5" ht="48" outlineLevel="1" x14ac:dyDescent="0.2">
      <c r="A865" s="1321"/>
      <c r="B865" s="1322"/>
      <c r="C865" s="788" t="s">
        <v>947</v>
      </c>
      <c r="D865" s="1323"/>
      <c r="E865" s="1324" t="s">
        <v>2</v>
      </c>
    </row>
    <row r="866" spans="1:5" outlineLevel="1" x14ac:dyDescent="0.2">
      <c r="A866" s="1321"/>
      <c r="B866" s="1322"/>
      <c r="C866" s="788" t="s">
        <v>963</v>
      </c>
      <c r="D866" s="1323"/>
      <c r="E866" s="1324" t="s">
        <v>1371</v>
      </c>
    </row>
    <row r="867" spans="1:5" outlineLevel="1" x14ac:dyDescent="0.2">
      <c r="A867" s="1321"/>
      <c r="B867" s="1322"/>
      <c r="C867" s="788" t="s">
        <v>964</v>
      </c>
      <c r="D867" s="1323"/>
      <c r="E867" s="1324" t="s">
        <v>1371</v>
      </c>
    </row>
    <row r="868" spans="1:5" ht="24" outlineLevel="1" x14ac:dyDescent="0.2">
      <c r="A868" s="1321"/>
      <c r="B868" s="1322"/>
      <c r="C868" s="788" t="s">
        <v>965</v>
      </c>
      <c r="D868" s="1323"/>
      <c r="E868" s="1324" t="s">
        <v>1372</v>
      </c>
    </row>
    <row r="869" spans="1:5" outlineLevel="1" x14ac:dyDescent="0.2">
      <c r="A869" s="1321"/>
      <c r="B869" s="1322"/>
      <c r="C869" s="788" t="s">
        <v>966</v>
      </c>
      <c r="D869" s="1323"/>
      <c r="E869" s="1324" t="s">
        <v>1371</v>
      </c>
    </row>
    <row r="870" spans="1:5" ht="24" outlineLevel="1" x14ac:dyDescent="0.2">
      <c r="A870" s="1321"/>
      <c r="B870" s="1322"/>
      <c r="C870" s="788" t="s">
        <v>967</v>
      </c>
      <c r="D870" s="1323"/>
      <c r="E870" s="1324" t="s">
        <v>1373</v>
      </c>
    </row>
    <row r="871" spans="1:5" outlineLevel="1" x14ac:dyDescent="0.2">
      <c r="A871" s="1321"/>
      <c r="B871" s="1322"/>
      <c r="C871" s="788" t="s">
        <v>968</v>
      </c>
      <c r="D871" s="1323"/>
      <c r="E871" s="1324" t="s">
        <v>1374</v>
      </c>
    </row>
    <row r="872" spans="1:5" ht="24" outlineLevel="1" x14ac:dyDescent="0.2">
      <c r="A872" s="1321"/>
      <c r="B872" s="1322"/>
      <c r="C872" s="788" t="s">
        <v>969</v>
      </c>
      <c r="D872" s="1323"/>
      <c r="E872" s="1324" t="s">
        <v>1375</v>
      </c>
    </row>
    <row r="873" spans="1:5" outlineLevel="1" x14ac:dyDescent="0.2">
      <c r="A873" s="1321"/>
      <c r="B873" s="1322"/>
      <c r="C873" s="788" t="s">
        <v>970</v>
      </c>
      <c r="D873" s="1323"/>
      <c r="E873" s="1324" t="s">
        <v>1376</v>
      </c>
    </row>
    <row r="874" spans="1:5" ht="48" outlineLevel="1" x14ac:dyDescent="0.2">
      <c r="A874" s="1321"/>
      <c r="B874" s="1322"/>
      <c r="C874" s="788" t="s">
        <v>971</v>
      </c>
      <c r="D874" s="1323"/>
      <c r="E874" s="1324" t="s">
        <v>1377</v>
      </c>
    </row>
    <row r="875" spans="1:5" ht="48" outlineLevel="1" x14ac:dyDescent="0.2">
      <c r="A875" s="1321"/>
      <c r="B875" s="1322"/>
      <c r="C875" s="788" t="s">
        <v>972</v>
      </c>
      <c r="D875" s="1323"/>
      <c r="E875" s="1324" t="s">
        <v>1378</v>
      </c>
    </row>
    <row r="876" spans="1:5" ht="48" outlineLevel="1" x14ac:dyDescent="0.2">
      <c r="A876" s="1321"/>
      <c r="B876" s="1322"/>
      <c r="C876" s="788" t="s">
        <v>973</v>
      </c>
      <c r="D876" s="1323"/>
      <c r="E876" s="1324" t="s">
        <v>1379</v>
      </c>
    </row>
    <row r="877" spans="1:5" ht="48" outlineLevel="1" x14ac:dyDescent="0.2">
      <c r="A877" s="1321"/>
      <c r="B877" s="1322"/>
      <c r="C877" s="788" t="s">
        <v>974</v>
      </c>
      <c r="D877" s="1323"/>
      <c r="E877" s="1324" t="s">
        <v>1380</v>
      </c>
    </row>
    <row r="878" spans="1:5" ht="48" outlineLevel="1" x14ac:dyDescent="0.2">
      <c r="A878" s="1321"/>
      <c r="B878" s="1322"/>
      <c r="C878" s="788" t="s">
        <v>975</v>
      </c>
      <c r="D878" s="1323"/>
      <c r="E878" s="1324" t="s">
        <v>1381</v>
      </c>
    </row>
    <row r="879" spans="1:5" ht="48" outlineLevel="1" x14ac:dyDescent="0.2">
      <c r="A879" s="1321"/>
      <c r="B879" s="1322"/>
      <c r="C879" s="788" t="s">
        <v>976</v>
      </c>
      <c r="D879" s="1323"/>
      <c r="E879" s="1324" t="s">
        <v>1380</v>
      </c>
    </row>
    <row r="880" spans="1:5" ht="48" outlineLevel="1" x14ac:dyDescent="0.2">
      <c r="A880" s="1321"/>
      <c r="B880" s="1322"/>
      <c r="C880" s="788" t="s">
        <v>977</v>
      </c>
      <c r="D880" s="1323"/>
      <c r="E880" s="1324" t="s">
        <v>1379</v>
      </c>
    </row>
    <row r="881" spans="1:5" outlineLevel="1" x14ac:dyDescent="0.2">
      <c r="A881" s="1321"/>
      <c r="B881" s="1325"/>
      <c r="C881" s="788" t="s">
        <v>123</v>
      </c>
      <c r="D881" s="1323"/>
      <c r="E881" s="1324"/>
    </row>
    <row r="882" spans="1:5" ht="27.95" customHeight="1" x14ac:dyDescent="0.2">
      <c r="A882" s="1330" t="s">
        <v>1382</v>
      </c>
      <c r="B882" s="1331"/>
      <c r="C882" s="1331"/>
      <c r="D882" s="1331"/>
      <c r="E882" s="1331"/>
    </row>
    <row r="883" spans="1:5" ht="38.25" x14ac:dyDescent="0.2">
      <c r="A883" s="1317">
        <v>38</v>
      </c>
      <c r="B883" s="1318" t="s">
        <v>260</v>
      </c>
      <c r="C883" s="787" t="s">
        <v>261</v>
      </c>
      <c r="D883" s="1319" t="s">
        <v>1383</v>
      </c>
      <c r="E883" s="1320" t="s">
        <v>1384</v>
      </c>
    </row>
    <row r="884" spans="1:5" ht="36" outlineLevel="1" x14ac:dyDescent="0.2">
      <c r="A884" s="1321"/>
      <c r="B884" s="1322"/>
      <c r="C884" s="788" t="s">
        <v>1291</v>
      </c>
      <c r="D884" s="1323"/>
      <c r="E884" s="1324" t="s">
        <v>2</v>
      </c>
    </row>
    <row r="885" spans="1:5" ht="48" outlineLevel="1" x14ac:dyDescent="0.2">
      <c r="A885" s="1321"/>
      <c r="B885" s="1322"/>
      <c r="C885" s="788" t="s">
        <v>962</v>
      </c>
      <c r="D885" s="1323"/>
      <c r="E885" s="1324" t="s">
        <v>2</v>
      </c>
    </row>
    <row r="886" spans="1:5" outlineLevel="1" x14ac:dyDescent="0.2">
      <c r="A886" s="1321"/>
      <c r="B886" s="1322"/>
      <c r="C886" s="788" t="s">
        <v>946</v>
      </c>
      <c r="D886" s="1323"/>
      <c r="E886" s="1324" t="s">
        <v>2</v>
      </c>
    </row>
    <row r="887" spans="1:5" ht="48" outlineLevel="1" x14ac:dyDescent="0.2">
      <c r="A887" s="1321"/>
      <c r="B887" s="1322"/>
      <c r="C887" s="788" t="s">
        <v>947</v>
      </c>
      <c r="D887" s="1323"/>
      <c r="E887" s="1324" t="s">
        <v>2</v>
      </c>
    </row>
    <row r="888" spans="1:5" outlineLevel="1" x14ac:dyDescent="0.2">
      <c r="A888" s="1321"/>
      <c r="B888" s="1322"/>
      <c r="C888" s="788" t="s">
        <v>963</v>
      </c>
      <c r="D888" s="1323"/>
      <c r="E888" s="1324" t="s">
        <v>1385</v>
      </c>
    </row>
    <row r="889" spans="1:5" outlineLevel="1" x14ac:dyDescent="0.2">
      <c r="A889" s="1321"/>
      <c r="B889" s="1322"/>
      <c r="C889" s="788" t="s">
        <v>964</v>
      </c>
      <c r="D889" s="1323"/>
      <c r="E889" s="1324" t="s">
        <v>1385</v>
      </c>
    </row>
    <row r="890" spans="1:5" ht="24" outlineLevel="1" x14ac:dyDescent="0.2">
      <c r="A890" s="1321"/>
      <c r="B890" s="1322"/>
      <c r="C890" s="788" t="s">
        <v>965</v>
      </c>
      <c r="D890" s="1323"/>
      <c r="E890" s="1324" t="s">
        <v>1386</v>
      </c>
    </row>
    <row r="891" spans="1:5" outlineLevel="1" x14ac:dyDescent="0.2">
      <c r="A891" s="1321"/>
      <c r="B891" s="1322"/>
      <c r="C891" s="788" t="s">
        <v>966</v>
      </c>
      <c r="D891" s="1323"/>
      <c r="E891" s="1324" t="s">
        <v>1385</v>
      </c>
    </row>
    <row r="892" spans="1:5" ht="24" outlineLevel="1" x14ac:dyDescent="0.2">
      <c r="A892" s="1321"/>
      <c r="B892" s="1322"/>
      <c r="C892" s="788" t="s">
        <v>967</v>
      </c>
      <c r="D892" s="1323"/>
      <c r="E892" s="1324" t="s">
        <v>1387</v>
      </c>
    </row>
    <row r="893" spans="1:5" outlineLevel="1" x14ac:dyDescent="0.2">
      <c r="A893" s="1321"/>
      <c r="B893" s="1322"/>
      <c r="C893" s="788" t="s">
        <v>968</v>
      </c>
      <c r="D893" s="1323"/>
      <c r="E893" s="1324" t="s">
        <v>1388</v>
      </c>
    </row>
    <row r="894" spans="1:5" ht="24" outlineLevel="1" x14ac:dyDescent="0.2">
      <c r="A894" s="1321"/>
      <c r="B894" s="1322"/>
      <c r="C894" s="788" t="s">
        <v>969</v>
      </c>
      <c r="D894" s="1323"/>
      <c r="E894" s="1324" t="s">
        <v>1389</v>
      </c>
    </row>
    <row r="895" spans="1:5" outlineLevel="1" x14ac:dyDescent="0.2">
      <c r="A895" s="1321"/>
      <c r="B895" s="1322"/>
      <c r="C895" s="788" t="s">
        <v>970</v>
      </c>
      <c r="D895" s="1323"/>
      <c r="E895" s="1324" t="s">
        <v>1390</v>
      </c>
    </row>
    <row r="896" spans="1:5" ht="48" outlineLevel="1" x14ac:dyDescent="0.2">
      <c r="A896" s="1321"/>
      <c r="B896" s="1322"/>
      <c r="C896" s="788" t="s">
        <v>971</v>
      </c>
      <c r="D896" s="1323"/>
      <c r="E896" s="1324" t="s">
        <v>1391</v>
      </c>
    </row>
    <row r="897" spans="1:5" ht="48" outlineLevel="1" x14ac:dyDescent="0.2">
      <c r="A897" s="1321"/>
      <c r="B897" s="1322"/>
      <c r="C897" s="788" t="s">
        <v>972</v>
      </c>
      <c r="D897" s="1323"/>
      <c r="E897" s="1324" t="s">
        <v>1392</v>
      </c>
    </row>
    <row r="898" spans="1:5" ht="48" outlineLevel="1" x14ac:dyDescent="0.2">
      <c r="A898" s="1321"/>
      <c r="B898" s="1322"/>
      <c r="C898" s="788" t="s">
        <v>973</v>
      </c>
      <c r="D898" s="1323"/>
      <c r="E898" s="1324" t="s">
        <v>1393</v>
      </c>
    </row>
    <row r="899" spans="1:5" ht="48" outlineLevel="1" x14ac:dyDescent="0.2">
      <c r="A899" s="1321"/>
      <c r="B899" s="1322"/>
      <c r="C899" s="788" t="s">
        <v>974</v>
      </c>
      <c r="D899" s="1323"/>
      <c r="E899" s="1324" t="s">
        <v>1394</v>
      </c>
    </row>
    <row r="900" spans="1:5" ht="48" outlineLevel="1" x14ac:dyDescent="0.2">
      <c r="A900" s="1321"/>
      <c r="B900" s="1322"/>
      <c r="C900" s="788" t="s">
        <v>975</v>
      </c>
      <c r="D900" s="1323"/>
      <c r="E900" s="1324" t="s">
        <v>1395</v>
      </c>
    </row>
    <row r="901" spans="1:5" ht="48" outlineLevel="1" x14ac:dyDescent="0.2">
      <c r="A901" s="1321"/>
      <c r="B901" s="1322"/>
      <c r="C901" s="788" t="s">
        <v>976</v>
      </c>
      <c r="D901" s="1323"/>
      <c r="E901" s="1324" t="s">
        <v>1394</v>
      </c>
    </row>
    <row r="902" spans="1:5" ht="48" outlineLevel="1" x14ac:dyDescent="0.2">
      <c r="A902" s="1321"/>
      <c r="B902" s="1322"/>
      <c r="C902" s="788" t="s">
        <v>977</v>
      </c>
      <c r="D902" s="1323"/>
      <c r="E902" s="1324" t="s">
        <v>1393</v>
      </c>
    </row>
    <row r="903" spans="1:5" outlineLevel="1" x14ac:dyDescent="0.2">
      <c r="A903" s="1321"/>
      <c r="B903" s="1325"/>
      <c r="C903" s="788" t="s">
        <v>123</v>
      </c>
      <c r="D903" s="1323"/>
      <c r="E903" s="1324"/>
    </row>
    <row r="904" spans="1:5" ht="21" customHeight="1" x14ac:dyDescent="0.2">
      <c r="A904" s="1330" t="s">
        <v>1396</v>
      </c>
      <c r="B904" s="1331"/>
      <c r="C904" s="1331"/>
      <c r="D904" s="1331"/>
      <c r="E904" s="1331"/>
    </row>
    <row r="905" spans="1:5" ht="38.25" x14ac:dyDescent="0.2">
      <c r="A905" s="1317">
        <v>39</v>
      </c>
      <c r="B905" s="1318" t="s">
        <v>262</v>
      </c>
      <c r="C905" s="787" t="s">
        <v>263</v>
      </c>
      <c r="D905" s="1319" t="s">
        <v>1397</v>
      </c>
      <c r="E905" s="1320" t="s">
        <v>1398</v>
      </c>
    </row>
    <row r="906" spans="1:5" outlineLevel="1" x14ac:dyDescent="0.2">
      <c r="A906" s="1321"/>
      <c r="B906" s="1322"/>
      <c r="C906" s="788" t="s">
        <v>1399</v>
      </c>
      <c r="D906" s="1323"/>
      <c r="E906" s="1324" t="s">
        <v>2</v>
      </c>
    </row>
    <row r="907" spans="1:5" ht="36" outlineLevel="1" x14ac:dyDescent="0.2">
      <c r="A907" s="1321"/>
      <c r="B907" s="1322"/>
      <c r="C907" s="788" t="s">
        <v>1400</v>
      </c>
      <c r="D907" s="1323"/>
      <c r="E907" s="1324" t="s">
        <v>2</v>
      </c>
    </row>
    <row r="908" spans="1:5" ht="48" outlineLevel="1" x14ac:dyDescent="0.2">
      <c r="A908" s="1321"/>
      <c r="B908" s="1322"/>
      <c r="C908" s="788" t="s">
        <v>1401</v>
      </c>
      <c r="D908" s="1323"/>
      <c r="E908" s="1324" t="s">
        <v>2</v>
      </c>
    </row>
    <row r="909" spans="1:5" ht="48" outlineLevel="1" x14ac:dyDescent="0.2">
      <c r="A909" s="1321"/>
      <c r="B909" s="1325"/>
      <c r="C909" s="788" t="s">
        <v>1402</v>
      </c>
      <c r="D909" s="1323"/>
      <c r="E909" s="1324" t="s">
        <v>2</v>
      </c>
    </row>
    <row r="910" spans="1:5" ht="27.95" customHeight="1" x14ac:dyDescent="0.2">
      <c r="A910" s="1330" t="s">
        <v>1403</v>
      </c>
      <c r="B910" s="1331"/>
      <c r="C910" s="1331"/>
      <c r="D910" s="1331"/>
      <c r="E910" s="1331"/>
    </row>
    <row r="911" spans="1:5" ht="38.25" x14ac:dyDescent="0.2">
      <c r="A911" s="1317">
        <v>40</v>
      </c>
      <c r="B911" s="1318" t="s">
        <v>260</v>
      </c>
      <c r="C911" s="787" t="s">
        <v>261</v>
      </c>
      <c r="D911" s="1319" t="s">
        <v>1383</v>
      </c>
      <c r="E911" s="1320" t="s">
        <v>1384</v>
      </c>
    </row>
    <row r="912" spans="1:5" ht="36" outlineLevel="1" x14ac:dyDescent="0.2">
      <c r="A912" s="1321"/>
      <c r="B912" s="1322"/>
      <c r="C912" s="788" t="s">
        <v>1291</v>
      </c>
      <c r="D912" s="1323"/>
      <c r="E912" s="1324" t="s">
        <v>2</v>
      </c>
    </row>
    <row r="913" spans="1:5" ht="48" outlineLevel="1" x14ac:dyDescent="0.2">
      <c r="A913" s="1321"/>
      <c r="B913" s="1322"/>
      <c r="C913" s="788" t="s">
        <v>962</v>
      </c>
      <c r="D913" s="1323"/>
      <c r="E913" s="1324" t="s">
        <v>2</v>
      </c>
    </row>
    <row r="914" spans="1:5" outlineLevel="1" x14ac:dyDescent="0.2">
      <c r="A914" s="1321"/>
      <c r="B914" s="1322"/>
      <c r="C914" s="788" t="s">
        <v>946</v>
      </c>
      <c r="D914" s="1323"/>
      <c r="E914" s="1324" t="s">
        <v>2</v>
      </c>
    </row>
    <row r="915" spans="1:5" ht="48" outlineLevel="1" x14ac:dyDescent="0.2">
      <c r="A915" s="1321"/>
      <c r="B915" s="1322"/>
      <c r="C915" s="788" t="s">
        <v>947</v>
      </c>
      <c r="D915" s="1323"/>
      <c r="E915" s="1324" t="s">
        <v>2</v>
      </c>
    </row>
    <row r="916" spans="1:5" outlineLevel="1" x14ac:dyDescent="0.2">
      <c r="A916" s="1321"/>
      <c r="B916" s="1322"/>
      <c r="C916" s="788" t="s">
        <v>963</v>
      </c>
      <c r="D916" s="1323"/>
      <c r="E916" s="1324" t="s">
        <v>1385</v>
      </c>
    </row>
    <row r="917" spans="1:5" outlineLevel="1" x14ac:dyDescent="0.2">
      <c r="A917" s="1321"/>
      <c r="B917" s="1322"/>
      <c r="C917" s="788" t="s">
        <v>964</v>
      </c>
      <c r="D917" s="1323"/>
      <c r="E917" s="1324" t="s">
        <v>1385</v>
      </c>
    </row>
    <row r="918" spans="1:5" ht="24" outlineLevel="1" x14ac:dyDescent="0.2">
      <c r="A918" s="1321"/>
      <c r="B918" s="1322"/>
      <c r="C918" s="788" t="s">
        <v>965</v>
      </c>
      <c r="D918" s="1323"/>
      <c r="E918" s="1324" t="s">
        <v>1386</v>
      </c>
    </row>
    <row r="919" spans="1:5" outlineLevel="1" x14ac:dyDescent="0.2">
      <c r="A919" s="1321"/>
      <c r="B919" s="1322"/>
      <c r="C919" s="788" t="s">
        <v>966</v>
      </c>
      <c r="D919" s="1323"/>
      <c r="E919" s="1324" t="s">
        <v>1385</v>
      </c>
    </row>
    <row r="920" spans="1:5" ht="24" outlineLevel="1" x14ac:dyDescent="0.2">
      <c r="A920" s="1321"/>
      <c r="B920" s="1322"/>
      <c r="C920" s="788" t="s">
        <v>967</v>
      </c>
      <c r="D920" s="1323"/>
      <c r="E920" s="1324" t="s">
        <v>1387</v>
      </c>
    </row>
    <row r="921" spans="1:5" outlineLevel="1" x14ac:dyDescent="0.2">
      <c r="A921" s="1321"/>
      <c r="B921" s="1322"/>
      <c r="C921" s="788" t="s">
        <v>968</v>
      </c>
      <c r="D921" s="1323"/>
      <c r="E921" s="1324" t="s">
        <v>1388</v>
      </c>
    </row>
    <row r="922" spans="1:5" ht="24" outlineLevel="1" x14ac:dyDescent="0.2">
      <c r="A922" s="1321"/>
      <c r="B922" s="1322"/>
      <c r="C922" s="788" t="s">
        <v>969</v>
      </c>
      <c r="D922" s="1323"/>
      <c r="E922" s="1324" t="s">
        <v>1389</v>
      </c>
    </row>
    <row r="923" spans="1:5" outlineLevel="1" x14ac:dyDescent="0.2">
      <c r="A923" s="1321"/>
      <c r="B923" s="1322"/>
      <c r="C923" s="788" t="s">
        <v>970</v>
      </c>
      <c r="D923" s="1323"/>
      <c r="E923" s="1324" t="s">
        <v>1390</v>
      </c>
    </row>
    <row r="924" spans="1:5" ht="48" outlineLevel="1" x14ac:dyDescent="0.2">
      <c r="A924" s="1321"/>
      <c r="B924" s="1322"/>
      <c r="C924" s="788" t="s">
        <v>971</v>
      </c>
      <c r="D924" s="1323"/>
      <c r="E924" s="1324" t="s">
        <v>1391</v>
      </c>
    </row>
    <row r="925" spans="1:5" ht="48" outlineLevel="1" x14ac:dyDescent="0.2">
      <c r="A925" s="1321"/>
      <c r="B925" s="1322"/>
      <c r="C925" s="788" t="s">
        <v>972</v>
      </c>
      <c r="D925" s="1323"/>
      <c r="E925" s="1324" t="s">
        <v>1392</v>
      </c>
    </row>
    <row r="926" spans="1:5" ht="48" outlineLevel="1" x14ac:dyDescent="0.2">
      <c r="A926" s="1321"/>
      <c r="B926" s="1322"/>
      <c r="C926" s="788" t="s">
        <v>973</v>
      </c>
      <c r="D926" s="1323"/>
      <c r="E926" s="1324" t="s">
        <v>1393</v>
      </c>
    </row>
    <row r="927" spans="1:5" ht="48" outlineLevel="1" x14ac:dyDescent="0.2">
      <c r="A927" s="1321"/>
      <c r="B927" s="1322"/>
      <c r="C927" s="788" t="s">
        <v>974</v>
      </c>
      <c r="D927" s="1323"/>
      <c r="E927" s="1324" t="s">
        <v>1394</v>
      </c>
    </row>
    <row r="928" spans="1:5" ht="48" outlineLevel="1" x14ac:dyDescent="0.2">
      <c r="A928" s="1321"/>
      <c r="B928" s="1322"/>
      <c r="C928" s="788" t="s">
        <v>975</v>
      </c>
      <c r="D928" s="1323"/>
      <c r="E928" s="1324" t="s">
        <v>1395</v>
      </c>
    </row>
    <row r="929" spans="1:5" ht="48" outlineLevel="1" x14ac:dyDescent="0.2">
      <c r="A929" s="1321"/>
      <c r="B929" s="1322"/>
      <c r="C929" s="788" t="s">
        <v>976</v>
      </c>
      <c r="D929" s="1323"/>
      <c r="E929" s="1324" t="s">
        <v>1394</v>
      </c>
    </row>
    <row r="930" spans="1:5" ht="48" outlineLevel="1" x14ac:dyDescent="0.2">
      <c r="A930" s="1321"/>
      <c r="B930" s="1322"/>
      <c r="C930" s="788" t="s">
        <v>977</v>
      </c>
      <c r="D930" s="1323"/>
      <c r="E930" s="1324" t="s">
        <v>1393</v>
      </c>
    </row>
    <row r="931" spans="1:5" outlineLevel="1" x14ac:dyDescent="0.2">
      <c r="A931" s="1321"/>
      <c r="B931" s="1325"/>
      <c r="C931" s="788" t="s">
        <v>123</v>
      </c>
      <c r="D931" s="1323"/>
      <c r="E931" s="1324"/>
    </row>
    <row r="932" spans="1:5" ht="27.95" customHeight="1" x14ac:dyDescent="0.2">
      <c r="A932" s="1330" t="s">
        <v>1404</v>
      </c>
      <c r="B932" s="1331"/>
      <c r="C932" s="1331"/>
      <c r="D932" s="1331"/>
      <c r="E932" s="1331"/>
    </row>
    <row r="933" spans="1:5" ht="38.25" x14ac:dyDescent="0.2">
      <c r="A933" s="1317">
        <v>41</v>
      </c>
      <c r="B933" s="1318" t="s">
        <v>1353</v>
      </c>
      <c r="C933" s="787" t="s">
        <v>1354</v>
      </c>
      <c r="D933" s="1319" t="s">
        <v>1355</v>
      </c>
      <c r="E933" s="1320" t="s">
        <v>1356</v>
      </c>
    </row>
    <row r="934" spans="1:5" ht="36" outlineLevel="1" x14ac:dyDescent="0.2">
      <c r="A934" s="1321"/>
      <c r="B934" s="1322"/>
      <c r="C934" s="788" t="s">
        <v>1291</v>
      </c>
      <c r="D934" s="1323"/>
      <c r="E934" s="1324" t="s">
        <v>2</v>
      </c>
    </row>
    <row r="935" spans="1:5" ht="48" outlineLevel="1" x14ac:dyDescent="0.2">
      <c r="A935" s="1321"/>
      <c r="B935" s="1322"/>
      <c r="C935" s="788" t="s">
        <v>962</v>
      </c>
      <c r="D935" s="1323"/>
      <c r="E935" s="1324" t="s">
        <v>2</v>
      </c>
    </row>
    <row r="936" spans="1:5" ht="36" outlineLevel="1" x14ac:dyDescent="0.2">
      <c r="A936" s="1321"/>
      <c r="B936" s="1322"/>
      <c r="C936" s="788" t="s">
        <v>1309</v>
      </c>
      <c r="D936" s="1323"/>
      <c r="E936" s="1324" t="s">
        <v>2</v>
      </c>
    </row>
    <row r="937" spans="1:5" outlineLevel="1" x14ac:dyDescent="0.2">
      <c r="A937" s="1321"/>
      <c r="B937" s="1322"/>
      <c r="C937" s="788" t="s">
        <v>946</v>
      </c>
      <c r="D937" s="1323"/>
      <c r="E937" s="1324" t="s">
        <v>2</v>
      </c>
    </row>
    <row r="938" spans="1:5" ht="48" outlineLevel="1" x14ac:dyDescent="0.2">
      <c r="A938" s="1321"/>
      <c r="B938" s="1322"/>
      <c r="C938" s="788" t="s">
        <v>947</v>
      </c>
      <c r="D938" s="1323"/>
      <c r="E938" s="1324" t="s">
        <v>2</v>
      </c>
    </row>
    <row r="939" spans="1:5" outlineLevel="1" x14ac:dyDescent="0.2">
      <c r="A939" s="1321"/>
      <c r="B939" s="1322"/>
      <c r="C939" s="788" t="s">
        <v>963</v>
      </c>
      <c r="D939" s="1323"/>
      <c r="E939" s="1324" t="s">
        <v>1357</v>
      </c>
    </row>
    <row r="940" spans="1:5" outlineLevel="1" x14ac:dyDescent="0.2">
      <c r="A940" s="1321"/>
      <c r="B940" s="1322"/>
      <c r="C940" s="788" t="s">
        <v>964</v>
      </c>
      <c r="D940" s="1323"/>
      <c r="E940" s="1324" t="s">
        <v>1357</v>
      </c>
    </row>
    <row r="941" spans="1:5" ht="24" outlineLevel="1" x14ac:dyDescent="0.2">
      <c r="A941" s="1321"/>
      <c r="B941" s="1322"/>
      <c r="C941" s="788" t="s">
        <v>965</v>
      </c>
      <c r="D941" s="1323"/>
      <c r="E941" s="1324" t="s">
        <v>1358</v>
      </c>
    </row>
    <row r="942" spans="1:5" outlineLevel="1" x14ac:dyDescent="0.2">
      <c r="A942" s="1321"/>
      <c r="B942" s="1322"/>
      <c r="C942" s="788" t="s">
        <v>966</v>
      </c>
      <c r="D942" s="1323"/>
      <c r="E942" s="1324" t="s">
        <v>1357</v>
      </c>
    </row>
    <row r="943" spans="1:5" ht="24" outlineLevel="1" x14ac:dyDescent="0.2">
      <c r="A943" s="1321"/>
      <c r="B943" s="1322"/>
      <c r="C943" s="788" t="s">
        <v>967</v>
      </c>
      <c r="D943" s="1323"/>
      <c r="E943" s="1324">
        <v>907.7</v>
      </c>
    </row>
    <row r="944" spans="1:5" outlineLevel="1" x14ac:dyDescent="0.2">
      <c r="A944" s="1321"/>
      <c r="B944" s="1322"/>
      <c r="C944" s="788" t="s">
        <v>968</v>
      </c>
      <c r="D944" s="1323"/>
      <c r="E944" s="1324" t="s">
        <v>1359</v>
      </c>
    </row>
    <row r="945" spans="1:5" ht="24" outlineLevel="1" x14ac:dyDescent="0.2">
      <c r="A945" s="1321"/>
      <c r="B945" s="1322"/>
      <c r="C945" s="788" t="s">
        <v>969</v>
      </c>
      <c r="D945" s="1323"/>
      <c r="E945" s="1324" t="s">
        <v>1360</v>
      </c>
    </row>
    <row r="946" spans="1:5" outlineLevel="1" x14ac:dyDescent="0.2">
      <c r="A946" s="1321"/>
      <c r="B946" s="1322"/>
      <c r="C946" s="788" t="s">
        <v>970</v>
      </c>
      <c r="D946" s="1323"/>
      <c r="E946" s="1324" t="s">
        <v>1361</v>
      </c>
    </row>
    <row r="947" spans="1:5" ht="48" outlineLevel="1" x14ac:dyDescent="0.2">
      <c r="A947" s="1321"/>
      <c r="B947" s="1322"/>
      <c r="C947" s="788" t="s">
        <v>971</v>
      </c>
      <c r="D947" s="1323"/>
      <c r="E947" s="1324" t="s">
        <v>1362</v>
      </c>
    </row>
    <row r="948" spans="1:5" ht="48" outlineLevel="1" x14ac:dyDescent="0.2">
      <c r="A948" s="1321"/>
      <c r="B948" s="1322"/>
      <c r="C948" s="788" t="s">
        <v>972</v>
      </c>
      <c r="D948" s="1323"/>
      <c r="E948" s="1324" t="s">
        <v>1363</v>
      </c>
    </row>
    <row r="949" spans="1:5" ht="48" outlineLevel="1" x14ac:dyDescent="0.2">
      <c r="A949" s="1321"/>
      <c r="B949" s="1322"/>
      <c r="C949" s="788" t="s">
        <v>973</v>
      </c>
      <c r="D949" s="1323"/>
      <c r="E949" s="1324" t="s">
        <v>1364</v>
      </c>
    </row>
    <row r="950" spans="1:5" ht="48" outlineLevel="1" x14ac:dyDescent="0.2">
      <c r="A950" s="1321"/>
      <c r="B950" s="1322"/>
      <c r="C950" s="788" t="s">
        <v>974</v>
      </c>
      <c r="D950" s="1323"/>
      <c r="E950" s="1324" t="s">
        <v>1365</v>
      </c>
    </row>
    <row r="951" spans="1:5" ht="48" outlineLevel="1" x14ac:dyDescent="0.2">
      <c r="A951" s="1321"/>
      <c r="B951" s="1322"/>
      <c r="C951" s="788" t="s">
        <v>975</v>
      </c>
      <c r="D951" s="1323"/>
      <c r="E951" s="1324" t="s">
        <v>1366</v>
      </c>
    </row>
    <row r="952" spans="1:5" ht="48" outlineLevel="1" x14ac:dyDescent="0.2">
      <c r="A952" s="1321"/>
      <c r="B952" s="1322"/>
      <c r="C952" s="788" t="s">
        <v>976</v>
      </c>
      <c r="D952" s="1323"/>
      <c r="E952" s="1324" t="s">
        <v>1365</v>
      </c>
    </row>
    <row r="953" spans="1:5" ht="48" outlineLevel="1" x14ac:dyDescent="0.2">
      <c r="A953" s="1321"/>
      <c r="B953" s="1322"/>
      <c r="C953" s="788" t="s">
        <v>977</v>
      </c>
      <c r="D953" s="1323"/>
      <c r="E953" s="1324" t="s">
        <v>1364</v>
      </c>
    </row>
    <row r="954" spans="1:5" outlineLevel="1" x14ac:dyDescent="0.2">
      <c r="A954" s="1321"/>
      <c r="B954" s="1325"/>
      <c r="C954" s="788" t="s">
        <v>123</v>
      </c>
      <c r="D954" s="1323"/>
      <c r="E954" s="1324"/>
    </row>
    <row r="955" spans="1:5" ht="27.95" customHeight="1" x14ac:dyDescent="0.2">
      <c r="A955" s="1330" t="s">
        <v>1405</v>
      </c>
      <c r="B955" s="1331"/>
      <c r="C955" s="1331"/>
      <c r="D955" s="1331"/>
      <c r="E955" s="1331"/>
    </row>
    <row r="956" spans="1:5" ht="38.25" x14ac:dyDescent="0.2">
      <c r="A956" s="1317">
        <v>42</v>
      </c>
      <c r="B956" s="1318" t="s">
        <v>1406</v>
      </c>
      <c r="C956" s="787" t="s">
        <v>1338</v>
      </c>
      <c r="D956" s="1319" t="s">
        <v>1407</v>
      </c>
      <c r="E956" s="1320" t="s">
        <v>1408</v>
      </c>
    </row>
    <row r="957" spans="1:5" ht="36" outlineLevel="1" x14ac:dyDescent="0.2">
      <c r="A957" s="1321"/>
      <c r="B957" s="1322"/>
      <c r="C957" s="788" t="s">
        <v>1291</v>
      </c>
      <c r="D957" s="1323"/>
      <c r="E957" s="1324" t="s">
        <v>2</v>
      </c>
    </row>
    <row r="958" spans="1:5" ht="48" outlineLevel="1" x14ac:dyDescent="0.2">
      <c r="A958" s="1321"/>
      <c r="B958" s="1322"/>
      <c r="C958" s="788" t="s">
        <v>962</v>
      </c>
      <c r="D958" s="1323"/>
      <c r="E958" s="1324" t="s">
        <v>2</v>
      </c>
    </row>
    <row r="959" spans="1:5" ht="36" outlineLevel="1" x14ac:dyDescent="0.2">
      <c r="A959" s="1321"/>
      <c r="B959" s="1322"/>
      <c r="C959" s="788" t="s">
        <v>1309</v>
      </c>
      <c r="D959" s="1323"/>
      <c r="E959" s="1324" t="s">
        <v>2</v>
      </c>
    </row>
    <row r="960" spans="1:5" outlineLevel="1" x14ac:dyDescent="0.2">
      <c r="A960" s="1321"/>
      <c r="B960" s="1322"/>
      <c r="C960" s="788" t="s">
        <v>946</v>
      </c>
      <c r="D960" s="1323"/>
      <c r="E960" s="1324" t="s">
        <v>2</v>
      </c>
    </row>
    <row r="961" spans="1:5" ht="48" outlineLevel="1" x14ac:dyDescent="0.2">
      <c r="A961" s="1321"/>
      <c r="B961" s="1322"/>
      <c r="C961" s="788" t="s">
        <v>947</v>
      </c>
      <c r="D961" s="1323"/>
      <c r="E961" s="1324" t="s">
        <v>2</v>
      </c>
    </row>
    <row r="962" spans="1:5" outlineLevel="1" x14ac:dyDescent="0.2">
      <c r="A962" s="1321"/>
      <c r="B962" s="1322"/>
      <c r="C962" s="788" t="s">
        <v>963</v>
      </c>
      <c r="D962" s="1323"/>
      <c r="E962" s="1324" t="s">
        <v>1409</v>
      </c>
    </row>
    <row r="963" spans="1:5" outlineLevel="1" x14ac:dyDescent="0.2">
      <c r="A963" s="1321"/>
      <c r="B963" s="1322"/>
      <c r="C963" s="788" t="s">
        <v>964</v>
      </c>
      <c r="D963" s="1323"/>
      <c r="E963" s="1324" t="s">
        <v>1409</v>
      </c>
    </row>
    <row r="964" spans="1:5" ht="24" outlineLevel="1" x14ac:dyDescent="0.2">
      <c r="A964" s="1321"/>
      <c r="B964" s="1322"/>
      <c r="C964" s="788" t="s">
        <v>965</v>
      </c>
      <c r="D964" s="1323"/>
      <c r="E964" s="1324" t="s">
        <v>1410</v>
      </c>
    </row>
    <row r="965" spans="1:5" outlineLevel="1" x14ac:dyDescent="0.2">
      <c r="A965" s="1321"/>
      <c r="B965" s="1322"/>
      <c r="C965" s="788" t="s">
        <v>966</v>
      </c>
      <c r="D965" s="1323"/>
      <c r="E965" s="1324" t="s">
        <v>1409</v>
      </c>
    </row>
    <row r="966" spans="1:5" ht="24" outlineLevel="1" x14ac:dyDescent="0.2">
      <c r="A966" s="1321"/>
      <c r="B966" s="1322"/>
      <c r="C966" s="788" t="s">
        <v>967</v>
      </c>
      <c r="D966" s="1323"/>
      <c r="E966" s="1324" t="s">
        <v>1411</v>
      </c>
    </row>
    <row r="967" spans="1:5" outlineLevel="1" x14ac:dyDescent="0.2">
      <c r="A967" s="1321"/>
      <c r="B967" s="1322"/>
      <c r="C967" s="788" t="s">
        <v>968</v>
      </c>
      <c r="D967" s="1323"/>
      <c r="E967" s="1324" t="s">
        <v>1412</v>
      </c>
    </row>
    <row r="968" spans="1:5" ht="24" outlineLevel="1" x14ac:dyDescent="0.2">
      <c r="A968" s="1321"/>
      <c r="B968" s="1322"/>
      <c r="C968" s="788" t="s">
        <v>969</v>
      </c>
      <c r="D968" s="1323"/>
      <c r="E968" s="1324" t="s">
        <v>1413</v>
      </c>
    </row>
    <row r="969" spans="1:5" outlineLevel="1" x14ac:dyDescent="0.2">
      <c r="A969" s="1321"/>
      <c r="B969" s="1322"/>
      <c r="C969" s="788" t="s">
        <v>970</v>
      </c>
      <c r="D969" s="1323"/>
      <c r="E969" s="1324" t="s">
        <v>1414</v>
      </c>
    </row>
    <row r="970" spans="1:5" ht="48" outlineLevel="1" x14ac:dyDescent="0.2">
      <c r="A970" s="1321"/>
      <c r="B970" s="1322"/>
      <c r="C970" s="788" t="s">
        <v>971</v>
      </c>
      <c r="D970" s="1323"/>
      <c r="E970" s="1324" t="s">
        <v>1415</v>
      </c>
    </row>
    <row r="971" spans="1:5" ht="48" outlineLevel="1" x14ac:dyDescent="0.2">
      <c r="A971" s="1321"/>
      <c r="B971" s="1322"/>
      <c r="C971" s="788" t="s">
        <v>972</v>
      </c>
      <c r="D971" s="1323"/>
      <c r="E971" s="1324" t="s">
        <v>1416</v>
      </c>
    </row>
    <row r="972" spans="1:5" ht="48" outlineLevel="1" x14ac:dyDescent="0.2">
      <c r="A972" s="1321"/>
      <c r="B972" s="1322"/>
      <c r="C972" s="788" t="s">
        <v>973</v>
      </c>
      <c r="D972" s="1323"/>
      <c r="E972" s="1324" t="s">
        <v>1417</v>
      </c>
    </row>
    <row r="973" spans="1:5" ht="48" outlineLevel="1" x14ac:dyDescent="0.2">
      <c r="A973" s="1321"/>
      <c r="B973" s="1322"/>
      <c r="C973" s="788" t="s">
        <v>974</v>
      </c>
      <c r="D973" s="1323"/>
      <c r="E973" s="1324" t="s">
        <v>1418</v>
      </c>
    </row>
    <row r="974" spans="1:5" ht="48" outlineLevel="1" x14ac:dyDescent="0.2">
      <c r="A974" s="1321"/>
      <c r="B974" s="1322"/>
      <c r="C974" s="788" t="s">
        <v>975</v>
      </c>
      <c r="D974" s="1323"/>
      <c r="E974" s="1324" t="s">
        <v>1419</v>
      </c>
    </row>
    <row r="975" spans="1:5" ht="48" outlineLevel="1" x14ac:dyDescent="0.2">
      <c r="A975" s="1321"/>
      <c r="B975" s="1322"/>
      <c r="C975" s="788" t="s">
        <v>976</v>
      </c>
      <c r="D975" s="1323"/>
      <c r="E975" s="1324" t="s">
        <v>1418</v>
      </c>
    </row>
    <row r="976" spans="1:5" ht="48" outlineLevel="1" x14ac:dyDescent="0.2">
      <c r="A976" s="1321"/>
      <c r="B976" s="1322"/>
      <c r="C976" s="788" t="s">
        <v>977</v>
      </c>
      <c r="D976" s="1323"/>
      <c r="E976" s="1324" t="s">
        <v>1417</v>
      </c>
    </row>
    <row r="977" spans="1:5" outlineLevel="1" x14ac:dyDescent="0.2">
      <c r="A977" s="1321"/>
      <c r="B977" s="1325"/>
      <c r="C977" s="788" t="s">
        <v>123</v>
      </c>
      <c r="D977" s="1323"/>
      <c r="E977" s="1324"/>
    </row>
    <row r="978" spans="1:5" ht="15" x14ac:dyDescent="0.2">
      <c r="A978" s="1317"/>
      <c r="B978" s="1326" t="s">
        <v>1420</v>
      </c>
      <c r="C978" s="1327"/>
      <c r="D978" s="1327"/>
      <c r="E978" s="1328"/>
    </row>
    <row r="979" spans="1:5" ht="15" x14ac:dyDescent="0.2">
      <c r="A979" s="1317"/>
      <c r="B979" s="1318" t="s">
        <v>1661</v>
      </c>
      <c r="C979" s="1329"/>
      <c r="D979" s="1329"/>
      <c r="E979" s="1320" t="s">
        <v>1662</v>
      </c>
    </row>
    <row r="980" spans="1:5" ht="15" x14ac:dyDescent="0.2">
      <c r="A980" s="1317"/>
      <c r="B980" s="1326" t="s">
        <v>1421</v>
      </c>
      <c r="C980" s="1327"/>
      <c r="D980" s="1327"/>
      <c r="E980" s="1328" t="s">
        <v>1662</v>
      </c>
    </row>
    <row r="981" spans="1:5" ht="21" customHeight="1" x14ac:dyDescent="0.2">
      <c r="A981" s="1315" t="s">
        <v>264</v>
      </c>
      <c r="B981" s="1316"/>
      <c r="C981" s="1316"/>
      <c r="D981" s="1316"/>
      <c r="E981" s="1316"/>
    </row>
    <row r="982" spans="1:5" ht="21" customHeight="1" x14ac:dyDescent="0.2">
      <c r="A982" s="1330" t="s">
        <v>1422</v>
      </c>
      <c r="B982" s="1331"/>
      <c r="C982" s="1331"/>
      <c r="D982" s="1331"/>
      <c r="E982" s="1331"/>
    </row>
    <row r="983" spans="1:5" ht="51" x14ac:dyDescent="0.2">
      <c r="A983" s="1317">
        <v>43</v>
      </c>
      <c r="B983" s="1318" t="s">
        <v>1423</v>
      </c>
      <c r="C983" s="787" t="s">
        <v>265</v>
      </c>
      <c r="D983" s="1319" t="s">
        <v>1424</v>
      </c>
      <c r="E983" s="1320" t="s">
        <v>1425</v>
      </c>
    </row>
    <row r="984" spans="1:5" ht="36" outlineLevel="1" x14ac:dyDescent="0.2">
      <c r="A984" s="1321"/>
      <c r="B984" s="1322"/>
      <c r="C984" s="788" t="s">
        <v>1426</v>
      </c>
      <c r="D984" s="1323"/>
      <c r="E984" s="1324" t="s">
        <v>2</v>
      </c>
    </row>
    <row r="985" spans="1:5" outlineLevel="1" x14ac:dyDescent="0.2">
      <c r="A985" s="1321"/>
      <c r="B985" s="1322"/>
      <c r="C985" s="788" t="s">
        <v>946</v>
      </c>
      <c r="D985" s="1323"/>
      <c r="E985" s="1324" t="s">
        <v>2</v>
      </c>
    </row>
    <row r="986" spans="1:5" ht="48" outlineLevel="1" x14ac:dyDescent="0.2">
      <c r="A986" s="1321"/>
      <c r="B986" s="1322"/>
      <c r="C986" s="788" t="s">
        <v>947</v>
      </c>
      <c r="D986" s="1323"/>
      <c r="E986" s="1324" t="s">
        <v>2</v>
      </c>
    </row>
    <row r="987" spans="1:5" outlineLevel="1" x14ac:dyDescent="0.2">
      <c r="A987" s="1321"/>
      <c r="B987" s="1322"/>
      <c r="C987" s="788" t="s">
        <v>1427</v>
      </c>
      <c r="D987" s="1323"/>
      <c r="E987" s="1324" t="s">
        <v>1428</v>
      </c>
    </row>
    <row r="988" spans="1:5" outlineLevel="1" x14ac:dyDescent="0.2">
      <c r="A988" s="1321"/>
      <c r="B988" s="1322"/>
      <c r="C988" s="788" t="s">
        <v>1429</v>
      </c>
      <c r="D988" s="1323"/>
      <c r="E988" s="1324" t="s">
        <v>1430</v>
      </c>
    </row>
    <row r="989" spans="1:5" outlineLevel="1" x14ac:dyDescent="0.2">
      <c r="A989" s="1321"/>
      <c r="B989" s="1322"/>
      <c r="C989" s="788" t="s">
        <v>1431</v>
      </c>
      <c r="D989" s="1323"/>
      <c r="E989" s="1324" t="s">
        <v>1432</v>
      </c>
    </row>
    <row r="990" spans="1:5" outlineLevel="1" x14ac:dyDescent="0.2">
      <c r="A990" s="1321"/>
      <c r="B990" s="1322"/>
      <c r="C990" s="788" t="s">
        <v>1433</v>
      </c>
      <c r="D990" s="1323"/>
      <c r="E990" s="1324" t="s">
        <v>1434</v>
      </c>
    </row>
    <row r="991" spans="1:5" outlineLevel="1" x14ac:dyDescent="0.2">
      <c r="A991" s="1321"/>
      <c r="B991" s="1322"/>
      <c r="C991" s="788" t="s">
        <v>1435</v>
      </c>
      <c r="D991" s="1323"/>
      <c r="E991" s="1324" t="s">
        <v>1436</v>
      </c>
    </row>
    <row r="992" spans="1:5" outlineLevel="1" x14ac:dyDescent="0.2">
      <c r="A992" s="1321"/>
      <c r="B992" s="1322"/>
      <c r="C992" s="788" t="s">
        <v>1437</v>
      </c>
      <c r="D992" s="1323"/>
      <c r="E992" s="1324" t="s">
        <v>1438</v>
      </c>
    </row>
    <row r="993" spans="1:5" outlineLevel="1" x14ac:dyDescent="0.2">
      <c r="A993" s="1321"/>
      <c r="B993" s="1322"/>
      <c r="C993" s="788" t="s">
        <v>1439</v>
      </c>
      <c r="D993" s="1323"/>
      <c r="E993" s="1324" t="s">
        <v>1440</v>
      </c>
    </row>
    <row r="994" spans="1:5" ht="24" outlineLevel="1" x14ac:dyDescent="0.2">
      <c r="A994" s="1321"/>
      <c r="B994" s="1322"/>
      <c r="C994" s="788" t="s">
        <v>1441</v>
      </c>
      <c r="D994" s="1323"/>
      <c r="E994" s="1324">
        <v>803.18</v>
      </c>
    </row>
    <row r="995" spans="1:5" outlineLevel="1" x14ac:dyDescent="0.2">
      <c r="A995" s="1321"/>
      <c r="B995" s="1322"/>
      <c r="C995" s="788" t="s">
        <v>1442</v>
      </c>
      <c r="D995" s="1323"/>
      <c r="E995" s="1324" t="s">
        <v>1443</v>
      </c>
    </row>
    <row r="996" spans="1:5" outlineLevel="1" x14ac:dyDescent="0.2">
      <c r="A996" s="1321"/>
      <c r="B996" s="1322"/>
      <c r="C996" s="788" t="s">
        <v>1444</v>
      </c>
      <c r="D996" s="1323"/>
      <c r="E996" s="1324" t="s">
        <v>1445</v>
      </c>
    </row>
    <row r="997" spans="1:5" outlineLevel="1" x14ac:dyDescent="0.2">
      <c r="A997" s="1321"/>
      <c r="B997" s="1322"/>
      <c r="C997" s="788" t="s">
        <v>952</v>
      </c>
      <c r="D997" s="1323"/>
      <c r="E997" s="1324" t="s">
        <v>1446</v>
      </c>
    </row>
    <row r="998" spans="1:5" outlineLevel="1" x14ac:dyDescent="0.2">
      <c r="A998" s="1321"/>
      <c r="B998" s="1325"/>
      <c r="C998" s="788" t="s">
        <v>123</v>
      </c>
      <c r="D998" s="1323"/>
      <c r="E998" s="1324"/>
    </row>
    <row r="999" spans="1:5" ht="27.95" customHeight="1" x14ac:dyDescent="0.2">
      <c r="A999" s="1330" t="s">
        <v>1447</v>
      </c>
      <c r="B999" s="1331"/>
      <c r="C999" s="1331"/>
      <c r="D999" s="1331"/>
      <c r="E999" s="1331"/>
    </row>
    <row r="1000" spans="1:5" ht="38.25" x14ac:dyDescent="0.2">
      <c r="A1000" s="1317">
        <v>44</v>
      </c>
      <c r="B1000" s="1318" t="s">
        <v>266</v>
      </c>
      <c r="C1000" s="787" t="s">
        <v>267</v>
      </c>
      <c r="D1000" s="1319" t="s">
        <v>1448</v>
      </c>
      <c r="E1000" s="1320" t="s">
        <v>1449</v>
      </c>
    </row>
    <row r="1001" spans="1:5" ht="24" outlineLevel="1" x14ac:dyDescent="0.2">
      <c r="A1001" s="1321"/>
      <c r="B1001" s="1322"/>
      <c r="C1001" s="788" t="s">
        <v>1450</v>
      </c>
      <c r="D1001" s="1323"/>
      <c r="E1001" s="1324" t="s">
        <v>2</v>
      </c>
    </row>
    <row r="1002" spans="1:5" ht="48" outlineLevel="1" x14ac:dyDescent="0.2">
      <c r="A1002" s="1321"/>
      <c r="B1002" s="1322"/>
      <c r="C1002" s="788" t="s">
        <v>1451</v>
      </c>
      <c r="D1002" s="1323"/>
      <c r="E1002" s="1324" t="s">
        <v>2</v>
      </c>
    </row>
    <row r="1003" spans="1:5" outlineLevel="1" x14ac:dyDescent="0.2">
      <c r="A1003" s="1321"/>
      <c r="B1003" s="1322"/>
      <c r="C1003" s="788" t="s">
        <v>1452</v>
      </c>
      <c r="D1003" s="1323"/>
      <c r="E1003" s="1324" t="s">
        <v>2</v>
      </c>
    </row>
    <row r="1004" spans="1:5" ht="36" outlineLevel="1" x14ac:dyDescent="0.2">
      <c r="A1004" s="1321"/>
      <c r="B1004" s="1322"/>
      <c r="C1004" s="788" t="s">
        <v>1453</v>
      </c>
      <c r="D1004" s="1323"/>
      <c r="E1004" s="1324" t="s">
        <v>2</v>
      </c>
    </row>
    <row r="1005" spans="1:5" outlineLevel="1" x14ac:dyDescent="0.2">
      <c r="A1005" s="1321"/>
      <c r="B1005" s="1322"/>
      <c r="C1005" s="788" t="s">
        <v>946</v>
      </c>
      <c r="D1005" s="1323"/>
      <c r="E1005" s="1324" t="s">
        <v>2</v>
      </c>
    </row>
    <row r="1006" spans="1:5" ht="48" outlineLevel="1" x14ac:dyDescent="0.2">
      <c r="A1006" s="1321"/>
      <c r="B1006" s="1322"/>
      <c r="C1006" s="788" t="s">
        <v>947</v>
      </c>
      <c r="D1006" s="1323"/>
      <c r="E1006" s="1324" t="s">
        <v>2</v>
      </c>
    </row>
    <row r="1007" spans="1:5" outlineLevel="1" x14ac:dyDescent="0.2">
      <c r="A1007" s="1321"/>
      <c r="B1007" s="1322"/>
      <c r="C1007" s="788" t="s">
        <v>1454</v>
      </c>
      <c r="D1007" s="1323"/>
      <c r="E1007" s="1324" t="s">
        <v>1455</v>
      </c>
    </row>
    <row r="1008" spans="1:5" outlineLevel="1" x14ac:dyDescent="0.2">
      <c r="A1008" s="1321"/>
      <c r="B1008" s="1322"/>
      <c r="C1008" s="788" t="s">
        <v>1456</v>
      </c>
      <c r="D1008" s="1323"/>
      <c r="E1008" s="1324" t="s">
        <v>1457</v>
      </c>
    </row>
    <row r="1009" spans="1:5" outlineLevel="1" x14ac:dyDescent="0.2">
      <c r="A1009" s="1321"/>
      <c r="B1009" s="1322"/>
      <c r="C1009" s="788" t="s">
        <v>1458</v>
      </c>
      <c r="D1009" s="1323"/>
      <c r="E1009" s="1324" t="s">
        <v>1459</v>
      </c>
    </row>
    <row r="1010" spans="1:5" outlineLevel="1" x14ac:dyDescent="0.2">
      <c r="A1010" s="1321"/>
      <c r="B1010" s="1325"/>
      <c r="C1010" s="788" t="s">
        <v>123</v>
      </c>
      <c r="D1010" s="1323"/>
      <c r="E1010" s="1324"/>
    </row>
    <row r="1011" spans="1:5" ht="15" x14ac:dyDescent="0.2">
      <c r="A1011" s="1317"/>
      <c r="B1011" s="1326" t="s">
        <v>1460</v>
      </c>
      <c r="C1011" s="1327"/>
      <c r="D1011" s="1327"/>
      <c r="E1011" s="1328"/>
    </row>
    <row r="1012" spans="1:5" ht="15" x14ac:dyDescent="0.2">
      <c r="A1012" s="1317"/>
      <c r="B1012" s="1318" t="s">
        <v>1663</v>
      </c>
      <c r="C1012" s="1329"/>
      <c r="D1012" s="1329"/>
      <c r="E1012" s="1320" t="s">
        <v>1461</v>
      </c>
    </row>
    <row r="1013" spans="1:5" ht="15" x14ac:dyDescent="0.2">
      <c r="A1013" s="1317"/>
      <c r="B1013" s="1326" t="s">
        <v>1462</v>
      </c>
      <c r="C1013" s="1327"/>
      <c r="D1013" s="1327"/>
      <c r="E1013" s="1328" t="s">
        <v>1461</v>
      </c>
    </row>
    <row r="1014" spans="1:5" ht="21" customHeight="1" x14ac:dyDescent="0.2">
      <c r="A1014" s="1315" t="s">
        <v>268</v>
      </c>
      <c r="B1014" s="1316"/>
      <c r="C1014" s="1316"/>
      <c r="D1014" s="1316"/>
      <c r="E1014" s="1316"/>
    </row>
    <row r="1015" spans="1:5" ht="38.25" x14ac:dyDescent="0.2">
      <c r="A1015" s="1317">
        <v>45</v>
      </c>
      <c r="B1015" s="1318" t="s">
        <v>1463</v>
      </c>
      <c r="C1015" s="787" t="s">
        <v>269</v>
      </c>
      <c r="D1015" s="1319" t="s">
        <v>1464</v>
      </c>
      <c r="E1015" s="1320" t="s">
        <v>1465</v>
      </c>
    </row>
    <row r="1016" spans="1:5" outlineLevel="1" x14ac:dyDescent="0.2">
      <c r="A1016" s="1321"/>
      <c r="B1016" s="1322"/>
      <c r="C1016" s="788" t="s">
        <v>946</v>
      </c>
      <c r="D1016" s="1323"/>
      <c r="E1016" s="1324" t="s">
        <v>2</v>
      </c>
    </row>
    <row r="1017" spans="1:5" ht="48" outlineLevel="1" x14ac:dyDescent="0.2">
      <c r="A1017" s="1321"/>
      <c r="B1017" s="1322"/>
      <c r="C1017" s="788" t="s">
        <v>947</v>
      </c>
      <c r="D1017" s="1323"/>
      <c r="E1017" s="1324" t="s">
        <v>2</v>
      </c>
    </row>
    <row r="1018" spans="1:5" outlineLevel="1" x14ac:dyDescent="0.2">
      <c r="A1018" s="1321"/>
      <c r="B1018" s="1322"/>
      <c r="C1018" s="788" t="s">
        <v>1466</v>
      </c>
      <c r="D1018" s="1323"/>
      <c r="E1018" s="1324" t="s">
        <v>1467</v>
      </c>
    </row>
    <row r="1019" spans="1:5" outlineLevel="1" x14ac:dyDescent="0.2">
      <c r="A1019" s="1321"/>
      <c r="B1019" s="1322"/>
      <c r="C1019" s="788" t="s">
        <v>1468</v>
      </c>
      <c r="D1019" s="1323"/>
      <c r="E1019" s="1324" t="s">
        <v>1469</v>
      </c>
    </row>
    <row r="1020" spans="1:5" outlineLevel="1" x14ac:dyDescent="0.2">
      <c r="A1020" s="1321"/>
      <c r="B1020" s="1322"/>
      <c r="C1020" s="788" t="s">
        <v>1470</v>
      </c>
      <c r="D1020" s="1323"/>
      <c r="E1020" s="1324" t="s">
        <v>1471</v>
      </c>
    </row>
    <row r="1021" spans="1:5" ht="24" outlineLevel="1" x14ac:dyDescent="0.2">
      <c r="A1021" s="1321"/>
      <c r="B1021" s="1322"/>
      <c r="C1021" s="788" t="s">
        <v>1472</v>
      </c>
      <c r="D1021" s="1323"/>
      <c r="E1021" s="1324" t="s">
        <v>1473</v>
      </c>
    </row>
    <row r="1022" spans="1:5" outlineLevel="1" x14ac:dyDescent="0.2">
      <c r="A1022" s="1321"/>
      <c r="B1022" s="1322"/>
      <c r="C1022" s="788" t="s">
        <v>1474</v>
      </c>
      <c r="D1022" s="1323"/>
      <c r="E1022" s="1324" t="s">
        <v>1475</v>
      </c>
    </row>
    <row r="1023" spans="1:5" outlineLevel="1" x14ac:dyDescent="0.2">
      <c r="A1023" s="1321"/>
      <c r="B1023" s="1322"/>
      <c r="C1023" s="788" t="s">
        <v>1476</v>
      </c>
      <c r="D1023" s="1323"/>
      <c r="E1023" s="1324" t="s">
        <v>1469</v>
      </c>
    </row>
    <row r="1024" spans="1:5" outlineLevel="1" x14ac:dyDescent="0.2">
      <c r="A1024" s="1321"/>
      <c r="B1024" s="1322"/>
      <c r="C1024" s="788" t="s">
        <v>1477</v>
      </c>
      <c r="D1024" s="1323"/>
      <c r="E1024" s="1324" t="s">
        <v>1478</v>
      </c>
    </row>
    <row r="1025" spans="1:5" outlineLevel="1" x14ac:dyDescent="0.2">
      <c r="A1025" s="1321"/>
      <c r="B1025" s="1322"/>
      <c r="C1025" s="788" t="s">
        <v>1479</v>
      </c>
      <c r="D1025" s="1323"/>
      <c r="E1025" s="1324" t="s">
        <v>1469</v>
      </c>
    </row>
    <row r="1026" spans="1:5" outlineLevel="1" x14ac:dyDescent="0.2">
      <c r="A1026" s="1321"/>
      <c r="B1026" s="1325"/>
      <c r="C1026" s="788" t="s">
        <v>123</v>
      </c>
      <c r="D1026" s="1323"/>
      <c r="E1026" s="1324"/>
    </row>
    <row r="1027" spans="1:5" ht="15" x14ac:dyDescent="0.2">
      <c r="A1027" s="1317"/>
      <c r="B1027" s="1326" t="s">
        <v>1480</v>
      </c>
      <c r="C1027" s="1327"/>
      <c r="D1027" s="1327"/>
      <c r="E1027" s="1328"/>
    </row>
    <row r="1028" spans="1:5" ht="15" x14ac:dyDescent="0.2">
      <c r="A1028" s="1317"/>
      <c r="B1028" s="1318" t="s">
        <v>1664</v>
      </c>
      <c r="C1028" s="1329"/>
      <c r="D1028" s="1329"/>
      <c r="E1028" s="1320" t="s">
        <v>1465</v>
      </c>
    </row>
    <row r="1029" spans="1:5" ht="15" x14ac:dyDescent="0.2">
      <c r="A1029" s="1317"/>
      <c r="B1029" s="1326" t="s">
        <v>1481</v>
      </c>
      <c r="C1029" s="1327"/>
      <c r="D1029" s="1327"/>
      <c r="E1029" s="1328" t="s">
        <v>1465</v>
      </c>
    </row>
    <row r="1030" spans="1:5" ht="15" x14ac:dyDescent="0.2">
      <c r="A1030" s="1317"/>
      <c r="B1030" s="1326"/>
      <c r="C1030" s="1327"/>
      <c r="D1030" s="1327"/>
      <c r="E1030" s="1328"/>
    </row>
    <row r="1031" spans="1:5" ht="15" x14ac:dyDescent="0.2">
      <c r="A1031" s="1317"/>
      <c r="B1031" s="1326" t="s">
        <v>146</v>
      </c>
      <c r="C1031" s="1327"/>
      <c r="D1031" s="1327"/>
      <c r="E1031" s="1328"/>
    </row>
    <row r="1032" spans="1:5" ht="25.5" x14ac:dyDescent="0.2">
      <c r="A1032" s="1317"/>
      <c r="B1032" s="1318" t="s">
        <v>1665</v>
      </c>
      <c r="C1032" s="1329"/>
      <c r="D1032" s="1329"/>
      <c r="E1032" s="1320" t="s">
        <v>1666</v>
      </c>
    </row>
    <row r="1033" spans="1:5" ht="15" x14ac:dyDescent="0.2">
      <c r="A1033" s="1332"/>
      <c r="B1033" s="1333" t="s">
        <v>147</v>
      </c>
      <c r="C1033" s="1334"/>
      <c r="D1033" s="1334"/>
      <c r="E1033" s="1339">
        <v>17090512.530000001</v>
      </c>
    </row>
    <row r="1034" spans="1:5" x14ac:dyDescent="0.2">
      <c r="A1034" s="1335"/>
      <c r="B1034" s="1336"/>
      <c r="C1034" s="782"/>
      <c r="D1034" s="1337"/>
      <c r="E1034" s="1338"/>
    </row>
    <row r="1035" spans="1:5" ht="15" x14ac:dyDescent="0.25">
      <c r="A1035" s="1310"/>
      <c r="B1035" s="1310"/>
      <c r="C1035" s="1310"/>
      <c r="D1035" s="1310"/>
      <c r="E1035" s="1310"/>
    </row>
    <row r="1036" spans="1:5" x14ac:dyDescent="0.2">
      <c r="A1036" s="1310"/>
      <c r="B1036" s="1310"/>
      <c r="C1036" s="1310"/>
      <c r="D1036" s="1310"/>
      <c r="E1036" s="1310"/>
    </row>
    <row r="1037" spans="1:5" ht="15" x14ac:dyDescent="0.25">
      <c r="A1037" s="790" t="s">
        <v>1482</v>
      </c>
      <c r="C1037" s="790"/>
    </row>
    <row r="1038" spans="1:5" x14ac:dyDescent="0.2">
      <c r="A1038" s="790" t="s">
        <v>1483</v>
      </c>
      <c r="C1038" s="790"/>
    </row>
    <row r="1039" spans="1:5" x14ac:dyDescent="0.2">
      <c r="A1039" s="790" t="s">
        <v>1484</v>
      </c>
      <c r="C1039" s="790"/>
    </row>
    <row r="1040" spans="1:5" x14ac:dyDescent="0.2">
      <c r="A1040" s="790" t="s">
        <v>1485</v>
      </c>
      <c r="C1040" s="790"/>
    </row>
    <row r="1042" spans="1:1" ht="15" x14ac:dyDescent="0.25">
      <c r="A1042" s="791"/>
    </row>
  </sheetData>
  <mergeCells count="117">
    <mergeCell ref="B1031:D1031"/>
    <mergeCell ref="B1032:D1032"/>
    <mergeCell ref="B1033:D1033"/>
    <mergeCell ref="A1014:E1014"/>
    <mergeCell ref="B1015:B1026"/>
    <mergeCell ref="B1027:D1027"/>
    <mergeCell ref="B1028:D1028"/>
    <mergeCell ref="B1029:D1029"/>
    <mergeCell ref="B1030:D1030"/>
    <mergeCell ref="B983:B998"/>
    <mergeCell ref="A999:E999"/>
    <mergeCell ref="B1000:B1010"/>
    <mergeCell ref="B1011:D1011"/>
    <mergeCell ref="B1012:D1012"/>
    <mergeCell ref="B1013:D1013"/>
    <mergeCell ref="B956:B977"/>
    <mergeCell ref="B978:D978"/>
    <mergeCell ref="B979:D979"/>
    <mergeCell ref="B980:D980"/>
    <mergeCell ref="A981:E981"/>
    <mergeCell ref="A982:E982"/>
    <mergeCell ref="B905:B909"/>
    <mergeCell ref="A910:E910"/>
    <mergeCell ref="B911:B931"/>
    <mergeCell ref="A932:E932"/>
    <mergeCell ref="B933:B954"/>
    <mergeCell ref="A955:E955"/>
    <mergeCell ref="B837:B858"/>
    <mergeCell ref="A859:E859"/>
    <mergeCell ref="B860:B881"/>
    <mergeCell ref="A882:E882"/>
    <mergeCell ref="B883:B903"/>
    <mergeCell ref="A904:E904"/>
    <mergeCell ref="B768:B789"/>
    <mergeCell ref="A790:E790"/>
    <mergeCell ref="B791:B812"/>
    <mergeCell ref="A813:E813"/>
    <mergeCell ref="B814:B835"/>
    <mergeCell ref="A836:E836"/>
    <mergeCell ref="B700:B720"/>
    <mergeCell ref="A721:E721"/>
    <mergeCell ref="B722:B743"/>
    <mergeCell ref="A744:E744"/>
    <mergeCell ref="B745:B766"/>
    <mergeCell ref="A767:E767"/>
    <mergeCell ref="B673:B694"/>
    <mergeCell ref="B695:D695"/>
    <mergeCell ref="B696:D696"/>
    <mergeCell ref="B697:D697"/>
    <mergeCell ref="A698:E698"/>
    <mergeCell ref="A699:E699"/>
    <mergeCell ref="A583:E583"/>
    <mergeCell ref="B584:B606"/>
    <mergeCell ref="B607:B629"/>
    <mergeCell ref="B630:B651"/>
    <mergeCell ref="B652:B671"/>
    <mergeCell ref="A672:E672"/>
    <mergeCell ref="A513:E513"/>
    <mergeCell ref="B514:B534"/>
    <mergeCell ref="A535:E535"/>
    <mergeCell ref="B536:B558"/>
    <mergeCell ref="A559:E559"/>
    <mergeCell ref="B560:B582"/>
    <mergeCell ref="B422:B444"/>
    <mergeCell ref="A445:E445"/>
    <mergeCell ref="B446:B466"/>
    <mergeCell ref="B467:B489"/>
    <mergeCell ref="A490:E490"/>
    <mergeCell ref="B491:B512"/>
    <mergeCell ref="B330:B352"/>
    <mergeCell ref="B353:B376"/>
    <mergeCell ref="B377:B396"/>
    <mergeCell ref="A397:E397"/>
    <mergeCell ref="B398:B420"/>
    <mergeCell ref="A421:E421"/>
    <mergeCell ref="B270:D270"/>
    <mergeCell ref="A271:E271"/>
    <mergeCell ref="A272:E272"/>
    <mergeCell ref="B273:B295"/>
    <mergeCell ref="B296:B328"/>
    <mergeCell ref="A329:E329"/>
    <mergeCell ref="A224:E224"/>
    <mergeCell ref="B225:B245"/>
    <mergeCell ref="A246:E246"/>
    <mergeCell ref="B247:B267"/>
    <mergeCell ref="B268:D268"/>
    <mergeCell ref="B269:D269"/>
    <mergeCell ref="B154:B175"/>
    <mergeCell ref="A176:E176"/>
    <mergeCell ref="B177:B199"/>
    <mergeCell ref="A200:E200"/>
    <mergeCell ref="A201:E201"/>
    <mergeCell ref="B202:B223"/>
    <mergeCell ref="B79:B102"/>
    <mergeCell ref="A103:E103"/>
    <mergeCell ref="B104:B127"/>
    <mergeCell ref="A128:E128"/>
    <mergeCell ref="B129:B152"/>
    <mergeCell ref="A153:E153"/>
    <mergeCell ref="B32:D32"/>
    <mergeCell ref="A33:E33"/>
    <mergeCell ref="A34:E34"/>
    <mergeCell ref="B35:B56"/>
    <mergeCell ref="B57:B77"/>
    <mergeCell ref="A78:E78"/>
    <mergeCell ref="B11:E11"/>
    <mergeCell ref="B13:E13"/>
    <mergeCell ref="A19:E19"/>
    <mergeCell ref="B20:B29"/>
    <mergeCell ref="B30:D30"/>
    <mergeCell ref="B31:D31"/>
    <mergeCell ref="A2:B2"/>
    <mergeCell ref="C3:E3"/>
    <mergeCell ref="A4:E4"/>
    <mergeCell ref="A5:D5"/>
    <mergeCell ref="A7:E7"/>
    <mergeCell ref="A8:D8"/>
  </mergeCells>
  <pageMargins left="0.35433070866141736" right="0.23622047244094491" top="0.74803149606299213" bottom="0.74803149606299213" header="0.31496062992125984" footer="0.31496062992125984"/>
  <pageSetup paperSize="9" orientation="landscape" r:id="rId1"/>
  <headerFooter>
    <oddHeader>&amp;LГранд-СМЕТА</oddHeader>
    <oddFooter>&amp;R&amp;P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opLeftCell="A16" zoomScaleNormal="100" zoomScaleSheetLayoutView="100" workbookViewId="0">
      <selection activeCell="C9" sqref="C9"/>
    </sheetView>
  </sheetViews>
  <sheetFormatPr defaultRowHeight="15" x14ac:dyDescent="0.25"/>
  <cols>
    <col min="1" max="1" width="9.28515625" bestFit="1" customWidth="1"/>
    <col min="2" max="2" width="35.7109375" customWidth="1"/>
    <col min="3" max="3" width="25" customWidth="1"/>
    <col min="4" max="4" width="15.42578125" customWidth="1"/>
    <col min="6" max="6" width="13" customWidth="1"/>
    <col min="7" max="7" width="17.5703125" customWidth="1"/>
    <col min="8" max="8" width="18.140625" customWidth="1"/>
  </cols>
  <sheetData>
    <row r="1" spans="1:8" ht="15.75" x14ac:dyDescent="0.25">
      <c r="A1" s="61"/>
      <c r="B1" s="62"/>
      <c r="C1" s="63"/>
      <c r="D1" s="63"/>
      <c r="E1" s="63"/>
      <c r="F1" s="62"/>
      <c r="G1" s="62"/>
      <c r="H1" s="64"/>
    </row>
    <row r="2" spans="1:8" ht="15.75" x14ac:dyDescent="0.25">
      <c r="A2" s="917" t="s">
        <v>59</v>
      </c>
      <c r="B2" s="918"/>
      <c r="C2" s="918"/>
      <c r="D2" s="918"/>
      <c r="E2" s="918"/>
      <c r="F2" s="918"/>
      <c r="G2" s="918"/>
      <c r="H2" s="918"/>
    </row>
    <row r="3" spans="1:8" ht="15.75" x14ac:dyDescent="0.25">
      <c r="A3" s="919"/>
      <c r="B3" s="918"/>
      <c r="C3" s="918"/>
      <c r="D3" s="918"/>
      <c r="E3" s="918"/>
      <c r="F3" s="918"/>
      <c r="G3" s="918"/>
      <c r="H3" s="918"/>
    </row>
    <row r="4" spans="1:8" ht="59.25" customHeight="1" x14ac:dyDescent="0.25">
      <c r="A4" s="920" t="s">
        <v>20</v>
      </c>
      <c r="B4" s="918"/>
      <c r="C4" s="921" t="s">
        <v>304</v>
      </c>
      <c r="D4" s="921"/>
      <c r="E4" s="921"/>
      <c r="F4" s="922"/>
      <c r="G4" s="922"/>
      <c r="H4" s="922"/>
    </row>
    <row r="5" spans="1:8" ht="22.5" customHeight="1" x14ac:dyDescent="0.25">
      <c r="A5" s="920" t="s">
        <v>21</v>
      </c>
      <c r="B5" s="918"/>
      <c r="C5" s="923"/>
      <c r="D5" s="923"/>
      <c r="E5" s="923"/>
      <c r="F5" s="918"/>
      <c r="G5" s="918"/>
      <c r="H5" s="918"/>
    </row>
    <row r="6" spans="1:8" ht="33.75" customHeight="1" x14ac:dyDescent="0.25">
      <c r="A6" s="928" t="s">
        <v>37</v>
      </c>
      <c r="B6" s="918"/>
      <c r="C6" s="923" t="s">
        <v>38</v>
      </c>
      <c r="D6" s="923"/>
      <c r="E6" s="923"/>
      <c r="F6" s="918"/>
      <c r="G6" s="918"/>
      <c r="H6" s="918"/>
    </row>
    <row r="7" spans="1:8" ht="15.75" x14ac:dyDescent="0.25">
      <c r="A7" s="920" t="s">
        <v>23</v>
      </c>
      <c r="B7" s="918"/>
      <c r="C7" s="929"/>
      <c r="D7" s="929"/>
      <c r="E7" s="929"/>
      <c r="F7" s="918"/>
      <c r="G7" s="918"/>
      <c r="H7" s="918"/>
    </row>
    <row r="8" spans="1:8" ht="15.75" x14ac:dyDescent="0.25">
      <c r="A8" s="920" t="s">
        <v>24</v>
      </c>
      <c r="B8" s="918"/>
      <c r="C8" s="929" t="s">
        <v>1667</v>
      </c>
      <c r="D8" s="929"/>
      <c r="E8" s="929"/>
      <c r="F8" s="918"/>
      <c r="G8" s="918"/>
      <c r="H8" s="918"/>
    </row>
    <row r="9" spans="1:8" ht="15.75" x14ac:dyDescent="0.25">
      <c r="A9" s="61"/>
      <c r="B9" s="62"/>
      <c r="C9" s="63"/>
      <c r="D9" s="63"/>
      <c r="E9" s="63"/>
      <c r="F9" s="62"/>
      <c r="G9" s="62"/>
      <c r="H9" s="64"/>
    </row>
    <row r="10" spans="1:8" ht="168.75" customHeight="1" x14ac:dyDescent="0.25">
      <c r="A10" s="65" t="s">
        <v>0</v>
      </c>
      <c r="B10" s="65" t="s">
        <v>25</v>
      </c>
      <c r="C10" s="924" t="s">
        <v>26</v>
      </c>
      <c r="D10" s="826"/>
      <c r="E10" s="826"/>
      <c r="F10" s="65" t="s">
        <v>27</v>
      </c>
      <c r="G10" s="65" t="s">
        <v>28</v>
      </c>
      <c r="H10" s="66" t="s">
        <v>29</v>
      </c>
    </row>
    <row r="11" spans="1:8" ht="49.5" customHeight="1" x14ac:dyDescent="0.25">
      <c r="A11" s="925">
        <v>1</v>
      </c>
      <c r="B11" s="915" t="s">
        <v>30</v>
      </c>
      <c r="C11" s="67" t="s">
        <v>933</v>
      </c>
      <c r="D11" s="154">
        <f>'Сводная ПИР'!G20-'Сводная ПИР'!G19-'Сводная ПИР'!G18</f>
        <v>10766340.34</v>
      </c>
      <c r="E11" s="69" t="s">
        <v>40</v>
      </c>
      <c r="F11" s="70"/>
      <c r="G11" s="908"/>
      <c r="H11" s="910"/>
    </row>
    <row r="12" spans="1:8" ht="15.75" x14ac:dyDescent="0.25">
      <c r="A12" s="926"/>
      <c r="B12" s="915"/>
      <c r="C12" s="67" t="s">
        <v>934</v>
      </c>
      <c r="D12" s="71">
        <v>4.82</v>
      </c>
      <c r="E12" s="72"/>
      <c r="F12" s="70"/>
      <c r="G12" s="908"/>
      <c r="H12" s="910"/>
    </row>
    <row r="13" spans="1:8" ht="35.25" customHeight="1" x14ac:dyDescent="0.25">
      <c r="A13" s="927"/>
      <c r="B13" s="915"/>
      <c r="C13" s="67" t="s">
        <v>41</v>
      </c>
      <c r="D13" s="68">
        <f>D11/D12</f>
        <v>2233681</v>
      </c>
      <c r="E13" s="69" t="s">
        <v>40</v>
      </c>
      <c r="F13" s="70"/>
      <c r="G13" s="908"/>
      <c r="H13" s="910"/>
    </row>
    <row r="14" spans="1:8" ht="51.75" customHeight="1" x14ac:dyDescent="0.25">
      <c r="A14" s="912">
        <v>2</v>
      </c>
      <c r="B14" s="915" t="s">
        <v>22</v>
      </c>
      <c r="C14" s="67" t="s">
        <v>935</v>
      </c>
      <c r="D14" s="154">
        <f>'Сводная ПИР'!G26</f>
        <v>17899837.530000001</v>
      </c>
      <c r="E14" s="69" t="s">
        <v>40</v>
      </c>
      <c r="F14" s="70"/>
      <c r="G14" s="908"/>
      <c r="H14" s="910"/>
    </row>
    <row r="15" spans="1:8" ht="15.75" x14ac:dyDescent="0.25">
      <c r="A15" s="913"/>
      <c r="B15" s="915"/>
      <c r="C15" s="67" t="s">
        <v>934</v>
      </c>
      <c r="D15" s="71">
        <v>4.75</v>
      </c>
      <c r="E15" s="72"/>
      <c r="F15" s="70"/>
      <c r="G15" s="908"/>
      <c r="H15" s="910"/>
    </row>
    <row r="16" spans="1:8" ht="53.25" customHeight="1" x14ac:dyDescent="0.25">
      <c r="A16" s="914"/>
      <c r="B16" s="915"/>
      <c r="C16" s="67" t="s">
        <v>42</v>
      </c>
      <c r="D16" s="68">
        <f>D14/D15</f>
        <v>3768387</v>
      </c>
      <c r="E16" s="69" t="s">
        <v>40</v>
      </c>
      <c r="F16" s="70"/>
      <c r="G16" s="909"/>
      <c r="H16" s="911"/>
    </row>
    <row r="17" spans="1:8" ht="30.75" customHeight="1" x14ac:dyDescent="0.25">
      <c r="A17" s="73"/>
      <c r="B17" s="74"/>
      <c r="C17" s="75" t="s">
        <v>43</v>
      </c>
      <c r="D17" s="76">
        <f>D13+D16</f>
        <v>6002068</v>
      </c>
      <c r="E17" s="77" t="s">
        <v>40</v>
      </c>
      <c r="F17" s="78"/>
      <c r="G17" s="79" t="s">
        <v>1668</v>
      </c>
      <c r="H17" s="80"/>
    </row>
    <row r="18" spans="1:8" ht="39" customHeight="1" x14ac:dyDescent="0.25">
      <c r="A18" s="81"/>
      <c r="B18" s="82" t="s">
        <v>44</v>
      </c>
      <c r="C18" s="83" t="s">
        <v>45</v>
      </c>
      <c r="D18" s="155">
        <v>7.0699999999999999E-2</v>
      </c>
      <c r="E18" s="84"/>
      <c r="F18" s="85"/>
      <c r="G18" s="86"/>
      <c r="H18" s="87">
        <f>D17*D18</f>
        <v>424346</v>
      </c>
    </row>
    <row r="19" spans="1:8" ht="45.75" customHeight="1" x14ac:dyDescent="0.25">
      <c r="A19" s="81"/>
      <c r="B19" s="88"/>
      <c r="C19" s="89" t="s">
        <v>109</v>
      </c>
      <c r="D19" s="90">
        <v>5.71</v>
      </c>
      <c r="E19" s="84"/>
      <c r="F19" s="85"/>
      <c r="G19" s="26"/>
      <c r="H19" s="91">
        <f>H18*D19</f>
        <v>2423016</v>
      </c>
    </row>
    <row r="20" spans="1:8" ht="48" customHeight="1" x14ac:dyDescent="0.25">
      <c r="A20" s="92"/>
      <c r="B20" s="92"/>
      <c r="C20" s="762" t="s">
        <v>922</v>
      </c>
      <c r="D20" s="468">
        <v>1.0349999999999999</v>
      </c>
      <c r="E20" s="92"/>
      <c r="F20" s="92"/>
      <c r="G20" s="92"/>
      <c r="H20" s="319">
        <f>H19*1.035</f>
        <v>2507821.56</v>
      </c>
    </row>
    <row r="21" spans="1:8" ht="48" customHeight="1" x14ac:dyDescent="0.25">
      <c r="A21" s="763"/>
      <c r="B21" s="763"/>
      <c r="C21" s="469" t="s">
        <v>923</v>
      </c>
      <c r="D21" s="468"/>
      <c r="E21" s="763"/>
      <c r="F21" s="763"/>
      <c r="G21" s="763"/>
      <c r="H21" s="319">
        <f>H20*1.2</f>
        <v>3009385.87</v>
      </c>
    </row>
    <row r="23" spans="1:8" x14ac:dyDescent="0.25">
      <c r="C23" s="916" t="s">
        <v>151</v>
      </c>
      <c r="D23" s="916"/>
    </row>
    <row r="24" spans="1:8" x14ac:dyDescent="0.25">
      <c r="C24" s="103"/>
      <c r="D24" s="103"/>
    </row>
    <row r="25" spans="1:8" ht="45" x14ac:dyDescent="0.25">
      <c r="C25" s="104" t="s">
        <v>152</v>
      </c>
      <c r="D25" s="104" t="s">
        <v>153</v>
      </c>
    </row>
    <row r="26" spans="1:8" x14ac:dyDescent="0.25">
      <c r="C26" s="104" t="s">
        <v>154</v>
      </c>
      <c r="D26" s="104" t="s">
        <v>155</v>
      </c>
    </row>
    <row r="27" spans="1:8" x14ac:dyDescent="0.25">
      <c r="C27" s="104" t="s">
        <v>156</v>
      </c>
      <c r="D27" s="104">
        <v>33.75</v>
      </c>
    </row>
    <row r="28" spans="1:8" x14ac:dyDescent="0.25">
      <c r="C28" s="104" t="s">
        <v>157</v>
      </c>
      <c r="D28" s="104">
        <v>29.25</v>
      </c>
    </row>
    <row r="29" spans="1:8" x14ac:dyDescent="0.25">
      <c r="C29" s="104" t="s">
        <v>158</v>
      </c>
      <c r="D29" s="104">
        <v>27.3</v>
      </c>
    </row>
    <row r="30" spans="1:8" x14ac:dyDescent="0.25">
      <c r="C30" s="104" t="s">
        <v>159</v>
      </c>
      <c r="D30" s="104">
        <v>20.22</v>
      </c>
    </row>
    <row r="31" spans="1:8" x14ac:dyDescent="0.25">
      <c r="C31" s="104" t="s">
        <v>160</v>
      </c>
      <c r="D31" s="104">
        <v>16.649999999999999</v>
      </c>
    </row>
    <row r="32" spans="1:8" x14ac:dyDescent="0.25">
      <c r="C32" s="104" t="s">
        <v>161</v>
      </c>
      <c r="D32" s="104">
        <v>12.69</v>
      </c>
    </row>
    <row r="33" spans="3:4" x14ac:dyDescent="0.25">
      <c r="C33" s="104" t="s">
        <v>162</v>
      </c>
      <c r="D33" s="104">
        <v>11.88</v>
      </c>
    </row>
    <row r="34" spans="3:4" x14ac:dyDescent="0.25">
      <c r="C34" s="104" t="s">
        <v>163</v>
      </c>
      <c r="D34" s="104">
        <v>10.98</v>
      </c>
    </row>
    <row r="35" spans="3:4" x14ac:dyDescent="0.25">
      <c r="C35" s="104" t="s">
        <v>164</v>
      </c>
      <c r="D35" s="104">
        <v>8.77</v>
      </c>
    </row>
    <row r="36" spans="3:4" x14ac:dyDescent="0.25">
      <c r="C36" s="104" t="s">
        <v>165</v>
      </c>
      <c r="D36" s="104">
        <v>7.07</v>
      </c>
    </row>
    <row r="37" spans="3:4" x14ac:dyDescent="0.25">
      <c r="C37" s="104" t="s">
        <v>166</v>
      </c>
      <c r="D37" s="104">
        <v>6.15</v>
      </c>
    </row>
    <row r="38" spans="3:4" x14ac:dyDescent="0.25">
      <c r="C38" s="104" t="s">
        <v>167</v>
      </c>
      <c r="D38" s="104">
        <v>4.76</v>
      </c>
    </row>
    <row r="39" spans="3:4" x14ac:dyDescent="0.25">
      <c r="C39" s="104" t="s">
        <v>168</v>
      </c>
      <c r="D39" s="104">
        <v>4.13</v>
      </c>
    </row>
    <row r="40" spans="3:4" x14ac:dyDescent="0.25">
      <c r="C40" s="104" t="s">
        <v>169</v>
      </c>
      <c r="D40" s="104">
        <v>3.52</v>
      </c>
    </row>
    <row r="41" spans="3:4" x14ac:dyDescent="0.25">
      <c r="C41" s="104" t="s">
        <v>170</v>
      </c>
      <c r="D41" s="104">
        <v>3.06</v>
      </c>
    </row>
    <row r="42" spans="3:4" x14ac:dyDescent="0.25">
      <c r="C42" s="104" t="s">
        <v>171</v>
      </c>
      <c r="D42" s="104">
        <v>2.62</v>
      </c>
    </row>
    <row r="43" spans="3:4" x14ac:dyDescent="0.25">
      <c r="C43" s="104" t="s">
        <v>172</v>
      </c>
      <c r="D43" s="104">
        <v>2.33</v>
      </c>
    </row>
    <row r="44" spans="3:4" x14ac:dyDescent="0.25">
      <c r="C44" s="104" t="s">
        <v>173</v>
      </c>
      <c r="D44" s="104">
        <v>2.0099999999999998</v>
      </c>
    </row>
    <row r="45" spans="3:4" x14ac:dyDescent="0.25">
      <c r="C45" s="104" t="s">
        <v>174</v>
      </c>
      <c r="D45" s="104">
        <v>1.68</v>
      </c>
    </row>
    <row r="46" spans="3:4" x14ac:dyDescent="0.25">
      <c r="C46" s="104" t="s">
        <v>175</v>
      </c>
      <c r="D46" s="104">
        <v>1.56</v>
      </c>
    </row>
    <row r="47" spans="3:4" x14ac:dyDescent="0.25">
      <c r="C47" s="104" t="s">
        <v>176</v>
      </c>
      <c r="D47" s="104">
        <v>1.22</v>
      </c>
    </row>
    <row r="48" spans="3:4" x14ac:dyDescent="0.25">
      <c r="C48" s="104" t="s">
        <v>177</v>
      </c>
      <c r="D48" s="104">
        <v>1.04</v>
      </c>
    </row>
    <row r="49" spans="3:4" x14ac:dyDescent="0.25">
      <c r="C49" s="104" t="s">
        <v>178</v>
      </c>
      <c r="D49" s="104">
        <v>0.9</v>
      </c>
    </row>
    <row r="50" spans="3:4" x14ac:dyDescent="0.25">
      <c r="C50" s="104" t="s">
        <v>179</v>
      </c>
      <c r="D50" s="104">
        <v>0.8</v>
      </c>
    </row>
    <row r="51" spans="3:4" x14ac:dyDescent="0.25">
      <c r="C51" s="104" t="s">
        <v>180</v>
      </c>
      <c r="D51" s="104">
        <v>0.73</v>
      </c>
    </row>
    <row r="52" spans="3:4" x14ac:dyDescent="0.25">
      <c r="C52" s="104" t="s">
        <v>181</v>
      </c>
      <c r="D52" s="104">
        <v>0.66</v>
      </c>
    </row>
    <row r="53" spans="3:4" x14ac:dyDescent="0.25">
      <c r="C53" s="104" t="s">
        <v>182</v>
      </c>
      <c r="D53" s="104">
        <v>0.61</v>
      </c>
    </row>
    <row r="54" spans="3:4" x14ac:dyDescent="0.25">
      <c r="C54" s="104" t="s">
        <v>183</v>
      </c>
      <c r="D54" s="104">
        <v>0.57999999999999996</v>
      </c>
    </row>
  </sheetData>
  <mergeCells count="20">
    <mergeCell ref="C10:E10"/>
    <mergeCell ref="A11:A13"/>
    <mergeCell ref="B11:B13"/>
    <mergeCell ref="A6:B6"/>
    <mergeCell ref="C6:H6"/>
    <mergeCell ref="A7:B7"/>
    <mergeCell ref="C7:H7"/>
    <mergeCell ref="A8:B8"/>
    <mergeCell ref="C8:H8"/>
    <mergeCell ref="A2:H2"/>
    <mergeCell ref="A3:H3"/>
    <mergeCell ref="A4:B4"/>
    <mergeCell ref="C4:H4"/>
    <mergeCell ref="A5:B5"/>
    <mergeCell ref="C5:H5"/>
    <mergeCell ref="G11:G16"/>
    <mergeCell ref="H11:H16"/>
    <mergeCell ref="A14:A16"/>
    <mergeCell ref="B14:B16"/>
    <mergeCell ref="C23:D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5</vt:i4>
      </vt:variant>
    </vt:vector>
  </HeadingPairs>
  <TitlesOfParts>
    <vt:vector size="23" baseType="lpstr">
      <vt:lpstr>Календарный план</vt:lpstr>
      <vt:lpstr>Пояснительная записка</vt:lpstr>
      <vt:lpstr>Протокол</vt:lpstr>
      <vt:lpstr>НМЦ</vt:lpstr>
      <vt:lpstr>НМЦК</vt:lpstr>
      <vt:lpstr>Экологическая экспертиза расчет</vt:lpstr>
      <vt:lpstr>Сводная ПИР</vt:lpstr>
      <vt:lpstr>ПД</vt:lpstr>
      <vt:lpstr>Экспертиза</vt:lpstr>
      <vt:lpstr>Геодезия</vt:lpstr>
      <vt:lpstr>Геология</vt:lpstr>
      <vt:lpstr>Геофизика</vt:lpstr>
      <vt:lpstr>Гидромет</vt:lpstr>
      <vt:lpstr>Сели и лавины</vt:lpstr>
      <vt:lpstr>Экология</vt:lpstr>
      <vt:lpstr>Археология</vt:lpstr>
      <vt:lpstr>ВОП </vt:lpstr>
      <vt:lpstr>Сводная Изыскания</vt:lpstr>
      <vt:lpstr>'Календарный план'!Область_печати</vt:lpstr>
      <vt:lpstr>НМЦ!Область_печати</vt:lpstr>
      <vt:lpstr>НМЦК!Область_печати</vt:lpstr>
      <vt:lpstr>'Сводная ПИР'!Область_печати</vt:lpstr>
      <vt:lpstr>Экспертиза!Область_печати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2021-12-03T10:13:04Z</dcterms:modified>
</cp:coreProperties>
</file>