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5440" windowHeight="15990" tabRatio="905" activeTab="4"/>
  </bookViews>
  <sheets>
    <sheet name="ЛС № 02-01-01" sheetId="16" r:id="rId1"/>
    <sheet name="КА" sheetId="15" r:id="rId2"/>
    <sheet name="ПЗ" sheetId="10" r:id="rId3"/>
    <sheet name="НМЦ" sheetId="9" r:id="rId4"/>
    <sheet name="Протокол НМЦК" sheetId="8" r:id="rId5"/>
    <sheet name="Дефляторы" sheetId="5" state="hidden" r:id="rId6"/>
    <sheet name="НМЦК" sheetId="4" r:id="rId7"/>
  </sheets>
  <externalReferences>
    <externalReference r:id="rId8"/>
  </externalReferences>
  <definedNames>
    <definedName name="_xlnm.Print_Titles" localSheetId="1">КА!$7:$8</definedName>
    <definedName name="_xlnm.Print_Area" localSheetId="1">КА!$A$1:$R$17</definedName>
    <definedName name="_xlnm.Print_Area" localSheetId="3">НМЦ!$A$1:$E$14</definedName>
    <definedName name="_xlnm.Print_Area" localSheetId="6">НМЦК!$A$1:$K$25</definedName>
  </definedNames>
  <calcPr calcId="162913" fullPrecision="0"/>
</workbook>
</file>

<file path=xl/calcChain.xml><?xml version="1.0" encoding="utf-8"?>
<calcChain xmlns="http://schemas.openxmlformats.org/spreadsheetml/2006/main">
  <c r="G22" i="4" l="1"/>
  <c r="G21" i="4"/>
  <c r="H12" i="4" l="1"/>
  <c r="H11" i="4"/>
  <c r="F12" i="4"/>
  <c r="F11" i="4"/>
  <c r="C8" i="9"/>
  <c r="J33" i="15" l="1"/>
  <c r="J32" i="15"/>
  <c r="H32" i="15"/>
  <c r="J31" i="15"/>
  <c r="A31" i="15"/>
  <c r="J30" i="15"/>
  <c r="I30" i="15"/>
  <c r="H30" i="15"/>
  <c r="J29" i="15"/>
  <c r="J28" i="15"/>
  <c r="J27" i="15"/>
  <c r="J26" i="15"/>
  <c r="J25" i="15"/>
  <c r="J24" i="15"/>
  <c r="J23" i="15"/>
  <c r="G22" i="15"/>
  <c r="H21" i="15"/>
  <c r="J21" i="15" s="1"/>
  <c r="H20" i="15"/>
  <c r="H19" i="15"/>
  <c r="H18" i="15"/>
  <c r="H17" i="15"/>
  <c r="H22" i="15" s="1"/>
  <c r="H16" i="15"/>
  <c r="J15" i="15"/>
  <c r="J14" i="15"/>
  <c r="J13" i="15"/>
  <c r="J12" i="15"/>
  <c r="J11" i="15"/>
  <c r="J10" i="15"/>
  <c r="J16" i="15" s="1"/>
  <c r="J9" i="15"/>
  <c r="I9" i="15"/>
  <c r="I16" i="15" s="1"/>
  <c r="I18" i="15" l="1"/>
  <c r="J18" i="15" s="1"/>
  <c r="I20" i="15"/>
  <c r="J20" i="15" s="1"/>
  <c r="I17" i="15"/>
  <c r="I19" i="15"/>
  <c r="J19" i="15" s="1"/>
  <c r="J17" i="15"/>
  <c r="J22" i="15" l="1"/>
  <c r="I22" i="15"/>
  <c r="G24" i="4" l="1"/>
  <c r="G25" i="4" l="1"/>
  <c r="D25" i="4"/>
  <c r="G20" i="4"/>
  <c r="C6" i="9" s="1"/>
  <c r="I11" i="4" l="1"/>
  <c r="J11" i="4" s="1"/>
  <c r="J12" i="4" s="1"/>
  <c r="E15" i="5" l="1"/>
  <c r="D15" i="5"/>
  <c r="D13" i="5"/>
  <c r="D12" i="5"/>
  <c r="D11" i="5"/>
  <c r="D16" i="5" s="1"/>
  <c r="F5" i="5"/>
  <c r="F15" i="5" l="1"/>
  <c r="G11" i="4"/>
  <c r="D14" i="5"/>
  <c r="H13" i="4" l="1"/>
  <c r="H14" i="4" s="1"/>
  <c r="F13" i="4"/>
  <c r="F14" i="4" s="1"/>
  <c r="K11" i="4"/>
  <c r="K12" i="4" l="1"/>
  <c r="K13" i="4" s="1"/>
  <c r="K14" i="4" s="1"/>
  <c r="J13" i="4" l="1"/>
  <c r="J14" i="4" s="1"/>
  <c r="G6" i="8" s="1"/>
  <c r="C13" i="9"/>
  <c r="D13" i="9" l="1"/>
  <c r="D14" i="9" s="1"/>
  <c r="C14" i="9"/>
  <c r="B18" i="10"/>
  <c r="E13" i="9" l="1"/>
  <c r="E14" i="9" s="1"/>
</calcChain>
</file>

<file path=xl/sharedStrings.xml><?xml version="1.0" encoding="utf-8"?>
<sst xmlns="http://schemas.openxmlformats.org/spreadsheetml/2006/main" count="843" uniqueCount="381">
  <si>
    <t>(наименование стройки)</t>
  </si>
  <si>
    <t>№ пп</t>
  </si>
  <si>
    <t>Всего</t>
  </si>
  <si>
    <t>СОГЛАСОВАНО:</t>
  </si>
  <si>
    <t>УТВЕРЖДАЮ:</t>
  </si>
  <si>
    <t>Количество</t>
  </si>
  <si>
    <t>всего</t>
  </si>
  <si>
    <t>на единицу</t>
  </si>
  <si>
    <t>1</t>
  </si>
  <si>
    <t>3</t>
  </si>
  <si>
    <t>7</t>
  </si>
  <si>
    <t>9</t>
  </si>
  <si>
    <t>11</t>
  </si>
  <si>
    <t>12</t>
  </si>
  <si>
    <t>13</t>
  </si>
  <si>
    <t>14</t>
  </si>
  <si>
    <t>Итоги по смете:</t>
  </si>
  <si>
    <t xml:space="preserve">  ВСЕГО по смете</t>
  </si>
  <si>
    <t>объект:</t>
  </si>
  <si>
    <t>шт</t>
  </si>
  <si>
    <t>м</t>
  </si>
  <si>
    <t>Ед. изм.</t>
  </si>
  <si>
    <t>по адресу:</t>
  </si>
  <si>
    <t>Основания для расчета: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</si>
  <si>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</si>
  <si>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</si>
  <si>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</si>
  <si>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</si>
  <si>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 xml:space="preserve">Индекс фактической инфляции* </t>
  </si>
  <si>
    <t>Стоимость работ в ценах на дату формирования начальной (максимальной) цены контракта - сентябрь 2020 г.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</si>
  <si>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</si>
  <si>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</si>
  <si>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</si>
  <si>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комплекс</t>
  </si>
  <si>
    <t>2</t>
  </si>
  <si>
    <t>Строительство (строительно-монтажные работы, оборудование, прочие затраты)</t>
  </si>
  <si>
    <t>Стоимость без учета НДС</t>
  </si>
  <si>
    <t>НДС-20%</t>
  </si>
  <si>
    <t>Стоимость с учетом НДС</t>
  </si>
  <si>
    <t>Составил:</t>
  </si>
  <si>
    <t>Проверил:</t>
  </si>
  <si>
    <t>РАСЧЕТ ИНДЕКСА -ДЕФЛЯТОРА</t>
  </si>
  <si>
    <t>Стоимость работ в ценах утверждения сметной документации- 4 квартал 2019 г.</t>
  </si>
  <si>
    <t>Период производства работ</t>
  </si>
  <si>
    <t>Продолжительность, месяцев</t>
  </si>
  <si>
    <t>начало</t>
  </si>
  <si>
    <t>окончание</t>
  </si>
  <si>
    <t>Проектно-изыскательские работы+экспертиза</t>
  </si>
  <si>
    <t>Годовой индекс прогнозной инфляции (по письму Минэкономразвития России от 26.09.2019 г. №Д14и-32899, отрасль "Инвестиции в основной капитал"):</t>
  </si>
  <si>
    <t>на 2020 год</t>
  </si>
  <si>
    <t>на 2021 год</t>
  </si>
  <si>
    <t>на 2022 год</t>
  </si>
  <si>
    <t>Расчет ежемесячного прогнозного индекса:</t>
  </si>
  <si>
    <t>ежемесячный индекс прогноз на 2020</t>
  </si>
  <si>
    <t>ежемесячный индекс прогноз на 2021</t>
  </si>
  <si>
    <t>ежемесячный индекс прогноз на 2022</t>
  </si>
  <si>
    <t>Итого индекс прогнозной инфляции</t>
  </si>
  <si>
    <t>1,00295*1,00295</t>
  </si>
  <si>
    <t>1,00295^2*(1,00295+1,00295^1,5)/2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</si>
  <si>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</si>
  <si>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</si>
  <si>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</si>
  <si>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</si>
  <si>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</si>
  <si>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оплату труда рабочих-строителей;</t>
  </si>
  <si>
    <t>-затраты на приобретение материалов, изделий и конструкций;</t>
  </si>
  <si>
    <t>-затраты на эксплуатацию машин и механизмов;</t>
  </si>
  <si>
    <t>-накладные расходы;</t>
  </si>
  <si>
    <t>-сметную прибыль;</t>
  </si>
  <si>
    <t>-стоимость оборудования;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</si>
  <si>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</si>
  <si>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</si>
  <si>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</si>
  <si>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</si>
  <si>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</si>
  <si>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НАЧАЛЬНАЯ МАКСИМАЛЬНАЯ ЦЕНА ДОГОВОРА</t>
  </si>
  <si>
    <t>Продолжительность работ</t>
  </si>
  <si>
    <t>Начало работ</t>
  </si>
  <si>
    <t>Окончание работ</t>
  </si>
  <si>
    <t>Виды (наименования) работ</t>
  </si>
  <si>
    <t>Итого, руб.</t>
  </si>
  <si>
    <t>НДС 20%</t>
  </si>
  <si>
    <t>Всего с учетом НДС, руб.</t>
  </si>
  <si>
    <t>ПОЯСНИТЕЛЬНАЯ ЗАПИСКА</t>
  </si>
  <si>
    <t>К РАСЧЕТУ НАЧАЛЬНОЙ МАКСИМАЛЬНОЙ ЦЕНЫ ДОГОВОРА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</si>
  <si>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РФ.</t>
  </si>
  <si>
    <t>Описание метода расчета стоимости строительства</t>
  </si>
  <si>
    <t>Итоговая начальная максимальная цена  работ  составляет:</t>
  </si>
  <si>
    <t>рублей с учетом НДС</t>
  </si>
  <si>
    <t>№ п/п</t>
  </si>
  <si>
    <t>1. Техническое задание</t>
  </si>
  <si>
    <t>Расчет начальной (максимальной) цены контракта при осуществлении закупки на поставку оборудования и выполнение строительно-монтажных работ</t>
  </si>
  <si>
    <t>месяца</t>
  </si>
  <si>
    <t>Приложение № 2</t>
  </si>
  <si>
    <t>Утверждено приказом № 421 от 4 августа 2020 г. Минстроя РФ</t>
  </si>
  <si>
    <t/>
  </si>
  <si>
    <t>"_____" ________________ 2022 года</t>
  </si>
  <si>
    <t xml:space="preserve">Наименование редакции сметных нормативов  </t>
  </si>
  <si>
    <t>Наименование программного продукта</t>
  </si>
  <si>
    <t>"ГРАНД-Смета 2021"</t>
  </si>
  <si>
    <t>(наименование объекта капитального строительства)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</si>
  <si>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</si>
  <si>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</si>
  <si>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</si>
  <si>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</si>
  <si>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</si>
  <si>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</si>
  <si>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</si>
  <si>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</si>
  <si>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</si>
  <si>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</si>
  <si>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</si>
  <si>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</si>
  <si>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</si>
  <si>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</si>
  <si>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</si>
  <si>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</si>
  <si>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(0)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</si>
  <si>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</si>
  <si>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</si>
  <si>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</si>
  <si>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</si>
  <si>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</si>
  <si>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</si>
  <si>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</si>
  <si>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</si>
  <si>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коэффициенты</t>
  </si>
  <si>
    <t>всего с учетом коэффициентов</t>
  </si>
  <si>
    <t>ОТ</t>
  </si>
  <si>
    <t>ЭМ</t>
  </si>
  <si>
    <t>в т.ч. ОТм</t>
  </si>
  <si>
    <t>4</t>
  </si>
  <si>
    <t>М</t>
  </si>
  <si>
    <t>ЗТ</t>
  </si>
  <si>
    <t>чел.-ч</t>
  </si>
  <si>
    <t>ЗТм</t>
  </si>
  <si>
    <t>Итого по расценке</t>
  </si>
  <si>
    <t>ФОТ</t>
  </si>
  <si>
    <t>%</t>
  </si>
  <si>
    <t>49</t>
  </si>
  <si>
    <t>Всего по позиции</t>
  </si>
  <si>
    <t>Приказ № 812/пр от 21.12.2020 Прил. п.49.3</t>
  </si>
  <si>
    <t>НР Электротехнические установки на других объектах</t>
  </si>
  <si>
    <t>97</t>
  </si>
  <si>
    <t>Приказ № 774/пр от 11.12.2020 Прил. п.49.3</t>
  </si>
  <si>
    <t>СП Электротехнические установки на других объектах</t>
  </si>
  <si>
    <t>51</t>
  </si>
  <si>
    <t>5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</si>
  <si>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</si>
  <si>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</si>
  <si>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</si>
  <si>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</si>
  <si>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</si>
  <si>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</si>
  <si>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Монтажные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</si>
  <si>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</si>
  <si>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</si>
  <si>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</si>
  <si>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</si>
  <si>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</si>
  <si>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</si>
  <si>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</si>
  <si>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</si>
  <si>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</si>
  <si>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>6</t>
  </si>
  <si>
    <t>8</t>
  </si>
  <si>
    <t xml:space="preserve">     Строительные работы</t>
  </si>
  <si>
    <t>[должность, подпись (инициалы, фамилия)]</t>
  </si>
  <si>
    <t>(наименование объекта строительства)</t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</si>
  <si>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</si>
  <si>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</si>
  <si>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</si>
  <si>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Ед. изм. Строительного ресурса, затрат в обосновывающем документе</t>
  </si>
  <si>
    <t>Стоимость перевозки без НДС в руб. за ед. изм.</t>
  </si>
  <si>
    <t>Сметная цена без НДС в руб. за ед.изм.</t>
  </si>
  <si>
    <t>Год</t>
  </si>
  <si>
    <t>Квартал</t>
  </si>
  <si>
    <t>Наименование производителя/поставщика</t>
  </si>
  <si>
    <t>КПП организации</t>
  </si>
  <si>
    <t>ИНН организации</t>
  </si>
  <si>
    <t>Гиперссылка на веб-сайт производителя/поставщика</t>
  </si>
  <si>
    <t>Населенный пункт расположения склада производителя/поставщика</t>
  </si>
  <si>
    <t>Статус организации (производитель (1)/Поставщик (2)</t>
  </si>
  <si>
    <t xml:space="preserve">
Всесезонный туристско-рекреационный комплекс "Эльбрус", Кабардино-Балкарская Республика, Эльбрусский район, с.Терскол, ул. Азау, д.12</t>
  </si>
  <si>
    <t>2. Коммерческие предложения поставщиков оборудования.</t>
  </si>
  <si>
    <t xml:space="preserve">     Оборудование</t>
  </si>
  <si>
    <t>(Оборудование)</t>
  </si>
  <si>
    <t>СМР</t>
  </si>
  <si>
    <t>Дата формирования НМЦК</t>
  </si>
  <si>
    <t>Продолжительность выполнения работ, мес.</t>
  </si>
  <si>
    <t>^(1/12)</t>
  </si>
  <si>
    <t>Индекс прогнозной инфляции</t>
  </si>
  <si>
    <t>Начальная максимальная цена договора ( далее - НМЦД) определена в соответствии с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</si>
  <si>
    <t>3. Ведомость объемов работ</t>
  </si>
  <si>
    <t>ежемесячный прогнозный индекс на 2022 год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</si>
  <si>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</si>
  <si>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>Ангар  "Гараж гондол"  НСКД Азау-Кругозор ВТРК "Эльбрус"</t>
  </si>
  <si>
    <t>"Офис и гараж гондол НСКД Азау-Кругозор (п. Азау)"</t>
  </si>
  <si>
    <t>Монтаж  ворот ангара  гаража гондол НСКД Азау-Кругозор ВТРК "Эльбрус"</t>
  </si>
  <si>
    <t>(147,59)</t>
  </si>
  <si>
    <t>(137,85)</t>
  </si>
  <si>
    <t>(1,18)</t>
  </si>
  <si>
    <t>(0,12)</t>
  </si>
  <si>
    <t>(9,62)</t>
  </si>
  <si>
    <t>Раздел 1. Новый Раздел</t>
  </si>
  <si>
    <t>ФЕР09-04-011-01</t>
  </si>
  <si>
    <t>Монтаж каркасов ворот большепролетных зданий, ангаров и др. без механизмов открывания</t>
  </si>
  <si>
    <t>т</t>
  </si>
  <si>
    <t>1,087</t>
  </si>
  <si>
    <t>Приказ от 04.08.2020 № 421/пр прил.10 табл.1 п.8.1</t>
  </si>
  <si>
    <t>Производство работ осуществляется в горной местности: на высоте свыше 1500 до 2500 м над уровнем моря ОЗП=1,25; ЭМ=1,25 к расх.; ЗПМ=1,25; ТЗ=1,25; ТЗМ=1,25</t>
  </si>
  <si>
    <t>1,25</t>
  </si>
  <si>
    <t>23,71</t>
  </si>
  <si>
    <t>9,98</t>
  </si>
  <si>
    <t>7,77</t>
  </si>
  <si>
    <t>01.7.15.03-0042</t>
  </si>
  <si>
    <t>Болты с гайками и шайбами строительные</t>
  </si>
  <si>
    <t>кг</t>
  </si>
  <si>
    <t>0</t>
  </si>
  <si>
    <t>08.1.06.01</t>
  </si>
  <si>
    <t>Конструкции стальные</t>
  </si>
  <si>
    <t>41,4</t>
  </si>
  <si>
    <t>56,25225</t>
  </si>
  <si>
    <t>8,87</t>
  </si>
  <si>
    <t>12,0521125</t>
  </si>
  <si>
    <t>Приказ № 812/пр от 21.12.2020 Прил. п.9, Приказ № 812/пр от 21.12.2020 п.25</t>
  </si>
  <si>
    <t>НР Строительные металлические конструкции</t>
  </si>
  <si>
    <t>93</t>
  </si>
  <si>
    <t>0,9</t>
  </si>
  <si>
    <t>83,7</t>
  </si>
  <si>
    <t>Приказ № 774/пр от 11.12.2020 Прил. п.9, Приказ № 774/пр от 11.12.2020 п.16</t>
  </si>
  <si>
    <t>СП Строительные металлические конструкции</t>
  </si>
  <si>
    <t>62</t>
  </si>
  <si>
    <t>0,85</t>
  </si>
  <si>
    <t>52,7</t>
  </si>
  <si>
    <t>ТЦ_08.1.06.01_26_262808938099_17.06.2022_02</t>
  </si>
  <si>
    <t>Bopoтa pacnашные P2. P. Presti g e.2.Г .21 .37 00x2460</t>
  </si>
  <si>
    <t>(Материалы для строительных работ)</t>
  </si>
  <si>
    <t>Цена=(143566,5+7178,33)/7,77*1,0075</t>
  </si>
  <si>
    <t>Цена=(143566,5)/7,77*1,0075</t>
  </si>
  <si>
    <t>Bopoтa распашные P2.P.Prestig e.2.Г .21.K1-1.3580x2200</t>
  </si>
  <si>
    <t>Цена=137214/7,77*1,0075</t>
  </si>
  <si>
    <t>Bcтроенная  калитка 900x2102</t>
  </si>
  <si>
    <t>Цена=42907.51/7,77*1,0075</t>
  </si>
  <si>
    <t>Bopoтa распашные P2.P.Prestig e.2.г .21.1.3580x2200</t>
  </si>
  <si>
    <t>Цена=(148739.25+7436,95)/7,77*1,0075</t>
  </si>
  <si>
    <t>Механизм синхронизации распашных створок. Механизм натяжения тросов</t>
  </si>
  <si>
    <t>Цена=120841,36/7,77*1,02</t>
  </si>
  <si>
    <t>ФССЦ-01.7.15.02-0051</t>
  </si>
  <si>
    <t>Болты анкерные</t>
  </si>
  <si>
    <t>0,0685</t>
  </si>
  <si>
    <t>(Бетонные и железобетонные монолитные конструкции и работы в строительстве)</t>
  </si>
  <si>
    <t>ФЕРм08-03-532-09</t>
  </si>
  <si>
    <t>Пост управления кнопочный взрывозащищенный с количеством элементов поста до 3, устанавливаемый на конструкции: на стене или колонне</t>
  </si>
  <si>
    <t>2,5</t>
  </si>
  <si>
    <t>0,02</t>
  </si>
  <si>
    <t>10
О</t>
  </si>
  <si>
    <t>Консольная система и привод</t>
  </si>
  <si>
    <t>5,26</t>
  </si>
  <si>
    <t>Цена=50000/5,26*1,012</t>
  </si>
  <si>
    <t>ФЕР09-08-007-01</t>
  </si>
  <si>
    <t>Монтаж роллетных систем: подъемных и секционных ворот</t>
  </si>
  <si>
    <t>100 м2</t>
  </si>
  <si>
    <t>0,184</t>
  </si>
  <si>
    <t>Объем=18,4 / 100</t>
  </si>
  <si>
    <t>08.1.06.04</t>
  </si>
  <si>
    <t>Полотна ворот</t>
  </si>
  <si>
    <t>м2</t>
  </si>
  <si>
    <t>119,43</t>
  </si>
  <si>
    <t>27,4689</t>
  </si>
  <si>
    <t>0,68</t>
  </si>
  <si>
    <t>0,1564</t>
  </si>
  <si>
    <t>XP AG/77 A KN
3700x4970.Роллеты(готовые изделия)</t>
  </si>
  <si>
    <t>Цена=(208424.15+6252,6)/7,77*1,0075</t>
  </si>
  <si>
    <t>ФЕР09-05-009-03</t>
  </si>
  <si>
    <t>Установка алюминиевых: нащельников (стальных)</t>
  </si>
  <si>
    <t>100 м</t>
  </si>
  <si>
    <t>0,64</t>
  </si>
  <si>
    <t>Объем=64 / 100</t>
  </si>
  <si>
    <t>09.4.03.11</t>
  </si>
  <si>
    <t>Нащельники и детали обрамления из алюминиевых сплавов</t>
  </si>
  <si>
    <t>33,1</t>
  </si>
  <si>
    <t>26,48</t>
  </si>
  <si>
    <t>ФССЦ-08.1.02.03-0071</t>
  </si>
  <si>
    <t>Нащельник стальной оцинкованный с полимерным покрытием</t>
  </si>
  <si>
    <t>64</t>
  </si>
  <si>
    <t>(Строительные металлические конструкции)</t>
  </si>
  <si>
    <t>15</t>
  </si>
  <si>
    <t>ФЕР09-03-014-01</t>
  </si>
  <si>
    <t>Монтаж связей и распорок из одиночных и парных уголков, гнутосварных профилей для пролетов: до 24 м при высоте здания до 25 м</t>
  </si>
  <si>
    <t>0,04116</t>
  </si>
  <si>
    <t>Объем=41,16/1000</t>
  </si>
  <si>
    <t>07.2.07.12</t>
  </si>
  <si>
    <t>39,55</t>
  </si>
  <si>
    <t>2,0348475</t>
  </si>
  <si>
    <t>4,01</t>
  </si>
  <si>
    <t>0,2063145</t>
  </si>
  <si>
    <t>16</t>
  </si>
  <si>
    <t>ФССЦ-08.3.08.02-0083</t>
  </si>
  <si>
    <t>Сталь угловая равнополочная, марка стали: Ст3сп, размером 45х45 мм</t>
  </si>
  <si>
    <t>17</t>
  </si>
  <si>
    <t>ФЕР15-04-030-02</t>
  </si>
  <si>
    <t>Масляная окраска металлических поверхностей: больших (кроме кровель), количество окрасок 2</t>
  </si>
  <si>
    <t>0,357</t>
  </si>
  <si>
    <t>Объем=(3,7*2,46*2+3,58*2,2+3,58*2,7) / 100</t>
  </si>
  <si>
    <t>14.4.02.04</t>
  </si>
  <si>
    <t>Краски для внутренних работ масляные готовые к применению</t>
  </si>
  <si>
    <t>0,0273</t>
  </si>
  <si>
    <t>0,0097461</t>
  </si>
  <si>
    <t>11,1</t>
  </si>
  <si>
    <t>4,953375</t>
  </si>
  <si>
    <t>0,04</t>
  </si>
  <si>
    <t>0,01785</t>
  </si>
  <si>
    <t>Приказ № 812/пр от 21.12.2020 Прил. п.15, Приказ № 812/пр от 21.12.2020 п.25</t>
  </si>
  <si>
    <t>НР Отделочные работы</t>
  </si>
  <si>
    <t>100</t>
  </si>
  <si>
    <t>90</t>
  </si>
  <si>
    <t>Приказ № 774/пр от 11.12.2020 Прил. п.15, Приказ № 774/пр от 11.12.2020 п.16</t>
  </si>
  <si>
    <t>СП Отделочные работы</t>
  </si>
  <si>
    <t>41,65</t>
  </si>
  <si>
    <t>18</t>
  </si>
  <si>
    <t>ФССЦ-14.4.04.08-0004</t>
  </si>
  <si>
    <t>Эмаль ПФ-115</t>
  </si>
  <si>
    <t>19,492</t>
  </si>
  <si>
    <t>(Отделочные работы)</t>
  </si>
  <si>
    <t xml:space="preserve">     Итого</t>
  </si>
  <si>
    <t>Эксперт ДРИ                                                                                                                                                                         Кузнецова И.В.</t>
  </si>
  <si>
    <t>Заместитель директора ДРИ                                                                                                                                          Татаринова Е.А.</t>
  </si>
  <si>
    <t>Текущая отпускная цена за ед. изм. В обосновывающем документк с НДС в руб.</t>
  </si>
  <si>
    <t>Текущая отпускная цена за ед. изм. Без НДС в руб. в соответствии с графой 5</t>
  </si>
  <si>
    <t>КП№3</t>
  </si>
  <si>
    <t xml:space="preserve"> Bopora pacnашные 3700x2460 </t>
  </si>
  <si>
    <t xml:space="preserve">Bopora pacnашные P2. P. Presti g e.2.г.21  3700x2460
</t>
  </si>
  <si>
    <t>ИП Кузнецов Виталий Станиславович</t>
  </si>
  <si>
    <t>г.Кисловодск</t>
  </si>
  <si>
    <t xml:space="preserve"> Bopora pacnашные P2. P. Presti g e.2.г .21  3700x2460
</t>
  </si>
  <si>
    <t xml:space="preserve">Bopora распашные  с калиткой </t>
  </si>
  <si>
    <t>7093569 Bopora распашные P2.P.Prestig e.2.г .21.1.3580x2200</t>
  </si>
  <si>
    <t>7 09367 1 Bopoта распашные P2. P. Prestig e.2.г .21. 3580x2700</t>
  </si>
  <si>
    <t xml:space="preserve">Всего </t>
  </si>
  <si>
    <t>ТЦ_08.1.06.01_77_2774350280__28.07.2022_02</t>
  </si>
  <si>
    <t xml:space="preserve"> Bopora pacnашные P2. P. Presti g 2.г .21  3700x2460 </t>
  </si>
  <si>
    <t>ООО "ПТФ"Альфа-строй"</t>
  </si>
  <si>
    <t>г.Москва</t>
  </si>
  <si>
    <t>ТЦ_08.1.06.01_77_774350280__28.07.2022_02</t>
  </si>
  <si>
    <t>ТЦ_08.1.06.01_26_262813009247__27.07.2022_02</t>
  </si>
  <si>
    <t>ИП Асхаков Р.И.</t>
  </si>
  <si>
    <t>Ворота роллетные 3700х4970</t>
  </si>
  <si>
    <t>ТЦ_08.1.06.01_26_2635821606__22.07.2022_02</t>
  </si>
  <si>
    <t xml:space="preserve"> Рольворота 3700х4970</t>
  </si>
  <si>
    <t>ООО "НГИ"</t>
  </si>
  <si>
    <t>г. Ставрополь</t>
  </si>
  <si>
    <t>ТЦ_08.1.06.01_26___27.07.2022_02</t>
  </si>
  <si>
    <t>По результату конъюнктурного анализа  самоое экономичное предложение  от 17.06.2022 ИП Кузнецов Виталий Станиславович</t>
  </si>
  <si>
    <t xml:space="preserve">Составил </t>
  </si>
  <si>
    <t>Кузнецова И.В.</t>
  </si>
  <si>
    <t xml:space="preserve">Конъюнктурный анализ </t>
  </si>
  <si>
    <t>Индексы пересчета в текущие цены  на  2 квартал 2022 г. приняты согласно Письму Минстрой РФ от27.06.2022 №29698-Иф/09: СМР- по прочим объектам для Кабардино-Балкарской республики; оборудование - по объектам непроизводственного назначения.</t>
  </si>
  <si>
    <t>на выполнение работ по монтажу ворот ангара</t>
  </si>
  <si>
    <t>на объекте:</t>
  </si>
  <si>
    <t>-прогнозные индексы инфляции для пересчета из уровня цен на дату определения НМЦК в уровень цен соответствующего периода реализации договора.</t>
  </si>
  <si>
    <t>ЛС № 02-01-01</t>
  </si>
  <si>
    <t>Стоимость работ в ценах формирования сметной документации - 2 квартал 2022</t>
  </si>
  <si>
    <t>Индекс Минэкономразвития РФ на 2022 г. (Письмо Минэкономразвития России от 05.10.2021 г. № 33918-ПК/Д03и)</t>
  </si>
  <si>
    <t xml:space="preserve">*Индекс фактической инфляции по данным Росстата (Индексы цен на продукцию инвестиционного назначения, Кабардино-Балкарская Республика) от цен утверждения сметной документации до даты формирования НМЦК  </t>
  </si>
  <si>
    <t>не опубликованы за июль и август 2022</t>
  </si>
  <si>
    <t>-индексы фактической инфляции для пересчета сметной стоимости из уровня цен составления сметного расчета в уровень цен на дату определения НМЦК=1;</t>
  </si>
  <si>
    <t>Заместитель директора Департамента развития инфраструктуры</t>
  </si>
  <si>
    <t>Е.А. Татаринова</t>
  </si>
  <si>
    <t>(один миллион четыреста двадцать пять тысяч пятьсот шестьдесят три рубля, 83 копейки)</t>
  </si>
  <si>
    <t>Для расчета цены строительства  использована локальная смета №02-01-01, составленная на основании технического задания, ведомости объемов работ и коммерческих предложений поставщиков оборудования с использованием сметной-нормативной базы ФЕР-2020 с изменениями 1-9.</t>
  </si>
  <si>
    <t>Индексы фактической инфляции для пересчета сметной стоимости из уровня цен составления сметного расчета в уровень цен на дату определения НМЦК  по данным Росстата РФ принят = 1 (данные не опубликованы).</t>
  </si>
  <si>
    <t>Расчет начальной максимальной цены выполнен проектно-сметным методом.</t>
  </si>
  <si>
    <t>Налог на добавленную стоимость - 20 %.</t>
  </si>
  <si>
    <t>Ангар "Гараж гондол" НСКД Азау-Кругозор ВТРК "Эльбрус", расположенном по адресу
Всесезонный туристско-рекреационный комплекс "Эльбрус", Кабардино-Балкарская Республика, Эльбрусский район, с.Терскол, ул. Азау, д.12</t>
  </si>
  <si>
    <t xml:space="preserve">на выполнение работ по монтажу ворот </t>
  </si>
  <si>
    <t>Монтаж  ворот ангара "Гараж гондол" НСКД Азау-Кругозор ВТРК "Эльбрус"</t>
  </si>
  <si>
    <t>выполнение работ по монтажу ворот на объекте Ангар  "Гараж гондол" НСКД Азау-Кругозор ВТРК "Эльбрус", расположенном по адресу
Всесезонный туристско-рекреационный комплекс "Эльбрус", Кабардино-Балкарская Республика, Эльбрусский район, с.Терскол, ул. Азау, д.12</t>
  </si>
  <si>
    <t>Ангар "Гараж гондол" НСКД Азау-Кругозор ВТРК "Эльбрус"</t>
  </si>
  <si>
    <t>Монтаж  ворот ангара  "Гараж гондол" НСКД Азау-Кругозор ВТРК "Эльбрус"</t>
  </si>
  <si>
    <t>ЛОКАЛЬНЫЙ СМЕТНЫЙ РАСЧЕТ № 02-01-01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</si>
</sst>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_-* #,##0.000\ _₽_-;\-* #,##0.000\ _₽_-;_-* &quot;-&quot;??\ _₽_-;_-@_-"/>
    <numFmt numFmtId="167" formatCode="#,##0.000"/>
    <numFmt numFmtId="168" formatCode="0.000"/>
    <numFmt numFmtId="169" formatCode="_-* #,##0.00_р_._-;\-* #,##0.00_р_._-;_-* &quot;-&quot;??_р_._-;_-@_-"/>
    <numFmt numFmtId="170" formatCode="0.0"/>
    <numFmt numFmtId="171" formatCode="0.00000"/>
    <numFmt numFmtId="172" formatCode="_-* #,##0.00_р_._-;\-* #,##0.00_р_._-;_-* \-??_р_._-;_-@_-"/>
    <numFmt numFmtId="173" formatCode="0.0000000"/>
    <numFmt numFmtId="174" formatCode="0.0%"/>
    <numFmt numFmtId="175" formatCode="_-* #,##0_-;\-* #,##0_-;_-* &quot;-&quot;??_-;_-@_-"/>
    <numFmt numFmtId="176" formatCode="_-* #,##0.0000000\ _₽_-;\-* #,##0.0000000\ _₽_-;_-* &quot;-&quot;??\ _₽_-;_-@_-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4" fillId="0" borderId="0" applyProtection="0"/>
    <xf numFmtId="0" fontId="5" fillId="0" borderId="2" applyFill="0" applyProtection="0">
      <alignment horizontal="center"/>
    </xf>
    <xf numFmtId="0" fontId="5" fillId="0" borderId="0">
      <alignment horizontal="right" vertical="top" wrapText="1"/>
    </xf>
    <xf numFmtId="0" fontId="5" fillId="0" borderId="0">
      <alignment horizontal="left" vertical="top"/>
    </xf>
    <xf numFmtId="0" fontId="5" fillId="0" borderId="2">
      <alignment horizontal="center"/>
    </xf>
    <xf numFmtId="0" fontId="4" fillId="0" borderId="0">
      <alignment vertical="top"/>
    </xf>
    <xf numFmtId="0" fontId="5" fillId="0" borderId="2">
      <alignment horizontal="center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2" fontId="3" fillId="0" borderId="0">
      <alignment horizontal="right" vertical="top"/>
    </xf>
    <xf numFmtId="0" fontId="5" fillId="0" borderId="0"/>
    <xf numFmtId="0" fontId="5" fillId="0" borderId="2" applyFill="0" applyProtection="0">
      <alignment horizontal="center"/>
    </xf>
    <xf numFmtId="0" fontId="4" fillId="0" borderId="0">
      <alignment vertical="top"/>
    </xf>
    <xf numFmtId="0" fontId="5" fillId="0" borderId="0"/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18" fillId="0" borderId="0"/>
    <xf numFmtId="0" fontId="19" fillId="0" borderId="0">
      <alignment horizontal="center" vertical="top"/>
    </xf>
    <xf numFmtId="0" fontId="20" fillId="0" borderId="0">
      <alignment horizontal="left" vertical="top"/>
    </xf>
    <xf numFmtId="0" fontId="20" fillId="0" borderId="0">
      <alignment horizontal="center" vertical="center"/>
    </xf>
    <xf numFmtId="0" fontId="20" fillId="0" borderId="0">
      <alignment horizont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1" fillId="0" borderId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2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center"/>
    </xf>
    <xf numFmtId="0" fontId="4" fillId="0" borderId="0"/>
    <xf numFmtId="0" fontId="3" fillId="0" borderId="0"/>
    <xf numFmtId="0" fontId="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35" fillId="0" borderId="0"/>
    <xf numFmtId="0" fontId="17" fillId="0" borderId="0"/>
    <xf numFmtId="0" fontId="8" fillId="0" borderId="0"/>
    <xf numFmtId="0" fontId="4" fillId="0" borderId="0"/>
    <xf numFmtId="0" fontId="17" fillId="0" borderId="0"/>
    <xf numFmtId="164" fontId="4" fillId="0" borderId="0" applyFont="0" applyFill="0" applyBorder="0" applyAlignment="0" applyProtection="0"/>
  </cellStyleXfs>
  <cellXfs count="409">
    <xf numFmtId="0" fontId="0" fillId="0" borderId="0" xfId="0"/>
    <xf numFmtId="0" fontId="4" fillId="0" borderId="0" xfId="25"/>
    <xf numFmtId="0" fontId="10" fillId="0" borderId="0" xfId="24" applyFont="1" applyAlignment="1">
      <alignment horizontal="center" vertical="center" wrapText="1"/>
    </xf>
    <xf numFmtId="0" fontId="11" fillId="0" borderId="0" xfId="24" applyFont="1" applyAlignment="1">
      <alignment vertical="center"/>
    </xf>
    <xf numFmtId="0" fontId="11" fillId="0" borderId="0" xfId="24" applyFont="1" applyFill="1"/>
    <xf numFmtId="0" fontId="11" fillId="0" borderId="0" xfId="25" applyFont="1"/>
    <xf numFmtId="0" fontId="11" fillId="0" borderId="0" xfId="24" applyFont="1"/>
    <xf numFmtId="0" fontId="13" fillId="0" borderId="0" xfId="24" applyFont="1"/>
    <xf numFmtId="0" fontId="12" fillId="0" borderId="0" xfId="24" applyFont="1"/>
    <xf numFmtId="0" fontId="14" fillId="3" borderId="2" xfId="25" applyFont="1" applyFill="1" applyBorder="1" applyAlignment="1">
      <alignment horizontal="center" vertical="center" wrapText="1"/>
    </xf>
    <xf numFmtId="0" fontId="9" fillId="3" borderId="2" xfId="24" applyFont="1" applyFill="1" applyBorder="1" applyAlignment="1">
      <alignment horizontal="center" vertical="center" wrapText="1"/>
    </xf>
    <xf numFmtId="0" fontId="9" fillId="3" borderId="2" xfId="25" applyFont="1" applyFill="1" applyBorder="1" applyAlignment="1">
      <alignment horizontal="center" vertical="center"/>
    </xf>
    <xf numFmtId="165" fontId="9" fillId="0" borderId="2" xfId="25" applyNumberFormat="1" applyFont="1" applyFill="1" applyBorder="1" applyAlignment="1">
      <alignment horizontal="center" vertical="center"/>
    </xf>
    <xf numFmtId="0" fontId="15" fillId="0" borderId="0" xfId="25" applyFont="1" applyFill="1"/>
    <xf numFmtId="43" fontId="11" fillId="0" borderId="2" xfId="25" applyNumberFormat="1" applyFont="1" applyFill="1" applyBorder="1" applyAlignment="1">
      <alignment horizontal="center" vertical="center"/>
    </xf>
    <xf numFmtId="165" fontId="11" fillId="0" borderId="2" xfId="25" applyNumberFormat="1" applyFont="1" applyFill="1" applyBorder="1" applyAlignment="1">
      <alignment horizontal="center" vertical="center"/>
    </xf>
    <xf numFmtId="166" fontId="11" fillId="0" borderId="2" xfId="25" applyNumberFormat="1" applyFont="1" applyFill="1" applyBorder="1" applyAlignment="1">
      <alignment horizontal="center" vertical="center"/>
    </xf>
    <xf numFmtId="49" fontId="14" fillId="0" borderId="2" xfId="25" applyNumberFormat="1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0" fontId="9" fillId="4" borderId="2" xfId="25" applyFont="1" applyFill="1" applyBorder="1" applyAlignment="1">
      <alignment vertical="center"/>
    </xf>
    <xf numFmtId="0" fontId="9" fillId="4" borderId="2" xfId="24" applyFont="1" applyFill="1" applyBorder="1"/>
    <xf numFmtId="3" fontId="14" fillId="4" borderId="2" xfId="24" applyNumberFormat="1" applyFont="1" applyFill="1" applyBorder="1" applyAlignment="1">
      <alignment horizontal="center" vertical="center"/>
    </xf>
    <xf numFmtId="167" fontId="10" fillId="4" borderId="2" xfId="24" applyNumberFormat="1" applyFont="1" applyFill="1" applyBorder="1" applyAlignment="1">
      <alignment horizontal="center" vertical="center"/>
    </xf>
    <xf numFmtId="0" fontId="9" fillId="4" borderId="2" xfId="25" applyFont="1" applyFill="1" applyBorder="1"/>
    <xf numFmtId="4" fontId="14" fillId="4" borderId="2" xfId="24" applyNumberFormat="1" applyFont="1" applyFill="1" applyBorder="1" applyAlignment="1">
      <alignment horizontal="center" vertical="center"/>
    </xf>
    <xf numFmtId="0" fontId="16" fillId="0" borderId="0" xfId="25" applyFont="1" applyFill="1"/>
    <xf numFmtId="0" fontId="16" fillId="0" borderId="0" xfId="25" applyFont="1"/>
    <xf numFmtId="0" fontId="12" fillId="0" borderId="0" xfId="25" applyFont="1"/>
    <xf numFmtId="168" fontId="11" fillId="0" borderId="0" xfId="25" applyNumberFormat="1" applyFont="1" applyAlignment="1">
      <alignment horizontal="center" vertical="center"/>
    </xf>
    <xf numFmtId="0" fontId="4" fillId="0" borderId="0" xfId="25" applyFill="1"/>
    <xf numFmtId="0" fontId="15" fillId="3" borderId="2" xfId="25" applyFont="1" applyFill="1" applyBorder="1" applyAlignment="1">
      <alignment horizontal="center" vertical="center"/>
    </xf>
    <xf numFmtId="0" fontId="14" fillId="3" borderId="2" xfId="25" applyFont="1" applyFill="1" applyBorder="1" applyAlignment="1">
      <alignment horizontal="center" wrapText="1"/>
    </xf>
    <xf numFmtId="0" fontId="9" fillId="3" borderId="2" xfId="25" applyFont="1" applyFill="1" applyBorder="1" applyAlignment="1">
      <alignment horizontal="center"/>
    </xf>
    <xf numFmtId="0" fontId="15" fillId="3" borderId="2" xfId="25" applyFont="1" applyFill="1" applyBorder="1" applyAlignment="1">
      <alignment horizontal="center"/>
    </xf>
    <xf numFmtId="0" fontId="14" fillId="5" borderId="2" xfId="25" applyFont="1" applyFill="1" applyBorder="1" applyAlignment="1">
      <alignment horizontal="center" vertical="center" wrapText="1"/>
    </xf>
    <xf numFmtId="0" fontId="14" fillId="6" borderId="2" xfId="25" applyFont="1" applyFill="1" applyBorder="1" applyAlignment="1">
      <alignment horizontal="left" vertical="center" wrapText="1"/>
    </xf>
    <xf numFmtId="165" fontId="11" fillId="6" borderId="2" xfId="25" applyNumberFormat="1" applyFont="1" applyFill="1" applyBorder="1" applyAlignment="1">
      <alignment horizontal="center" vertical="center"/>
    </xf>
    <xf numFmtId="14" fontId="4" fillId="5" borderId="2" xfId="25" applyNumberFormat="1" applyFill="1" applyBorder="1"/>
    <xf numFmtId="170" fontId="4" fillId="5" borderId="2" xfId="25" applyNumberFormat="1" applyFill="1" applyBorder="1"/>
    <xf numFmtId="14" fontId="4" fillId="0" borderId="0" xfId="25" applyNumberFormat="1"/>
    <xf numFmtId="0" fontId="17" fillId="0" borderId="2" xfId="25" applyFont="1" applyBorder="1" applyAlignment="1">
      <alignment wrapText="1"/>
    </xf>
    <xf numFmtId="2" fontId="17" fillId="0" borderId="2" xfId="25" applyNumberFormat="1" applyFont="1" applyBorder="1"/>
    <xf numFmtId="0" fontId="17" fillId="0" borderId="2" xfId="25" applyFont="1" applyBorder="1"/>
    <xf numFmtId="0" fontId="4" fillId="0" borderId="2" xfId="25" applyBorder="1"/>
    <xf numFmtId="10" fontId="17" fillId="0" borderId="2" xfId="25" applyNumberFormat="1" applyFont="1" applyBorder="1"/>
    <xf numFmtId="171" fontId="17" fillId="0" borderId="2" xfId="25" applyNumberFormat="1" applyFont="1" applyBorder="1"/>
    <xf numFmtId="168" fontId="22" fillId="0" borderId="2" xfId="25" applyNumberFormat="1" applyFont="1" applyBorder="1"/>
    <xf numFmtId="49" fontId="14" fillId="5" borderId="2" xfId="25" applyNumberFormat="1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left" vertical="center" wrapText="1"/>
    </xf>
    <xf numFmtId="165" fontId="11" fillId="0" borderId="2" xfId="25" applyNumberFormat="1" applyFont="1" applyFill="1" applyBorder="1" applyAlignment="1">
      <alignment horizontal="center" vertical="center" wrapText="1"/>
    </xf>
    <xf numFmtId="168" fontId="15" fillId="0" borderId="2" xfId="25" applyNumberFormat="1" applyFont="1" applyFill="1" applyBorder="1"/>
    <xf numFmtId="14" fontId="4" fillId="0" borderId="2" xfId="25" applyNumberFormat="1" applyFill="1" applyBorder="1"/>
    <xf numFmtId="0" fontId="4" fillId="0" borderId="2" xfId="25" applyFill="1" applyBorder="1"/>
    <xf numFmtId="166" fontId="11" fillId="0" borderId="0" xfId="25" applyNumberFormat="1" applyFont="1" applyFill="1" applyBorder="1" applyAlignment="1">
      <alignment horizontal="center" vertical="center" wrapText="1"/>
    </xf>
    <xf numFmtId="0" fontId="9" fillId="0" borderId="0" xfId="25" applyFont="1"/>
    <xf numFmtId="49" fontId="17" fillId="0" borderId="0" xfId="25" applyNumberFormat="1" applyFont="1" applyAlignment="1">
      <alignment wrapText="1"/>
    </xf>
    <xf numFmtId="0" fontId="4" fillId="0" borderId="0" xfId="25" applyFont="1"/>
    <xf numFmtId="49" fontId="4" fillId="0" borderId="0" xfId="25" applyNumberFormat="1" applyFont="1"/>
    <xf numFmtId="0" fontId="12" fillId="0" borderId="0" xfId="25" applyFont="1" applyBorder="1" applyAlignment="1">
      <alignment vertical="center" wrapText="1"/>
    </xf>
    <xf numFmtId="0" fontId="9" fillId="0" borderId="0" xfId="25" applyFont="1" applyBorder="1"/>
    <xf numFmtId="4" fontId="9" fillId="0" borderId="0" xfId="25" applyNumberFormat="1" applyFont="1" applyBorder="1" applyAlignment="1">
      <alignment horizontal="right"/>
    </xf>
    <xf numFmtId="0" fontId="10" fillId="0" borderId="0" xfId="25" applyFont="1" applyBorder="1"/>
    <xf numFmtId="4" fontId="9" fillId="0" borderId="0" xfId="25" applyNumberFormat="1" applyFont="1" applyFill="1" applyBorder="1" applyAlignment="1">
      <alignment horizontal="right"/>
    </xf>
    <xf numFmtId="0" fontId="9" fillId="0" borderId="0" xfId="24" applyFont="1" applyAlignment="1">
      <alignment horizontal="center" vertical="center" wrapText="1"/>
    </xf>
    <xf numFmtId="0" fontId="6" fillId="0" borderId="0" xfId="47" applyFont="1"/>
    <xf numFmtId="0" fontId="6" fillId="0" borderId="0" xfId="47" applyFont="1" applyAlignment="1">
      <alignment vertical="center"/>
    </xf>
    <xf numFmtId="0" fontId="6" fillId="0" borderId="0" xfId="47" applyFont="1" applyAlignment="1">
      <alignment vertical="top"/>
    </xf>
    <xf numFmtId="2" fontId="6" fillId="0" borderId="0" xfId="47" applyNumberFormat="1" applyFont="1"/>
    <xf numFmtId="49" fontId="6" fillId="0" borderId="0" xfId="47" applyNumberFormat="1" applyFont="1"/>
    <xf numFmtId="49" fontId="30" fillId="0" borderId="0" xfId="47" applyNumberFormat="1" applyFont="1"/>
    <xf numFmtId="0" fontId="30" fillId="0" borderId="0" xfId="47" applyFont="1"/>
    <xf numFmtId="0" fontId="32" fillId="0" borderId="0" xfId="47" applyFont="1" applyBorder="1" applyAlignment="1"/>
    <xf numFmtId="0" fontId="11" fillId="0" borderId="0" xfId="24" applyFont="1" applyFill="1" applyAlignment="1">
      <alignment vertical="center"/>
    </xf>
    <xf numFmtId="0" fontId="5" fillId="0" borderId="0" xfId="25" applyFont="1"/>
    <xf numFmtId="0" fontId="7" fillId="0" borderId="0" xfId="25" applyFont="1" applyFill="1"/>
    <xf numFmtId="0" fontId="5" fillId="0" borderId="0" xfId="25" applyFont="1" applyFill="1"/>
    <xf numFmtId="0" fontId="5" fillId="4" borderId="2" xfId="25" applyFont="1" applyFill="1" applyBorder="1"/>
    <xf numFmtId="0" fontId="16" fillId="4" borderId="2" xfId="25" applyFont="1" applyFill="1" applyBorder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right"/>
    </xf>
    <xf numFmtId="0" fontId="24" fillId="0" borderId="1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>
      <alignment horizontal="right" vertical="top"/>
    </xf>
    <xf numFmtId="2" fontId="25" fillId="0" borderId="0" xfId="0" applyNumberFormat="1" applyFont="1" applyFill="1" applyBorder="1" applyAlignment="1" applyProtection="1">
      <alignment horizontal="center" vertical="top"/>
    </xf>
    <xf numFmtId="4" fontId="25" fillId="0" borderId="0" xfId="0" applyNumberFormat="1" applyFont="1" applyFill="1" applyBorder="1" applyAlignment="1" applyProtection="1">
      <alignment horizontal="right" vertical="top"/>
    </xf>
    <xf numFmtId="0" fontId="25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wrapText="1"/>
    </xf>
    <xf numFmtId="4" fontId="25" fillId="0" borderId="22" xfId="0" applyNumberFormat="1" applyFont="1" applyFill="1" applyBorder="1" applyAlignment="1" applyProtection="1">
      <alignment horizontal="right" vertical="top"/>
    </xf>
    <xf numFmtId="0" fontId="24" fillId="0" borderId="21" xfId="0" applyNumberFormat="1" applyFont="1" applyFill="1" applyBorder="1" applyAlignment="1" applyProtection="1"/>
    <xf numFmtId="3" fontId="24" fillId="0" borderId="22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center" vertical="top"/>
    </xf>
    <xf numFmtId="4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right" vertical="top" wrapText="1"/>
    </xf>
    <xf numFmtId="3" fontId="25" fillId="0" borderId="18" xfId="0" applyNumberFormat="1" applyFont="1" applyFill="1" applyBorder="1" applyAlignment="1" applyProtection="1">
      <alignment horizontal="right" vertical="top"/>
    </xf>
    <xf numFmtId="0" fontId="25" fillId="0" borderId="1" xfId="0" applyNumberFormat="1" applyFont="1" applyFill="1" applyBorder="1" applyAlignment="1" applyProtection="1">
      <alignment horizontal="center" vertical="top"/>
    </xf>
    <xf numFmtId="4" fontId="25" fillId="0" borderId="1" xfId="0" applyNumberFormat="1" applyFont="1" applyFill="1" applyBorder="1" applyAlignment="1" applyProtection="1">
      <alignment horizontal="right" vertical="top"/>
    </xf>
    <xf numFmtId="0" fontId="25" fillId="0" borderId="1" xfId="0" applyNumberFormat="1" applyFont="1" applyFill="1" applyBorder="1" applyAlignment="1" applyProtection="1">
      <alignment horizontal="right" vertical="top" wrapText="1"/>
    </xf>
    <xf numFmtId="0" fontId="24" fillId="0" borderId="20" xfId="0" applyNumberFormat="1" applyFont="1" applyFill="1" applyBorder="1" applyAlignment="1" applyProtection="1"/>
    <xf numFmtId="3" fontId="24" fillId="0" borderId="0" xfId="0" applyNumberFormat="1" applyFont="1" applyFill="1" applyBorder="1" applyAlignment="1" applyProtection="1">
      <alignment vertical="top"/>
    </xf>
    <xf numFmtId="2" fontId="24" fillId="0" borderId="0" xfId="0" applyNumberFormat="1" applyFont="1" applyFill="1" applyBorder="1" applyAlignment="1" applyProtection="1">
      <alignment vertical="top"/>
    </xf>
    <xf numFmtId="4" fontId="24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3" fontId="25" fillId="0" borderId="22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4" fillId="0" borderId="21" xfId="0" applyNumberFormat="1" applyFont="1" applyFill="1" applyBorder="1" applyAlignment="1" applyProtection="1">
      <alignment vertical="center" wrapText="1"/>
    </xf>
    <xf numFmtId="3" fontId="25" fillId="0" borderId="22" xfId="0" applyNumberFormat="1" applyFont="1" applyFill="1" applyBorder="1" applyAlignment="1" applyProtection="1">
      <alignment horizontal="right" vertical="top" wrapText="1"/>
    </xf>
    <xf numFmtId="2" fontId="25" fillId="0" borderId="0" xfId="0" applyNumberFormat="1" applyFont="1" applyFill="1" applyBorder="1" applyAlignment="1" applyProtection="1">
      <alignment horizontal="center" vertical="top" wrapText="1"/>
    </xf>
    <xf numFmtId="4" fontId="25" fillId="0" borderId="0" xfId="0" applyNumberFormat="1" applyFont="1" applyFill="1" applyBorder="1" applyAlignment="1" applyProtection="1">
      <alignment horizontal="right" vertical="top" wrapText="1"/>
    </xf>
    <xf numFmtId="0" fontId="25" fillId="0" borderId="21" xfId="0" applyNumberFormat="1" applyFont="1" applyFill="1" applyBorder="1" applyAlignment="1" applyProtection="1">
      <alignment horizontal="center" vertical="top" wrapText="1"/>
    </xf>
    <xf numFmtId="3" fontId="25" fillId="0" borderId="18" xfId="0" applyNumberFormat="1" applyFont="1" applyFill="1" applyBorder="1" applyAlignment="1" applyProtection="1">
      <alignment horizontal="right" vertical="top" wrapText="1"/>
    </xf>
    <xf numFmtId="0" fontId="25" fillId="0" borderId="1" xfId="0" applyNumberFormat="1" applyFont="1" applyFill="1" applyBorder="1" applyAlignment="1" applyProtection="1">
      <alignment horizontal="center" vertical="top" wrapText="1"/>
    </xf>
    <xf numFmtId="4" fontId="25" fillId="0" borderId="1" xfId="0" applyNumberFormat="1" applyFont="1" applyFill="1" applyBorder="1" applyAlignment="1" applyProtection="1">
      <alignment horizontal="right" vertical="top" wrapText="1"/>
    </xf>
    <xf numFmtId="0" fontId="25" fillId="0" borderId="20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3" fontId="24" fillId="0" borderId="22" xfId="0" applyNumberFormat="1" applyFont="1" applyFill="1" applyBorder="1" applyAlignment="1" applyProtection="1">
      <alignment horizontal="right" vertical="top" wrapText="1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3" fontId="24" fillId="0" borderId="18" xfId="0" applyNumberFormat="1" applyFont="1" applyFill="1" applyBorder="1" applyAlignment="1" applyProtection="1">
      <alignment horizontal="right" vertical="top" wrapText="1"/>
    </xf>
    <xf numFmtId="4" fontId="24" fillId="0" borderId="1" xfId="0" applyNumberFormat="1" applyFont="1" applyFill="1" applyBorder="1" applyAlignment="1" applyProtection="1">
      <alignment horizontal="right" vertical="top" wrapText="1"/>
    </xf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/>
    </xf>
    <xf numFmtId="49" fontId="24" fillId="0" borderId="14" xfId="0" applyNumberFormat="1" applyFont="1" applyFill="1" applyBorder="1" applyAlignment="1" applyProtection="1">
      <alignment horizontal="right"/>
    </xf>
    <xf numFmtId="2" fontId="24" fillId="0" borderId="14" xfId="0" applyNumberFormat="1" applyFont="1" applyFill="1" applyBorder="1" applyAlignment="1" applyProtection="1"/>
    <xf numFmtId="2" fontId="24" fillId="0" borderId="9" xfId="0" applyNumberFormat="1" applyFont="1" applyFill="1" applyBorder="1" applyAlignment="1" applyProtection="1">
      <alignment horizontal="right"/>
    </xf>
    <xf numFmtId="49" fontId="24" fillId="0" borderId="9" xfId="0" applyNumberFormat="1" applyFont="1" applyFill="1" applyBorder="1" applyAlignment="1" applyProtection="1">
      <alignment horizontal="right"/>
    </xf>
    <xf numFmtId="49" fontId="24" fillId="0" borderId="0" xfId="0" applyNumberFormat="1" applyFont="1" applyFill="1" applyBorder="1" applyAlignment="1" applyProtection="1">
      <alignment horizontal="right"/>
    </xf>
    <xf numFmtId="2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14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right" vertical="top"/>
    </xf>
    <xf numFmtId="0" fontId="24" fillId="0" borderId="14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4" fillId="0" borderId="14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center"/>
    </xf>
    <xf numFmtId="0" fontId="24" fillId="0" borderId="14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vertical="top"/>
    </xf>
    <xf numFmtId="0" fontId="0" fillId="0" borderId="0" xfId="0"/>
    <xf numFmtId="0" fontId="9" fillId="0" borderId="0" xfId="0" applyFont="1" applyAlignment="1">
      <alignment vertical="center"/>
    </xf>
    <xf numFmtId="170" fontId="16" fillId="0" borderId="0" xfId="25" applyNumberFormat="1" applyFont="1"/>
    <xf numFmtId="170" fontId="5" fillId="0" borderId="0" xfId="25" applyNumberFormat="1" applyFont="1"/>
    <xf numFmtId="173" fontId="5" fillId="0" borderId="0" xfId="25" applyNumberFormat="1" applyFont="1" applyAlignment="1">
      <alignment vertical="center"/>
    </xf>
    <xf numFmtId="14" fontId="0" fillId="0" borderId="2" xfId="0" applyNumberFormat="1" applyFill="1" applyBorder="1" applyAlignment="1">
      <alignment vertical="center"/>
    </xf>
    <xf numFmtId="170" fontId="0" fillId="0" borderId="2" xfId="0" applyNumberFormat="1" applyFill="1" applyBorder="1" applyAlignment="1">
      <alignment vertical="center"/>
    </xf>
    <xf numFmtId="174" fontId="0" fillId="0" borderId="2" xfId="65" applyNumberFormat="1" applyFont="1" applyFill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43" fontId="11" fillId="0" borderId="2" xfId="27" applyFont="1" applyFill="1" applyBorder="1" applyAlignment="1">
      <alignment vertical="center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vertical="top" wrapText="1"/>
    </xf>
    <xf numFmtId="0" fontId="26" fillId="0" borderId="0" xfId="0" applyNumberFormat="1" applyFont="1" applyFill="1" applyBorder="1" applyAlignment="1" applyProtection="1">
      <alignment horizontal="righ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right" vertical="top" wrapText="1"/>
    </xf>
    <xf numFmtId="0" fontId="26" fillId="0" borderId="0" xfId="0" applyNumberFormat="1" applyFont="1" applyFill="1" applyBorder="1" applyAlignment="1" applyProtection="1">
      <alignment wrapText="1"/>
    </xf>
    <xf numFmtId="0" fontId="13" fillId="0" borderId="24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164" fontId="13" fillId="0" borderId="13" xfId="100" applyFont="1" applyFill="1" applyBorder="1" applyAlignment="1">
      <alignment vertical="top" wrapText="1"/>
    </xf>
    <xf numFmtId="4" fontId="13" fillId="0" borderId="13" xfId="0" applyNumberFormat="1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2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164" fontId="13" fillId="0" borderId="0" xfId="10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 wrapText="1"/>
    </xf>
    <xf numFmtId="0" fontId="37" fillId="0" borderId="7" xfId="0" applyFont="1" applyFill="1" applyBorder="1" applyAlignment="1">
      <alignment horizontal="center" vertical="center" textRotation="90" wrapText="1"/>
    </xf>
    <xf numFmtId="0" fontId="37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164" fontId="37" fillId="0" borderId="2" xfId="100" applyFont="1" applyFill="1" applyBorder="1" applyAlignment="1">
      <alignment horizontal="center" vertical="center" textRotation="90" wrapText="1"/>
    </xf>
    <xf numFmtId="4" fontId="37" fillId="0" borderId="2" xfId="0" applyNumberFormat="1" applyFont="1" applyFill="1" applyBorder="1" applyAlignment="1">
      <alignment horizontal="center" vertical="center" textRotation="90" wrapText="1"/>
    </xf>
    <xf numFmtId="0" fontId="37" fillId="0" borderId="8" xfId="0" applyFont="1" applyFill="1" applyBorder="1" applyAlignment="1">
      <alignment horizontal="center" vertical="center" textRotation="90" wrapText="1"/>
    </xf>
    <xf numFmtId="0" fontId="37" fillId="0" borderId="0" xfId="0" applyFont="1" applyAlignment="1">
      <alignment horizontal="center" vertical="center" textRotation="90" wrapText="1"/>
    </xf>
    <xf numFmtId="0" fontId="38" fillId="0" borderId="0" xfId="0" applyFont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75" fontId="13" fillId="0" borderId="3" xfId="100" applyNumberFormat="1" applyFont="1" applyFill="1" applyBorder="1" applyAlignment="1">
      <alignment vertical="top" wrapText="1"/>
    </xf>
    <xf numFmtId="0" fontId="13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center" vertical="top" wrapText="1"/>
    </xf>
    <xf numFmtId="164" fontId="5" fillId="2" borderId="37" xfId="100" applyFont="1" applyFill="1" applyBorder="1" applyAlignment="1">
      <alignment horizontal="right" vertical="top" wrapText="1"/>
    </xf>
    <xf numFmtId="4" fontId="5" fillId="2" borderId="37" xfId="0" applyNumberFormat="1" applyFont="1" applyFill="1" applyBorder="1" applyAlignment="1">
      <alignment horizontal="right" vertical="top" wrapText="1"/>
    </xf>
    <xf numFmtId="0" fontId="5" fillId="2" borderId="37" xfId="0" applyFont="1" applyFill="1" applyBorder="1" applyAlignment="1">
      <alignment horizontal="right" vertical="top" wrapText="1"/>
    </xf>
    <xf numFmtId="0" fontId="6" fillId="2" borderId="37" xfId="0" applyFont="1" applyFill="1" applyBorder="1" applyAlignment="1">
      <alignment horizontal="right" vertical="top"/>
    </xf>
    <xf numFmtId="1" fontId="5" fillId="0" borderId="37" xfId="0" applyNumberFormat="1" applyFont="1" applyFill="1" applyBorder="1" applyAlignment="1">
      <alignment horizontal="right" vertical="top" wrapText="1"/>
    </xf>
    <xf numFmtId="0" fontId="39" fillId="2" borderId="37" xfId="68" applyFont="1" applyFill="1" applyBorder="1" applyAlignment="1">
      <alignment vertical="top" wrapText="1"/>
    </xf>
    <xf numFmtId="0" fontId="5" fillId="2" borderId="37" xfId="0" applyFont="1" applyFill="1" applyBorder="1" applyAlignment="1">
      <alignment vertical="top" wrapText="1"/>
    </xf>
    <xf numFmtId="0" fontId="5" fillId="2" borderId="38" xfId="0" applyFont="1" applyFill="1" applyBorder="1" applyAlignment="1">
      <alignment vertical="top" wrapText="1"/>
    </xf>
    <xf numFmtId="0" fontId="37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5" xfId="100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4" fontId="5" fillId="0" borderId="40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vertical="top" wrapText="1"/>
    </xf>
    <xf numFmtId="0" fontId="40" fillId="0" borderId="5" xfId="0" applyFont="1" applyFill="1" applyBorder="1" applyAlignment="1">
      <alignment horizontal="right" vertical="top"/>
    </xf>
    <xf numFmtId="0" fontId="28" fillId="0" borderId="5" xfId="68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100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 vertical="top"/>
    </xf>
    <xf numFmtId="0" fontId="28" fillId="0" borderId="2" xfId="68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 wrapText="1"/>
    </xf>
    <xf numFmtId="0" fontId="38" fillId="0" borderId="2" xfId="0" applyFont="1" applyFill="1" applyBorder="1" applyAlignment="1">
      <alignment vertical="top"/>
    </xf>
    <xf numFmtId="0" fontId="38" fillId="0" borderId="8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vertical="top" wrapText="1"/>
    </xf>
    <xf numFmtId="164" fontId="5" fillId="2" borderId="23" xfId="100" applyFont="1" applyFill="1" applyBorder="1" applyAlignment="1">
      <alignment horizontal="right" vertical="top" wrapText="1"/>
    </xf>
    <xf numFmtId="4" fontId="7" fillId="2" borderId="23" xfId="0" applyNumberFormat="1" applyFont="1" applyFill="1" applyBorder="1" applyAlignment="1">
      <alignment horizontal="right" vertical="top" wrapText="1"/>
    </xf>
    <xf numFmtId="0" fontId="5" fillId="2" borderId="23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0" fontId="40" fillId="2" borderId="5" xfId="0" applyFont="1" applyFill="1" applyBorder="1" applyAlignment="1">
      <alignment horizontal="right" vertical="top"/>
    </xf>
    <xf numFmtId="1" fontId="5" fillId="2" borderId="37" xfId="0" applyNumberFormat="1" applyFont="1" applyFill="1" applyBorder="1" applyAlignment="1">
      <alignment horizontal="right" vertical="top" wrapText="1"/>
    </xf>
    <xf numFmtId="0" fontId="28" fillId="2" borderId="5" xfId="68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top" wrapText="1"/>
    </xf>
    <xf numFmtId="164" fontId="5" fillId="0" borderId="37" xfId="100" applyFont="1" applyFill="1" applyBorder="1" applyAlignment="1">
      <alignment horizontal="right" vertical="top" wrapText="1"/>
    </xf>
    <xf numFmtId="4" fontId="5" fillId="0" borderId="37" xfId="0" applyNumberFormat="1" applyFont="1" applyFill="1" applyBorder="1" applyAlignment="1">
      <alignment horizontal="right" vertical="top" wrapText="1"/>
    </xf>
    <xf numFmtId="0" fontId="5" fillId="0" borderId="37" xfId="0" applyFont="1" applyFill="1" applyBorder="1" applyAlignment="1">
      <alignment horizontal="right" vertical="top" wrapText="1"/>
    </xf>
    <xf numFmtId="0" fontId="28" fillId="0" borderId="37" xfId="68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center" wrapText="1"/>
    </xf>
    <xf numFmtId="164" fontId="5" fillId="0" borderId="40" xfId="100" applyFont="1" applyFill="1" applyBorder="1" applyAlignment="1">
      <alignment horizontal="right" vertical="top" wrapText="1"/>
    </xf>
    <xf numFmtId="4" fontId="5" fillId="0" borderId="40" xfId="0" applyNumberFormat="1" applyFont="1" applyFill="1" applyBorder="1" applyAlignment="1">
      <alignment horizontal="right" vertical="top" wrapText="1"/>
    </xf>
    <xf numFmtId="4" fontId="5" fillId="0" borderId="40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0" fontId="5" fillId="8" borderId="23" xfId="0" applyFont="1" applyFill="1" applyBorder="1" applyAlignment="1">
      <alignment horizontal="center" vertical="top" wrapText="1"/>
    </xf>
    <xf numFmtId="164" fontId="7" fillId="8" borderId="23" xfId="100" applyFont="1" applyFill="1" applyBorder="1" applyAlignment="1">
      <alignment horizontal="right" vertical="top" wrapText="1"/>
    </xf>
    <xf numFmtId="0" fontId="5" fillId="8" borderId="23" xfId="0" applyFont="1" applyFill="1" applyBorder="1" applyAlignment="1">
      <alignment horizontal="right" vertical="top" wrapText="1"/>
    </xf>
    <xf numFmtId="0" fontId="5" fillId="0" borderId="45" xfId="0" applyFont="1" applyFill="1" applyBorder="1" applyAlignment="1">
      <alignment horizontal="left" vertical="center" wrapText="1"/>
    </xf>
    <xf numFmtId="1" fontId="5" fillId="0" borderId="40" xfId="0" applyNumberFormat="1" applyFont="1" applyFill="1" applyBorder="1" applyAlignment="1">
      <alignment horizontal="right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164" fontId="5" fillId="8" borderId="23" xfId="100" applyFont="1" applyFill="1" applyBorder="1" applyAlignment="1">
      <alignment horizontal="right" vertical="top" wrapText="1"/>
    </xf>
    <xf numFmtId="4" fontId="7" fillId="8" borderId="23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 wrapText="1"/>
    </xf>
    <xf numFmtId="164" fontId="5" fillId="2" borderId="17" xfId="100" applyFont="1" applyFill="1" applyBorder="1" applyAlignment="1">
      <alignment horizontal="right" vertical="top" wrapText="1"/>
    </xf>
    <xf numFmtId="4" fontId="5" fillId="2" borderId="17" xfId="0" applyNumberFormat="1" applyFont="1" applyFill="1" applyBorder="1" applyAlignment="1">
      <alignment horizontal="right" vertical="top" wrapText="1"/>
    </xf>
    <xf numFmtId="0" fontId="5" fillId="2" borderId="17" xfId="0" applyFont="1" applyFill="1" applyBorder="1" applyAlignment="1">
      <alignment horizontal="right" vertical="top" wrapText="1"/>
    </xf>
    <xf numFmtId="0" fontId="5" fillId="2" borderId="17" xfId="0" applyFont="1" applyFill="1" applyBorder="1" applyAlignment="1">
      <alignment vertical="top" wrapText="1"/>
    </xf>
    <xf numFmtId="0" fontId="40" fillId="2" borderId="17" xfId="0" applyFont="1" applyFill="1" applyBorder="1" applyAlignment="1">
      <alignment horizontal="right" vertical="top"/>
    </xf>
    <xf numFmtId="0" fontId="28" fillId="2" borderId="17" xfId="68" applyFill="1" applyBorder="1" applyAlignment="1">
      <alignment vertical="top" wrapText="1"/>
    </xf>
    <xf numFmtId="0" fontId="5" fillId="2" borderId="4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164" fontId="5" fillId="0" borderId="23" xfId="100" applyFont="1" applyFill="1" applyBorder="1" applyAlignment="1">
      <alignment horizontal="right" vertical="top" wrapText="1"/>
    </xf>
    <xf numFmtId="4" fontId="5" fillId="0" borderId="23" xfId="0" applyNumberFormat="1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horizontal="right" vertical="top" wrapText="1"/>
    </xf>
    <xf numFmtId="0" fontId="28" fillId="0" borderId="23" xfId="68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164" fontId="13" fillId="0" borderId="0" xfId="100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14" fontId="10" fillId="0" borderId="0" xfId="25" applyNumberFormat="1" applyFont="1"/>
    <xf numFmtId="0" fontId="13" fillId="0" borderId="2" xfId="25" quotePrefix="1" applyFont="1" applyFill="1" applyBorder="1" applyAlignment="1">
      <alignment horizontal="left" vertical="center" wrapText="1"/>
    </xf>
    <xf numFmtId="170" fontId="9" fillId="0" borderId="0" xfId="25" applyNumberFormat="1" applyFont="1" applyAlignment="1">
      <alignment horizontal="right"/>
    </xf>
    <xf numFmtId="0" fontId="9" fillId="0" borderId="0" xfId="24" applyFont="1" applyAlignment="1">
      <alignment horizontal="center" vertical="center"/>
    </xf>
    <xf numFmtId="49" fontId="6" fillId="0" borderId="0" xfId="47" applyNumberFormat="1" applyFont="1" applyAlignment="1">
      <alignment vertical="center"/>
    </xf>
    <xf numFmtId="10" fontId="11" fillId="0" borderId="2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73" fontId="0" fillId="0" borderId="3" xfId="0" applyNumberFormat="1" applyFill="1" applyBorder="1" applyAlignment="1">
      <alignment vertical="center"/>
    </xf>
    <xf numFmtId="43" fontId="11" fillId="0" borderId="2" xfId="27" applyNumberFormat="1" applyFont="1" applyFill="1" applyBorder="1" applyAlignment="1">
      <alignment vertical="center"/>
    </xf>
    <xf numFmtId="0" fontId="9" fillId="9" borderId="2" xfId="25" applyFont="1" applyFill="1" applyBorder="1" applyAlignment="1">
      <alignment vertical="center"/>
    </xf>
    <xf numFmtId="43" fontId="14" fillId="9" borderId="2" xfId="27" applyNumberFormat="1" applyFont="1" applyFill="1" applyBorder="1" applyAlignment="1">
      <alignment vertical="center"/>
    </xf>
    <xf numFmtId="43" fontId="14" fillId="9" borderId="2" xfId="27" applyFont="1" applyFill="1" applyBorder="1" applyAlignment="1">
      <alignment vertical="center"/>
    </xf>
    <xf numFmtId="0" fontId="13" fillId="9" borderId="2" xfId="25" applyFont="1" applyFill="1" applyBorder="1" applyAlignment="1">
      <alignment horizontal="center" vertical="center" wrapText="1"/>
    </xf>
    <xf numFmtId="0" fontId="11" fillId="9" borderId="2" xfId="25" applyFont="1" applyFill="1" applyBorder="1" applyAlignment="1">
      <alignment horizontal="center" vertical="center"/>
    </xf>
    <xf numFmtId="0" fontId="9" fillId="9" borderId="2" xfId="24" applyFont="1" applyFill="1" applyBorder="1" applyAlignment="1">
      <alignment horizontal="right" vertical="center"/>
    </xf>
    <xf numFmtId="4" fontId="29" fillId="0" borderId="0" xfId="47" applyNumberFormat="1" applyFont="1" applyAlignment="1">
      <alignment vertical="center" wrapText="1"/>
    </xf>
    <xf numFmtId="0" fontId="11" fillId="0" borderId="0" xfId="25" applyFont="1" applyFill="1"/>
    <xf numFmtId="176" fontId="11" fillId="0" borderId="2" xfId="25" applyNumberFormat="1" applyFont="1" applyFill="1" applyBorder="1" applyAlignment="1">
      <alignment horizontal="center" vertical="center"/>
    </xf>
    <xf numFmtId="0" fontId="5" fillId="0" borderId="0" xfId="25" applyFont="1" applyFill="1" applyBorder="1"/>
    <xf numFmtId="0" fontId="5" fillId="0" borderId="0" xfId="25" applyFont="1" applyBorder="1"/>
    <xf numFmtId="0" fontId="16" fillId="0" borderId="0" xfId="25" applyFont="1" applyBorder="1"/>
    <xf numFmtId="0" fontId="24" fillId="0" borderId="14" xfId="0" applyNumberFormat="1" applyFont="1" applyFill="1" applyBorder="1" applyAlignment="1" applyProtection="1">
      <alignment horizontal="left" vertical="top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4" fillId="0" borderId="22" xfId="0" applyNumberFormat="1" applyFont="1" applyFill="1" applyBorder="1" applyAlignment="1" applyProtection="1">
      <alignment horizontal="left" vertical="top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27" fillId="0" borderId="16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26" fillId="0" borderId="1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36" fillId="0" borderId="30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36" fillId="0" borderId="31" xfId="0" applyFont="1" applyFill="1" applyBorder="1" applyAlignment="1">
      <alignment horizontal="center" vertical="top" wrapText="1"/>
    </xf>
    <xf numFmtId="0" fontId="12" fillId="0" borderId="0" xfId="25" applyFont="1" applyBorder="1" applyAlignment="1">
      <alignment vertical="center" wrapText="1"/>
    </xf>
    <xf numFmtId="49" fontId="11" fillId="0" borderId="0" xfId="25" applyNumberFormat="1" applyFont="1" applyFill="1" applyBorder="1" applyAlignment="1">
      <alignment horizontal="justify" vertical="center" wrapText="1"/>
    </xf>
    <xf numFmtId="0" fontId="11" fillId="0" borderId="0" xfId="25" applyFont="1" applyFill="1" applyBorder="1" applyAlignment="1">
      <alignment horizontal="left" vertical="top" wrapText="1"/>
    </xf>
    <xf numFmtId="0" fontId="14" fillId="0" borderId="0" xfId="25" applyFont="1" applyBorder="1" applyAlignment="1">
      <alignment horizontal="center"/>
    </xf>
    <xf numFmtId="0" fontId="14" fillId="0" borderId="0" xfId="25" quotePrefix="1" applyFont="1" applyBorder="1" applyAlignment="1">
      <alignment horizontal="center" vertical="center" wrapText="1"/>
    </xf>
    <xf numFmtId="0" fontId="14" fillId="0" borderId="0" xfId="25" applyFont="1" applyBorder="1" applyAlignment="1">
      <alignment horizontal="center" vertical="center" wrapText="1"/>
    </xf>
    <xf numFmtId="49" fontId="14" fillId="0" borderId="0" xfId="25" quotePrefix="1" applyNumberFormat="1" applyFont="1" applyBorder="1" applyAlignment="1">
      <alignment horizontal="center" vertical="center" wrapText="1"/>
    </xf>
    <xf numFmtId="0" fontId="11" fillId="7" borderId="0" xfId="25" applyFont="1" applyFill="1" applyBorder="1" applyAlignment="1">
      <alignment horizontal="left" vertical="center" wrapText="1"/>
    </xf>
    <xf numFmtId="0" fontId="11" fillId="0" borderId="0" xfId="25" applyFont="1" applyBorder="1" applyAlignment="1">
      <alignment horizontal="left" vertical="center" wrapText="1"/>
    </xf>
    <xf numFmtId="0" fontId="12" fillId="0" borderId="0" xfId="25" applyFont="1" applyBorder="1" applyAlignment="1">
      <alignment horizontal="left" vertical="center" wrapText="1"/>
    </xf>
    <xf numFmtId="0" fontId="9" fillId="0" borderId="0" xfId="25" applyFont="1" applyBorder="1" applyAlignment="1">
      <alignment horizontal="center" vertical="center" wrapText="1"/>
    </xf>
    <xf numFmtId="0" fontId="11" fillId="9" borderId="3" xfId="24" applyFont="1" applyFill="1" applyBorder="1" applyAlignment="1">
      <alignment horizontal="center" vertical="center" wrapText="1"/>
    </xf>
    <xf numFmtId="0" fontId="11" fillId="9" borderId="17" xfId="24" applyFont="1" applyFill="1" applyBorder="1" applyAlignment="1">
      <alignment horizontal="center" vertical="center" wrapText="1"/>
    </xf>
    <xf numFmtId="0" fontId="9" fillId="0" borderId="0" xfId="24" applyFont="1" applyAlignment="1">
      <alignment horizontal="center" vertical="center" wrapText="1"/>
    </xf>
    <xf numFmtId="0" fontId="9" fillId="0" borderId="0" xfId="24" applyFont="1" applyFill="1" applyAlignment="1">
      <alignment horizontal="left" vertical="center"/>
    </xf>
    <xf numFmtId="0" fontId="9" fillId="0" borderId="0" xfId="24" applyFont="1" applyFill="1" applyAlignment="1">
      <alignment horizontal="left" vertical="center" wrapText="1"/>
    </xf>
    <xf numFmtId="0" fontId="13" fillId="9" borderId="3" xfId="25" applyFont="1" applyFill="1" applyBorder="1" applyAlignment="1">
      <alignment horizontal="center" vertical="center" wrapText="1"/>
    </xf>
    <xf numFmtId="0" fontId="13" fillId="9" borderId="17" xfId="25" applyFont="1" applyFill="1" applyBorder="1" applyAlignment="1">
      <alignment horizontal="center" vertical="center" wrapText="1"/>
    </xf>
    <xf numFmtId="0" fontId="11" fillId="9" borderId="18" xfId="24" applyFont="1" applyFill="1" applyBorder="1" applyAlignment="1">
      <alignment horizontal="center" vertical="center" wrapText="1"/>
    </xf>
    <xf numFmtId="0" fontId="11" fillId="9" borderId="19" xfId="24" applyFont="1" applyFill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9" fillId="0" borderId="0" xfId="24" quotePrefix="1" applyFont="1" applyAlignment="1">
      <alignment horizontal="center" vertical="center"/>
    </xf>
    <xf numFmtId="0" fontId="9" fillId="0" borderId="0" xfId="24" quotePrefix="1" applyFont="1" applyAlignment="1">
      <alignment horizontal="center" vertical="center" wrapText="1"/>
    </xf>
    <xf numFmtId="0" fontId="31" fillId="0" borderId="14" xfId="47" applyFont="1" applyBorder="1" applyAlignment="1">
      <alignment horizontal="center"/>
    </xf>
    <xf numFmtId="0" fontId="29" fillId="0" borderId="0" xfId="47" applyFont="1" applyAlignment="1">
      <alignment horizontal="center"/>
    </xf>
    <xf numFmtId="0" fontId="6" fillId="0" borderId="0" xfId="47" applyFont="1" applyAlignment="1">
      <alignment horizontal="left" vertical="center" wrapText="1"/>
    </xf>
    <xf numFmtId="0" fontId="29" fillId="0" borderId="0" xfId="47" applyFont="1" applyFill="1" applyAlignment="1">
      <alignment horizontal="left" vertical="center" wrapText="1"/>
    </xf>
    <xf numFmtId="49" fontId="6" fillId="0" borderId="0" xfId="47" applyNumberFormat="1" applyFont="1" applyAlignment="1">
      <alignment horizontal="left" vertical="center" wrapText="1"/>
    </xf>
    <xf numFmtId="49" fontId="29" fillId="0" borderId="0" xfId="47" applyNumberFormat="1" applyFont="1" applyAlignment="1">
      <alignment horizontal="center" vertical="center" wrapText="1"/>
    </xf>
    <xf numFmtId="0" fontId="15" fillId="0" borderId="14" xfId="25" applyFont="1" applyBorder="1" applyAlignment="1">
      <alignment horizontal="center" vertical="center"/>
    </xf>
    <xf numFmtId="0" fontId="15" fillId="3" borderId="2" xfId="25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49" fontId="9" fillId="0" borderId="0" xfId="24" quotePrefix="1" applyNumberFormat="1" applyFont="1" applyAlignment="1">
      <alignment horizontal="left" vertical="center" wrapText="1"/>
    </xf>
    <xf numFmtId="0" fontId="11" fillId="0" borderId="0" xfId="24" applyFont="1" applyFill="1" applyAlignment="1">
      <alignment horizontal="left" vertical="center" wrapText="1"/>
    </xf>
    <xf numFmtId="0" fontId="11" fillId="0" borderId="0" xfId="24" applyFont="1" applyAlignment="1">
      <alignment horizontal="center" vertical="top" wrapText="1"/>
    </xf>
    <xf numFmtId="0" fontId="11" fillId="0" borderId="14" xfId="24" applyFont="1" applyFill="1" applyBorder="1" applyAlignment="1">
      <alignment horizontal="left" vertical="center" wrapText="1"/>
    </xf>
    <xf numFmtId="168" fontId="11" fillId="0" borderId="1" xfId="24" applyNumberFormat="1" applyFont="1" applyBorder="1" applyAlignment="1">
      <alignment horizontal="center" vertical="center" wrapText="1"/>
    </xf>
  </cellXfs>
  <cellStyles count="101">
    <cellStyle name="Excel Built-in Normal" xfId="28"/>
    <cellStyle name="S0" xfId="29"/>
    <cellStyle name="S1" xfId="30"/>
    <cellStyle name="S10" xfId="31"/>
    <cellStyle name="S11" xfId="32"/>
    <cellStyle name="S2" xfId="33"/>
    <cellStyle name="S3" xfId="34"/>
    <cellStyle name="S5" xfId="35"/>
    <cellStyle name="S6" xfId="36"/>
    <cellStyle name="S7" xfId="37"/>
    <cellStyle name="S8" xfId="38"/>
    <cellStyle name="S9" xfId="39"/>
    <cellStyle name="TableStyleLight1" xfId="84"/>
    <cellStyle name="Акт" xfId="5"/>
    <cellStyle name="АктМТСН" xfId="6"/>
    <cellStyle name="ВедРесурсов" xfId="7"/>
    <cellStyle name="ВедРесурсовАкт" xfId="8"/>
    <cellStyle name="Гиперссылка 2" xfId="68"/>
    <cellStyle name="Индексы" xfId="69"/>
    <cellStyle name="Итоги" xfId="3"/>
    <cellStyle name="ИтогоАктБазЦ" xfId="9"/>
    <cellStyle name="ИтогоАктБИМ" xfId="70"/>
    <cellStyle name="ИтогоАктРесМет" xfId="71"/>
    <cellStyle name="ИтогоАктТекЦ" xfId="10"/>
    <cellStyle name="ИтогоБазЦ" xfId="11"/>
    <cellStyle name="ИтогоБИМ" xfId="12"/>
    <cellStyle name="ИтогоБИМ 2" xfId="72"/>
    <cellStyle name="ИтогоРесМет" xfId="73"/>
    <cellStyle name="ИтогоТекЦ" xfId="13"/>
    <cellStyle name="ЛокСмета" xfId="2"/>
    <cellStyle name="ЛокСмета 2" xfId="14"/>
    <cellStyle name="ЛокСмета 3" xfId="74"/>
    <cellStyle name="ЛокСмМТСН" xfId="15"/>
    <cellStyle name="М29" xfId="75"/>
    <cellStyle name="ОбСмета" xfId="76"/>
    <cellStyle name="Обычный" xfId="0" builtinId="0"/>
    <cellStyle name="Обычный 10" xfId="67"/>
    <cellStyle name="Обычный 10 2" xfId="95"/>
    <cellStyle name="Обычный 2" xfId="1"/>
    <cellStyle name="Обычный 2 2" xfId="25"/>
    <cellStyle name="Обычный 2 2 2" xfId="40"/>
    <cellStyle name="Обычный 2 2 2 2" xfId="82"/>
    <cellStyle name="Обычный 2 2 3" xfId="41"/>
    <cellStyle name="Обычный 2 3" xfId="42"/>
    <cellStyle name="Обычный 2 3 2" xfId="43"/>
    <cellStyle name="Обычный 2 3 3" xfId="44"/>
    <cellStyle name="Обычный 2 4" xfId="45"/>
    <cellStyle name="Обычный 2 5" xfId="96"/>
    <cellStyle name="Обычный 2 6" xfId="81"/>
    <cellStyle name="Обычный 3" xfId="22"/>
    <cellStyle name="Обычный 3 2" xfId="46"/>
    <cellStyle name="Обычный 3 2 2" xfId="97"/>
    <cellStyle name="Обычный 3 3" xfId="24"/>
    <cellStyle name="Обычный 3 3 2" xfId="85"/>
    <cellStyle name="Обычный 3 4" xfId="83"/>
    <cellStyle name="Обычный 4" xfId="26"/>
    <cellStyle name="Обычный 4 2" xfId="89"/>
    <cellStyle name="Обычный 4 3" xfId="98"/>
    <cellStyle name="Обычный 4 3 2" xfId="99"/>
    <cellStyle name="Обычный 4 4" xfId="92"/>
    <cellStyle name="Обычный 5" xfId="47"/>
    <cellStyle name="Обычный 5 2" xfId="88"/>
    <cellStyle name="Обычный 6" xfId="48"/>
    <cellStyle name="Обычный 6 2" xfId="86"/>
    <cellStyle name="Обычный 7" xfId="49"/>
    <cellStyle name="Обычный 7 2" xfId="93"/>
    <cellStyle name="Обычный 8" xfId="50"/>
    <cellStyle name="Обычный 9" xfId="66"/>
    <cellStyle name="Параметр" xfId="16"/>
    <cellStyle name="ПеременныеСметы" xfId="17"/>
    <cellStyle name="Процентный" xfId="65" builtinId="5"/>
    <cellStyle name="Процентный 2" xfId="51"/>
    <cellStyle name="Процентный 2 2" xfId="52"/>
    <cellStyle name="Процентный 2 3" xfId="53"/>
    <cellStyle name="РесСмета" xfId="18"/>
    <cellStyle name="СводВедРес" xfId="77"/>
    <cellStyle name="СводВедРес 2" xfId="90"/>
    <cellStyle name="СводкаСтоимРаб" xfId="19"/>
    <cellStyle name="СводРасч" xfId="78"/>
    <cellStyle name="Титул" xfId="20"/>
    <cellStyle name="Титул 2" xfId="79"/>
    <cellStyle name="Финансовый" xfId="100" builtinId="3"/>
    <cellStyle name="Финансовый 2" xfId="23"/>
    <cellStyle name="Финансовый 2 2" xfId="27"/>
    <cellStyle name="Финансовый 3" xfId="54"/>
    <cellStyle name="Финансовый 3 2" xfId="55"/>
    <cellStyle name="Финансовый 3 3" xfId="56"/>
    <cellStyle name="Финансовый 4" xfId="57"/>
    <cellStyle name="Финансовый 4 2" xfId="58"/>
    <cellStyle name="Финансовый 4 3" xfId="59"/>
    <cellStyle name="Финансовый 5" xfId="60"/>
    <cellStyle name="Финансовый 5 2" xfId="87"/>
    <cellStyle name="Финансовый 6" xfId="61"/>
    <cellStyle name="Финансовый 6 2" xfId="94"/>
    <cellStyle name="Финансовый 7" xfId="62"/>
    <cellStyle name="Финансовый 8" xfId="63"/>
    <cellStyle name="Финансовый 9" xfId="64"/>
    <cellStyle name="Хвост" xfId="4"/>
    <cellStyle name="Ценник" xfId="80"/>
    <cellStyle name="Ценник 2" xfId="91"/>
    <cellStyle name="Экспертиза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9</xdr:row>
      <xdr:rowOff>157162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314825" y="38338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1,036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314825" y="38338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12&amp;1,036)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10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333875" y="4052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333875" y="4052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11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33875" y="4252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33875" y="4252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56;&#1048;/&#1044;&#1056;&#1048;/5.%20&#1056;&#1072;&#1073;&#1086;&#1095;&#1080;&#1077;%20&#1087;&#1072;&#1087;&#1082;&#1080;%20&#1089;&#1086;&#1090;&#1088;&#1091;&#1076;&#1085;&#1080;&#1082;&#1086;&#1074;/1.%20&#1054;&#1060;&#1048;&#1057;%20&#1052;&#1054;&#1057;&#1050;&#1042;&#1040;/&#1054;&#1060;&#1069;&#1054;/&#1053;&#1052;&#1062;/&#1040;&#1056;&#1061;&#1067;&#1047;/&#1050;&#1040;&#1055;&#1057;/&#1053;&#1052;&#1062;%20&#1050;&#1040;&#1055;&#1057;%20&#1040;&#1088;&#1093;&#1099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версия"/>
      <sheetName val="Рабочая версия_строители"/>
      <sheetName val="Объекты_в работе"/>
      <sheetName val="ГПР"/>
      <sheetName val="ПЗ"/>
      <sheetName val="НМЦ"/>
      <sheetName val="Протокол НМЦК"/>
      <sheetName val="Проект сметы контракта"/>
      <sheetName val="Ведомость объемов"/>
      <sheetName val="Дефляторы"/>
      <sheetName val="НМЦК"/>
      <sheetName val="Объекты КАПС"/>
      <sheetName val="Объекты SL8 для КС-14 (аналог)"/>
      <sheetName val="Объекты (копия)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Комплексная автоматизированная парковочная система. ВТРК "Архыз"</v>
          </cell>
        </row>
        <row r="8">
          <cell r="C8">
            <v>44136</v>
          </cell>
          <cell r="D8">
            <v>44176</v>
          </cell>
        </row>
      </sheetData>
      <sheetData sheetId="4" refreshError="1"/>
      <sheetData sheetId="5"/>
      <sheetData sheetId="6" refreshError="1"/>
      <sheetData sheetId="7"/>
      <sheetData sheetId="8"/>
      <sheetData sheetId="9">
        <row r="14">
          <cell r="D14">
            <v>1.0059087025</v>
          </cell>
        </row>
      </sheetData>
      <sheetData sheetId="10">
        <row r="12">
          <cell r="C12" t="str">
            <v>Проектно-изыскательские работы + экспертиза + РД</v>
          </cell>
        </row>
      </sheetData>
      <sheetData sheetId="11">
        <row r="6">
          <cell r="P6">
            <v>33766.800000000003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workbookViewId="0">
      <selection activeCell="C32" sqref="C32"/>
    </sheetView>
  </sheetViews>
  <sheetFormatPr defaultColWidth="9.140625" defaultRowHeight="11.25" x14ac:dyDescent="0.2"/>
  <cols>
    <col min="1" max="1" width="8.140625" style="78" customWidth="1"/>
    <col min="2" max="2" width="20.140625" style="78" customWidth="1"/>
    <col min="3" max="4" width="10.42578125" style="78" customWidth="1"/>
    <col min="5" max="5" width="13.28515625" style="78" customWidth="1"/>
    <col min="6" max="6" width="8.5703125" style="78" customWidth="1"/>
    <col min="7" max="7" width="7.85546875" style="78" customWidth="1"/>
    <col min="8" max="8" width="8.42578125" style="78" customWidth="1"/>
    <col min="9" max="9" width="8.7109375" style="78" customWidth="1"/>
    <col min="10" max="10" width="8.140625" style="78" customWidth="1"/>
    <col min="11" max="11" width="8.5703125" style="78" customWidth="1"/>
    <col min="12" max="12" width="10" style="78" customWidth="1"/>
    <col min="13" max="13" width="6.5703125" style="78" customWidth="1"/>
    <col min="14" max="14" width="9.7109375" style="78" customWidth="1"/>
    <col min="15" max="15" width="9.140625" style="78" customWidth="1"/>
    <col min="16" max="16" width="49.140625" style="79" hidden="1" customWidth="1"/>
    <col min="17" max="17" width="43" style="79" hidden="1" customWidth="1"/>
    <col min="18" max="18" width="100.28515625" style="79" hidden="1" customWidth="1"/>
    <col min="19" max="22" width="139" style="79" hidden="1" customWidth="1"/>
    <col min="23" max="23" width="34.140625" style="79" hidden="1" customWidth="1"/>
    <col min="24" max="24" width="110.7109375" style="79" hidden="1" customWidth="1"/>
    <col min="25" max="29" width="34.140625" style="79" hidden="1" customWidth="1"/>
    <col min="30" max="31" width="110.7109375" style="79" hidden="1" customWidth="1"/>
    <col min="32" max="35" width="84.42578125" style="79" hidden="1" customWidth="1"/>
    <col min="36" max="16384" width="9.140625" style="78"/>
  </cols>
  <sheetData>
    <row r="1" spans="1:20" s="78" customFormat="1" x14ac:dyDescent="0.2">
      <c r="N1" s="82" t="s">
        <v>93</v>
      </c>
    </row>
    <row r="2" spans="1:20" s="78" customFormat="1" x14ac:dyDescent="0.2">
      <c r="N2" s="82" t="s">
        <v>94</v>
      </c>
    </row>
    <row r="3" spans="1:20" s="78" customFormat="1" ht="8.25" customHeight="1" x14ac:dyDescent="0.2">
      <c r="N3" s="82"/>
    </row>
    <row r="4" spans="1:20" s="78" customFormat="1" ht="14.25" customHeight="1" x14ac:dyDescent="0.2">
      <c r="A4" s="334" t="s">
        <v>3</v>
      </c>
      <c r="B4" s="334"/>
      <c r="C4" s="334"/>
      <c r="D4" s="144"/>
      <c r="K4" s="334" t="s">
        <v>4</v>
      </c>
      <c r="L4" s="334"/>
      <c r="M4" s="334"/>
      <c r="N4" s="334"/>
    </row>
    <row r="5" spans="1:20" s="78" customFormat="1" ht="12" customHeight="1" x14ac:dyDescent="0.2">
      <c r="A5" s="335"/>
      <c r="B5" s="335"/>
      <c r="C5" s="335"/>
      <c r="D5" s="335"/>
      <c r="E5" s="79"/>
      <c r="J5" s="336"/>
      <c r="K5" s="336"/>
      <c r="L5" s="336"/>
      <c r="M5" s="336"/>
      <c r="N5" s="336"/>
    </row>
    <row r="6" spans="1:20" s="78" customFormat="1" x14ac:dyDescent="0.2">
      <c r="A6" s="317"/>
      <c r="B6" s="317"/>
      <c r="C6" s="317"/>
      <c r="D6" s="317"/>
      <c r="J6" s="317"/>
      <c r="K6" s="317"/>
      <c r="L6" s="317"/>
      <c r="M6" s="317"/>
      <c r="N6" s="317"/>
      <c r="P6" s="79" t="s">
        <v>95</v>
      </c>
      <c r="Q6" s="79" t="s">
        <v>95</v>
      </c>
    </row>
    <row r="7" spans="1:20" s="78" customFormat="1" ht="17.25" customHeight="1" x14ac:dyDescent="0.2">
      <c r="A7" s="135"/>
      <c r="B7" s="143"/>
      <c r="C7" s="79"/>
      <c r="D7" s="79"/>
      <c r="J7" s="135"/>
      <c r="K7" s="135"/>
      <c r="L7" s="135"/>
      <c r="M7" s="135"/>
      <c r="N7" s="143"/>
    </row>
    <row r="8" spans="1:20" s="78" customFormat="1" ht="16.5" customHeight="1" x14ac:dyDescent="0.2">
      <c r="A8" s="78" t="s">
        <v>96</v>
      </c>
      <c r="B8" s="103"/>
      <c r="C8" s="103"/>
      <c r="D8" s="103"/>
      <c r="L8" s="103"/>
      <c r="M8" s="103"/>
      <c r="N8" s="82" t="s">
        <v>96</v>
      </c>
    </row>
    <row r="9" spans="1:20" s="78" customFormat="1" ht="15.75" customHeight="1" x14ac:dyDescent="0.2">
      <c r="F9" s="142"/>
    </row>
    <row r="10" spans="1:20" s="78" customFormat="1" ht="56.25" x14ac:dyDescent="0.2">
      <c r="A10" s="162" t="s">
        <v>97</v>
      </c>
      <c r="B10" s="103"/>
      <c r="D10" s="317" t="s">
        <v>195</v>
      </c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R10" s="79" t="s">
        <v>195</v>
      </c>
    </row>
    <row r="11" spans="1:20" s="78" customFormat="1" ht="15" customHeight="1" x14ac:dyDescent="0.2">
      <c r="A11" s="125" t="s">
        <v>98</v>
      </c>
      <c r="D11" s="135" t="s">
        <v>99</v>
      </c>
      <c r="E11" s="135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20" s="78" customFormat="1" ht="8.25" customHeight="1" x14ac:dyDescent="0.2">
      <c r="A12" s="125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20" s="78" customFormat="1" x14ac:dyDescent="0.2">
      <c r="A13" s="332" t="s">
        <v>196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S13" s="79" t="s">
        <v>197</v>
      </c>
    </row>
    <row r="14" spans="1:20" s="78" customFormat="1" x14ac:dyDescent="0.2">
      <c r="A14" s="329" t="s">
        <v>0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</row>
    <row r="15" spans="1:20" s="78" customFormat="1" ht="8.25" customHeight="1" x14ac:dyDescent="0.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20" s="78" customFormat="1" x14ac:dyDescent="0.2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T16" s="79" t="s">
        <v>95</v>
      </c>
    </row>
    <row r="17" spans="1:21" s="78" customFormat="1" x14ac:dyDescent="0.2">
      <c r="A17" s="329" t="s">
        <v>100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</row>
    <row r="18" spans="1:21" s="78" customFormat="1" ht="24" customHeight="1" x14ac:dyDescent="0.25">
      <c r="A18" s="333" t="s">
        <v>380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</row>
    <row r="19" spans="1:21" s="78" customFormat="1" ht="8.25" customHeight="1" x14ac:dyDescent="0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21" s="78" customFormat="1" x14ac:dyDescent="0.2">
      <c r="A20" s="328" t="s">
        <v>198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U20" s="79" t="s">
        <v>198</v>
      </c>
    </row>
    <row r="21" spans="1:21" s="78" customFormat="1" ht="13.5" customHeight="1" x14ac:dyDescent="0.2">
      <c r="A21" s="329" t="s">
        <v>101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</row>
    <row r="22" spans="1:21" s="78" customFormat="1" ht="15" customHeight="1" x14ac:dyDescent="0.2">
      <c r="A22" s="78" t="s">
        <v>102</v>
      </c>
      <c r="B22" s="139" t="s">
        <v>103</v>
      </c>
      <c r="C22" s="78" t="s">
        <v>104</v>
      </c>
      <c r="F22" s="79"/>
      <c r="G22" s="79"/>
      <c r="H22" s="79"/>
      <c r="I22" s="79"/>
      <c r="J22" s="79"/>
      <c r="K22" s="79"/>
      <c r="L22" s="79"/>
      <c r="M22" s="79"/>
      <c r="N22" s="79"/>
    </row>
    <row r="23" spans="1:21" s="78" customFormat="1" ht="18" customHeight="1" x14ac:dyDescent="0.2">
      <c r="A23" s="78" t="s">
        <v>105</v>
      </c>
      <c r="B23" s="328"/>
      <c r="C23" s="328"/>
      <c r="D23" s="328"/>
      <c r="E23" s="328"/>
      <c r="F23" s="328"/>
      <c r="G23" s="79"/>
      <c r="H23" s="79"/>
      <c r="I23" s="79"/>
      <c r="J23" s="79"/>
      <c r="K23" s="79"/>
      <c r="L23" s="79"/>
      <c r="M23" s="79"/>
      <c r="N23" s="79"/>
    </row>
    <row r="24" spans="1:21" s="78" customFormat="1" x14ac:dyDescent="0.2">
      <c r="B24" s="330" t="s">
        <v>106</v>
      </c>
      <c r="C24" s="330"/>
      <c r="D24" s="330"/>
      <c r="E24" s="330"/>
      <c r="F24" s="330"/>
      <c r="G24" s="136"/>
      <c r="H24" s="136"/>
      <c r="I24" s="136"/>
      <c r="J24" s="136"/>
      <c r="K24" s="136"/>
      <c r="L24" s="136"/>
      <c r="M24" s="138"/>
      <c r="N24" s="136"/>
    </row>
    <row r="25" spans="1:21" s="78" customFormat="1" ht="9.75" customHeight="1" x14ac:dyDescent="0.2">
      <c r="D25" s="137"/>
      <c r="E25" s="137"/>
      <c r="F25" s="137"/>
      <c r="G25" s="137"/>
      <c r="H25" s="137"/>
      <c r="I25" s="137"/>
      <c r="J25" s="137"/>
      <c r="K25" s="137"/>
      <c r="L25" s="137"/>
      <c r="M25" s="136"/>
      <c r="N25" s="136"/>
    </row>
    <row r="26" spans="1:21" s="78" customFormat="1" x14ac:dyDescent="0.2">
      <c r="A26" s="133" t="s">
        <v>107</v>
      </c>
      <c r="D26" s="135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21" s="78" customFormat="1" ht="9.75" customHeight="1" x14ac:dyDescent="0.2"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21" s="78" customFormat="1" ht="12.75" customHeight="1" x14ac:dyDescent="0.2">
      <c r="A28" s="133" t="s">
        <v>108</v>
      </c>
      <c r="C28" s="127">
        <v>1178.4000000000001</v>
      </c>
      <c r="D28" s="126" t="s">
        <v>199</v>
      </c>
      <c r="E28" s="125" t="s">
        <v>109</v>
      </c>
      <c r="L28" s="132"/>
      <c r="M28" s="132"/>
    </row>
    <row r="29" spans="1:21" s="78" customFormat="1" ht="12.75" customHeight="1" x14ac:dyDescent="0.2">
      <c r="B29" s="78" t="s">
        <v>110</v>
      </c>
      <c r="C29" s="131"/>
      <c r="D29" s="130"/>
      <c r="E29" s="125"/>
    </row>
    <row r="30" spans="1:21" s="78" customFormat="1" ht="12.75" customHeight="1" x14ac:dyDescent="0.2">
      <c r="B30" s="78" t="s">
        <v>111</v>
      </c>
      <c r="C30" s="127">
        <v>1125.9100000000001</v>
      </c>
      <c r="D30" s="126" t="s">
        <v>200</v>
      </c>
      <c r="E30" s="125" t="s">
        <v>109</v>
      </c>
      <c r="G30" s="78" t="s">
        <v>112</v>
      </c>
      <c r="L30" s="127">
        <v>28.08</v>
      </c>
      <c r="M30" s="126" t="s">
        <v>201</v>
      </c>
      <c r="N30" s="125" t="s">
        <v>109</v>
      </c>
    </row>
    <row r="31" spans="1:21" s="78" customFormat="1" ht="12.75" customHeight="1" x14ac:dyDescent="0.2">
      <c r="B31" s="78" t="s">
        <v>113</v>
      </c>
      <c r="C31" s="127">
        <v>1.9</v>
      </c>
      <c r="D31" s="129" t="s">
        <v>202</v>
      </c>
      <c r="E31" s="125" t="s">
        <v>109</v>
      </c>
      <c r="G31" s="78" t="s">
        <v>114</v>
      </c>
      <c r="L31" s="128"/>
      <c r="M31" s="128">
        <v>119.69</v>
      </c>
      <c r="N31" s="125" t="s">
        <v>115</v>
      </c>
    </row>
    <row r="32" spans="1:21" s="78" customFormat="1" ht="12.75" customHeight="1" x14ac:dyDescent="0.2">
      <c r="B32" s="78" t="s">
        <v>116</v>
      </c>
      <c r="C32" s="127">
        <v>50.6</v>
      </c>
      <c r="D32" s="129" t="s">
        <v>203</v>
      </c>
      <c r="E32" s="125" t="s">
        <v>109</v>
      </c>
      <c r="G32" s="78" t="s">
        <v>118</v>
      </c>
      <c r="L32" s="128"/>
      <c r="M32" s="128">
        <v>12.45</v>
      </c>
      <c r="N32" s="125" t="s">
        <v>115</v>
      </c>
    </row>
    <row r="33" spans="1:27" s="78" customFormat="1" ht="12.75" customHeight="1" x14ac:dyDescent="0.2">
      <c r="B33" s="78" t="s">
        <v>119</v>
      </c>
      <c r="C33" s="127">
        <v>0</v>
      </c>
      <c r="D33" s="126" t="s">
        <v>117</v>
      </c>
      <c r="E33" s="125" t="s">
        <v>109</v>
      </c>
      <c r="G33" s="78" t="s">
        <v>120</v>
      </c>
      <c r="L33" s="331"/>
      <c r="M33" s="331"/>
    </row>
    <row r="34" spans="1:27" s="78" customFormat="1" ht="9.75" customHeight="1" x14ac:dyDescent="0.2">
      <c r="A34" s="124"/>
    </row>
    <row r="35" spans="1:27" s="78" customFormat="1" ht="36" customHeight="1" x14ac:dyDescent="0.2">
      <c r="A35" s="323" t="s">
        <v>89</v>
      </c>
      <c r="B35" s="323" t="s">
        <v>121</v>
      </c>
      <c r="C35" s="323" t="s">
        <v>122</v>
      </c>
      <c r="D35" s="323"/>
      <c r="E35" s="323"/>
      <c r="F35" s="323" t="s">
        <v>26</v>
      </c>
      <c r="G35" s="323" t="s">
        <v>5</v>
      </c>
      <c r="H35" s="323"/>
      <c r="I35" s="323"/>
      <c r="J35" s="323" t="s">
        <v>123</v>
      </c>
      <c r="K35" s="323"/>
      <c r="L35" s="323"/>
      <c r="M35" s="323" t="s">
        <v>124</v>
      </c>
      <c r="N35" s="323" t="s">
        <v>125</v>
      </c>
    </row>
    <row r="36" spans="1:27" s="78" customFormat="1" ht="36.75" customHeight="1" x14ac:dyDescent="0.2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</row>
    <row r="37" spans="1:27" s="78" customFormat="1" ht="45" x14ac:dyDescent="0.2">
      <c r="A37" s="323"/>
      <c r="B37" s="323"/>
      <c r="C37" s="323"/>
      <c r="D37" s="323"/>
      <c r="E37" s="323"/>
      <c r="F37" s="323"/>
      <c r="G37" s="158" t="s">
        <v>7</v>
      </c>
      <c r="H37" s="158" t="s">
        <v>126</v>
      </c>
      <c r="I37" s="158" t="s">
        <v>127</v>
      </c>
      <c r="J37" s="158" t="s">
        <v>7</v>
      </c>
      <c r="K37" s="158" t="s">
        <v>126</v>
      </c>
      <c r="L37" s="158" t="s">
        <v>6</v>
      </c>
      <c r="M37" s="323"/>
      <c r="N37" s="323"/>
    </row>
    <row r="38" spans="1:27" s="78" customFormat="1" x14ac:dyDescent="0.2">
      <c r="A38" s="159">
        <v>1</v>
      </c>
      <c r="B38" s="159">
        <v>2</v>
      </c>
      <c r="C38" s="324">
        <v>3</v>
      </c>
      <c r="D38" s="324"/>
      <c r="E38" s="324"/>
      <c r="F38" s="159">
        <v>4</v>
      </c>
      <c r="G38" s="159">
        <v>5</v>
      </c>
      <c r="H38" s="159">
        <v>6</v>
      </c>
      <c r="I38" s="159">
        <v>7</v>
      </c>
      <c r="J38" s="159">
        <v>8</v>
      </c>
      <c r="K38" s="159">
        <v>9</v>
      </c>
      <c r="L38" s="159">
        <v>10</v>
      </c>
      <c r="M38" s="159">
        <v>11</v>
      </c>
      <c r="N38" s="159">
        <v>12</v>
      </c>
    </row>
    <row r="39" spans="1:27" s="78" customFormat="1" ht="12" x14ac:dyDescent="0.2">
      <c r="A39" s="325" t="s">
        <v>204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7"/>
      <c r="V39" s="104" t="s">
        <v>204</v>
      </c>
    </row>
    <row r="40" spans="1:27" s="78" customFormat="1" ht="33.75" x14ac:dyDescent="0.2">
      <c r="A40" s="116" t="s">
        <v>8</v>
      </c>
      <c r="B40" s="156" t="s">
        <v>205</v>
      </c>
      <c r="C40" s="319" t="s">
        <v>206</v>
      </c>
      <c r="D40" s="319"/>
      <c r="E40" s="319"/>
      <c r="F40" s="114" t="s">
        <v>207</v>
      </c>
      <c r="G40" s="114"/>
      <c r="H40" s="114"/>
      <c r="I40" s="114" t="s">
        <v>208</v>
      </c>
      <c r="J40" s="115"/>
      <c r="K40" s="114"/>
      <c r="L40" s="115"/>
      <c r="M40" s="114"/>
      <c r="N40" s="113"/>
      <c r="V40" s="104"/>
      <c r="W40" s="88" t="s">
        <v>206</v>
      </c>
    </row>
    <row r="41" spans="1:27" s="78" customFormat="1" ht="33.75" x14ac:dyDescent="0.2">
      <c r="A41" s="108"/>
      <c r="B41" s="94" t="s">
        <v>209</v>
      </c>
      <c r="C41" s="317" t="s">
        <v>210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22"/>
      <c r="V41" s="104"/>
      <c r="W41" s="88"/>
      <c r="X41" s="79" t="s">
        <v>210</v>
      </c>
    </row>
    <row r="42" spans="1:27" s="78" customFormat="1" ht="12" x14ac:dyDescent="0.2">
      <c r="A42" s="120"/>
      <c r="B42" s="94" t="s">
        <v>8</v>
      </c>
      <c r="C42" s="317" t="s">
        <v>128</v>
      </c>
      <c r="D42" s="317"/>
      <c r="E42" s="317"/>
      <c r="F42" s="106"/>
      <c r="G42" s="106"/>
      <c r="H42" s="106"/>
      <c r="I42" s="106"/>
      <c r="J42" s="119">
        <v>416.48</v>
      </c>
      <c r="K42" s="106" t="s">
        <v>211</v>
      </c>
      <c r="L42" s="119">
        <v>565.89</v>
      </c>
      <c r="M42" s="106" t="s">
        <v>212</v>
      </c>
      <c r="N42" s="118">
        <v>13417</v>
      </c>
      <c r="V42" s="104"/>
      <c r="W42" s="88"/>
      <c r="Y42" s="79" t="s">
        <v>128</v>
      </c>
    </row>
    <row r="43" spans="1:27" s="78" customFormat="1" ht="12" x14ac:dyDescent="0.2">
      <c r="A43" s="120"/>
      <c r="B43" s="94" t="s">
        <v>34</v>
      </c>
      <c r="C43" s="317" t="s">
        <v>129</v>
      </c>
      <c r="D43" s="317"/>
      <c r="E43" s="317"/>
      <c r="F43" s="106"/>
      <c r="G43" s="106"/>
      <c r="H43" s="106"/>
      <c r="I43" s="106"/>
      <c r="J43" s="119">
        <v>2416.02</v>
      </c>
      <c r="K43" s="106" t="s">
        <v>211</v>
      </c>
      <c r="L43" s="119">
        <v>3282.77</v>
      </c>
      <c r="M43" s="106" t="s">
        <v>213</v>
      </c>
      <c r="N43" s="118">
        <v>32762</v>
      </c>
      <c r="V43" s="104"/>
      <c r="W43" s="88"/>
      <c r="Y43" s="79" t="s">
        <v>129</v>
      </c>
    </row>
    <row r="44" spans="1:27" s="78" customFormat="1" ht="12" x14ac:dyDescent="0.2">
      <c r="A44" s="120"/>
      <c r="B44" s="94" t="s">
        <v>9</v>
      </c>
      <c r="C44" s="317" t="s">
        <v>130</v>
      </c>
      <c r="D44" s="317"/>
      <c r="E44" s="317"/>
      <c r="F44" s="106"/>
      <c r="G44" s="106"/>
      <c r="H44" s="106"/>
      <c r="I44" s="106"/>
      <c r="J44" s="119">
        <v>123.85</v>
      </c>
      <c r="K44" s="106" t="s">
        <v>211</v>
      </c>
      <c r="L44" s="119">
        <v>168.28</v>
      </c>
      <c r="M44" s="106" t="s">
        <v>212</v>
      </c>
      <c r="N44" s="118">
        <v>3990</v>
      </c>
      <c r="V44" s="104"/>
      <c r="W44" s="88"/>
      <c r="Y44" s="79" t="s">
        <v>130</v>
      </c>
    </row>
    <row r="45" spans="1:27" s="78" customFormat="1" ht="12" x14ac:dyDescent="0.2">
      <c r="A45" s="120"/>
      <c r="B45" s="94" t="s">
        <v>131</v>
      </c>
      <c r="C45" s="317" t="s">
        <v>132</v>
      </c>
      <c r="D45" s="317"/>
      <c r="E45" s="317"/>
      <c r="F45" s="106"/>
      <c r="G45" s="106"/>
      <c r="H45" s="106"/>
      <c r="I45" s="106"/>
      <c r="J45" s="119">
        <v>490.24</v>
      </c>
      <c r="K45" s="106"/>
      <c r="L45" s="119">
        <v>532.89</v>
      </c>
      <c r="M45" s="106" t="s">
        <v>214</v>
      </c>
      <c r="N45" s="118">
        <v>4141</v>
      </c>
      <c r="V45" s="104"/>
      <c r="W45" s="88"/>
      <c r="Y45" s="79" t="s">
        <v>132</v>
      </c>
    </row>
    <row r="46" spans="1:27" s="78" customFormat="1" ht="22.5" x14ac:dyDescent="0.2">
      <c r="A46" s="123"/>
      <c r="B46" s="164" t="s">
        <v>215</v>
      </c>
      <c r="C46" s="321" t="s">
        <v>216</v>
      </c>
      <c r="D46" s="321"/>
      <c r="E46" s="321"/>
      <c r="F46" s="165" t="s">
        <v>217</v>
      </c>
      <c r="G46" s="165" t="s">
        <v>218</v>
      </c>
      <c r="H46" s="165"/>
      <c r="I46" s="165" t="s">
        <v>218</v>
      </c>
      <c r="J46" s="94"/>
      <c r="K46" s="106"/>
      <c r="L46" s="119"/>
      <c r="M46" s="106"/>
      <c r="N46" s="166"/>
      <c r="V46" s="104"/>
      <c r="W46" s="88"/>
      <c r="Z46" s="167" t="s">
        <v>216</v>
      </c>
    </row>
    <row r="47" spans="1:27" s="78" customFormat="1" ht="12" x14ac:dyDescent="0.2">
      <c r="A47" s="123"/>
      <c r="B47" s="164" t="s">
        <v>219</v>
      </c>
      <c r="C47" s="321" t="s">
        <v>220</v>
      </c>
      <c r="D47" s="321"/>
      <c r="E47" s="321"/>
      <c r="F47" s="165" t="s">
        <v>207</v>
      </c>
      <c r="G47" s="165" t="s">
        <v>8</v>
      </c>
      <c r="H47" s="165"/>
      <c r="I47" s="165" t="s">
        <v>208</v>
      </c>
      <c r="J47" s="94"/>
      <c r="K47" s="106"/>
      <c r="L47" s="119"/>
      <c r="M47" s="106"/>
      <c r="N47" s="166"/>
      <c r="V47" s="104"/>
      <c r="W47" s="88"/>
      <c r="Z47" s="167" t="s">
        <v>220</v>
      </c>
    </row>
    <row r="48" spans="1:27" s="78" customFormat="1" ht="12" x14ac:dyDescent="0.2">
      <c r="A48" s="120"/>
      <c r="B48" s="94"/>
      <c r="C48" s="317" t="s">
        <v>133</v>
      </c>
      <c r="D48" s="317"/>
      <c r="E48" s="317"/>
      <c r="F48" s="106" t="s">
        <v>134</v>
      </c>
      <c r="G48" s="106" t="s">
        <v>221</v>
      </c>
      <c r="H48" s="106" t="s">
        <v>211</v>
      </c>
      <c r="I48" s="106" t="s">
        <v>222</v>
      </c>
      <c r="J48" s="119"/>
      <c r="K48" s="106"/>
      <c r="L48" s="119"/>
      <c r="M48" s="106"/>
      <c r="N48" s="118"/>
      <c r="V48" s="104"/>
      <c r="W48" s="88"/>
      <c r="Z48" s="167"/>
      <c r="AA48" s="79" t="s">
        <v>133</v>
      </c>
    </row>
    <row r="49" spans="1:30" s="78" customFormat="1" ht="22.5" x14ac:dyDescent="0.2">
      <c r="A49" s="120"/>
      <c r="B49" s="94"/>
      <c r="C49" s="317" t="s">
        <v>135</v>
      </c>
      <c r="D49" s="317"/>
      <c r="E49" s="317"/>
      <c r="F49" s="106" t="s">
        <v>134</v>
      </c>
      <c r="G49" s="106" t="s">
        <v>223</v>
      </c>
      <c r="H49" s="106" t="s">
        <v>211</v>
      </c>
      <c r="I49" s="106" t="s">
        <v>224</v>
      </c>
      <c r="J49" s="119"/>
      <c r="K49" s="106"/>
      <c r="L49" s="119"/>
      <c r="M49" s="106"/>
      <c r="N49" s="118"/>
      <c r="V49" s="104"/>
      <c r="W49" s="88"/>
      <c r="Z49" s="167"/>
      <c r="AA49" s="79" t="s">
        <v>135</v>
      </c>
    </row>
    <row r="50" spans="1:30" s="78" customFormat="1" ht="12" x14ac:dyDescent="0.2">
      <c r="A50" s="120"/>
      <c r="B50" s="94"/>
      <c r="C50" s="320" t="s">
        <v>136</v>
      </c>
      <c r="D50" s="320"/>
      <c r="E50" s="320"/>
      <c r="F50" s="117"/>
      <c r="G50" s="117"/>
      <c r="H50" s="117"/>
      <c r="I50" s="117"/>
      <c r="J50" s="122">
        <v>3322.74</v>
      </c>
      <c r="K50" s="117"/>
      <c r="L50" s="122">
        <v>4381.55</v>
      </c>
      <c r="M50" s="117"/>
      <c r="N50" s="121"/>
      <c r="V50" s="104"/>
      <c r="W50" s="88"/>
      <c r="Z50" s="167"/>
      <c r="AB50" s="79" t="s">
        <v>136</v>
      </c>
    </row>
    <row r="51" spans="1:30" s="78" customFormat="1" ht="12" x14ac:dyDescent="0.2">
      <c r="A51" s="120"/>
      <c r="B51" s="94"/>
      <c r="C51" s="317" t="s">
        <v>137</v>
      </c>
      <c r="D51" s="317"/>
      <c r="E51" s="317"/>
      <c r="F51" s="106"/>
      <c r="G51" s="106"/>
      <c r="H51" s="106"/>
      <c r="I51" s="106"/>
      <c r="J51" s="119"/>
      <c r="K51" s="106"/>
      <c r="L51" s="119">
        <v>734.17</v>
      </c>
      <c r="M51" s="106"/>
      <c r="N51" s="118">
        <v>17407</v>
      </c>
      <c r="V51" s="104"/>
      <c r="W51" s="88"/>
      <c r="Z51" s="167"/>
      <c r="AA51" s="79" t="s">
        <v>137</v>
      </c>
    </row>
    <row r="52" spans="1:30" s="78" customFormat="1" ht="45" x14ac:dyDescent="0.2">
      <c r="A52" s="120"/>
      <c r="B52" s="94" t="s">
        <v>225</v>
      </c>
      <c r="C52" s="317" t="s">
        <v>226</v>
      </c>
      <c r="D52" s="317"/>
      <c r="E52" s="317"/>
      <c r="F52" s="106" t="s">
        <v>138</v>
      </c>
      <c r="G52" s="106" t="s">
        <v>227</v>
      </c>
      <c r="H52" s="106" t="s">
        <v>228</v>
      </c>
      <c r="I52" s="106" t="s">
        <v>229</v>
      </c>
      <c r="J52" s="119"/>
      <c r="K52" s="106"/>
      <c r="L52" s="119">
        <v>614.5</v>
      </c>
      <c r="M52" s="106"/>
      <c r="N52" s="118">
        <v>14570</v>
      </c>
      <c r="V52" s="104"/>
      <c r="W52" s="88"/>
      <c r="Z52" s="167"/>
      <c r="AA52" s="79" t="s">
        <v>226</v>
      </c>
    </row>
    <row r="53" spans="1:30" s="78" customFormat="1" ht="45" x14ac:dyDescent="0.2">
      <c r="A53" s="120"/>
      <c r="B53" s="94" t="s">
        <v>230</v>
      </c>
      <c r="C53" s="317" t="s">
        <v>231</v>
      </c>
      <c r="D53" s="317"/>
      <c r="E53" s="317"/>
      <c r="F53" s="106" t="s">
        <v>138</v>
      </c>
      <c r="G53" s="106" t="s">
        <v>232</v>
      </c>
      <c r="H53" s="106" t="s">
        <v>233</v>
      </c>
      <c r="I53" s="106" t="s">
        <v>234</v>
      </c>
      <c r="J53" s="119"/>
      <c r="K53" s="106"/>
      <c r="L53" s="119">
        <v>386.91</v>
      </c>
      <c r="M53" s="106"/>
      <c r="N53" s="118">
        <v>9173</v>
      </c>
      <c r="V53" s="104"/>
      <c r="W53" s="88"/>
      <c r="Z53" s="167"/>
      <c r="AA53" s="79" t="s">
        <v>231</v>
      </c>
    </row>
    <row r="54" spans="1:30" s="78" customFormat="1" ht="12" x14ac:dyDescent="0.2">
      <c r="A54" s="112"/>
      <c r="B54" s="157"/>
      <c r="C54" s="319" t="s">
        <v>140</v>
      </c>
      <c r="D54" s="319"/>
      <c r="E54" s="319"/>
      <c r="F54" s="114"/>
      <c r="G54" s="114"/>
      <c r="H54" s="114"/>
      <c r="I54" s="114"/>
      <c r="J54" s="115"/>
      <c r="K54" s="114"/>
      <c r="L54" s="115">
        <v>5382.96</v>
      </c>
      <c r="M54" s="117"/>
      <c r="N54" s="113">
        <v>74063</v>
      </c>
      <c r="V54" s="104"/>
      <c r="W54" s="88"/>
      <c r="Z54" s="167"/>
      <c r="AC54" s="88" t="s">
        <v>140</v>
      </c>
    </row>
    <row r="55" spans="1:30" s="78" customFormat="1" ht="22.5" x14ac:dyDescent="0.2">
      <c r="A55" s="116" t="s">
        <v>34</v>
      </c>
      <c r="B55" s="156" t="s">
        <v>235</v>
      </c>
      <c r="C55" s="319" t="s">
        <v>236</v>
      </c>
      <c r="D55" s="319"/>
      <c r="E55" s="319"/>
      <c r="F55" s="114" t="s">
        <v>19</v>
      </c>
      <c r="G55" s="114"/>
      <c r="H55" s="114"/>
      <c r="I55" s="114" t="s">
        <v>8</v>
      </c>
      <c r="J55" s="115">
        <v>19546.39</v>
      </c>
      <c r="K55" s="114"/>
      <c r="L55" s="115">
        <v>19546.39</v>
      </c>
      <c r="M55" s="114" t="s">
        <v>214</v>
      </c>
      <c r="N55" s="113">
        <v>151875</v>
      </c>
      <c r="V55" s="104"/>
      <c r="W55" s="88" t="s">
        <v>236</v>
      </c>
      <c r="Z55" s="167"/>
      <c r="AC55" s="88"/>
    </row>
    <row r="56" spans="1:30" s="78" customFormat="1" ht="12" x14ac:dyDescent="0.2">
      <c r="A56" s="112"/>
      <c r="B56" s="157"/>
      <c r="C56" s="162" t="s">
        <v>237</v>
      </c>
      <c r="D56" s="163"/>
      <c r="E56" s="163"/>
      <c r="F56" s="107"/>
      <c r="G56" s="107"/>
      <c r="H56" s="107"/>
      <c r="I56" s="107"/>
      <c r="J56" s="111"/>
      <c r="K56" s="107"/>
      <c r="L56" s="111"/>
      <c r="M56" s="110"/>
      <c r="N56" s="109"/>
      <c r="V56" s="104"/>
      <c r="W56" s="88"/>
      <c r="Z56" s="167"/>
      <c r="AC56" s="88"/>
    </row>
    <row r="57" spans="1:30" s="78" customFormat="1" ht="12" x14ac:dyDescent="0.2">
      <c r="A57" s="123"/>
      <c r="B57" s="155"/>
      <c r="C57" s="317" t="s">
        <v>238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22"/>
      <c r="V57" s="104"/>
      <c r="W57" s="88"/>
      <c r="Z57" s="167"/>
      <c r="AC57" s="88"/>
      <c r="AD57" s="79" t="s">
        <v>238</v>
      </c>
    </row>
    <row r="58" spans="1:30" s="78" customFormat="1" ht="22.5" x14ac:dyDescent="0.2">
      <c r="A58" s="116" t="s">
        <v>9</v>
      </c>
      <c r="B58" s="156" t="s">
        <v>235</v>
      </c>
      <c r="C58" s="319" t="s">
        <v>236</v>
      </c>
      <c r="D58" s="319"/>
      <c r="E58" s="319"/>
      <c r="F58" s="114" t="s">
        <v>19</v>
      </c>
      <c r="G58" s="114"/>
      <c r="H58" s="114"/>
      <c r="I58" s="114" t="s">
        <v>8</v>
      </c>
      <c r="J58" s="115">
        <v>18615.599999999999</v>
      </c>
      <c r="K58" s="114"/>
      <c r="L58" s="115">
        <v>18615.599999999999</v>
      </c>
      <c r="M58" s="114" t="s">
        <v>214</v>
      </c>
      <c r="N58" s="113">
        <v>144643</v>
      </c>
      <c r="V58" s="104"/>
      <c r="W58" s="88" t="s">
        <v>236</v>
      </c>
      <c r="Z58" s="167"/>
      <c r="AC58" s="88"/>
    </row>
    <row r="59" spans="1:30" s="78" customFormat="1" ht="12" x14ac:dyDescent="0.2">
      <c r="A59" s="112"/>
      <c r="B59" s="157"/>
      <c r="C59" s="162" t="s">
        <v>237</v>
      </c>
      <c r="D59" s="163"/>
      <c r="E59" s="163"/>
      <c r="F59" s="107"/>
      <c r="G59" s="107"/>
      <c r="H59" s="107"/>
      <c r="I59" s="107"/>
      <c r="J59" s="111"/>
      <c r="K59" s="107"/>
      <c r="L59" s="111"/>
      <c r="M59" s="110"/>
      <c r="N59" s="109"/>
      <c r="V59" s="104"/>
      <c r="W59" s="88"/>
      <c r="Z59" s="167"/>
      <c r="AC59" s="88"/>
    </row>
    <row r="60" spans="1:30" s="78" customFormat="1" ht="12" x14ac:dyDescent="0.2">
      <c r="A60" s="123"/>
      <c r="B60" s="155"/>
      <c r="C60" s="317" t="s">
        <v>239</v>
      </c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22"/>
      <c r="V60" s="104"/>
      <c r="W60" s="88"/>
      <c r="Z60" s="167"/>
      <c r="AC60" s="88"/>
      <c r="AD60" s="79" t="s">
        <v>239</v>
      </c>
    </row>
    <row r="61" spans="1:30" s="78" customFormat="1" ht="22.5" x14ac:dyDescent="0.2">
      <c r="A61" s="116" t="s">
        <v>131</v>
      </c>
      <c r="B61" s="156" t="s">
        <v>235</v>
      </c>
      <c r="C61" s="319" t="s">
        <v>240</v>
      </c>
      <c r="D61" s="319"/>
      <c r="E61" s="319"/>
      <c r="F61" s="114" t="s">
        <v>19</v>
      </c>
      <c r="G61" s="114"/>
      <c r="H61" s="114"/>
      <c r="I61" s="114" t="s">
        <v>8</v>
      </c>
      <c r="J61" s="115">
        <v>17791.91</v>
      </c>
      <c r="K61" s="114"/>
      <c r="L61" s="115">
        <v>17791.91</v>
      </c>
      <c r="M61" s="114" t="s">
        <v>214</v>
      </c>
      <c r="N61" s="113">
        <v>138243</v>
      </c>
      <c r="V61" s="104"/>
      <c r="W61" s="88" t="s">
        <v>240</v>
      </c>
      <c r="Z61" s="167"/>
      <c r="AC61" s="88"/>
    </row>
    <row r="62" spans="1:30" s="78" customFormat="1" ht="12" x14ac:dyDescent="0.2">
      <c r="A62" s="112"/>
      <c r="B62" s="157"/>
      <c r="C62" s="162" t="s">
        <v>237</v>
      </c>
      <c r="D62" s="163"/>
      <c r="E62" s="163"/>
      <c r="F62" s="107"/>
      <c r="G62" s="107"/>
      <c r="H62" s="107"/>
      <c r="I62" s="107"/>
      <c r="J62" s="111"/>
      <c r="K62" s="107"/>
      <c r="L62" s="111"/>
      <c r="M62" s="110"/>
      <c r="N62" s="109"/>
      <c r="V62" s="104"/>
      <c r="W62" s="88"/>
      <c r="Z62" s="167"/>
      <c r="AC62" s="88"/>
    </row>
    <row r="63" spans="1:30" s="78" customFormat="1" ht="12" x14ac:dyDescent="0.2">
      <c r="A63" s="123"/>
      <c r="B63" s="155"/>
      <c r="C63" s="317" t="s">
        <v>241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22"/>
      <c r="V63" s="104"/>
      <c r="W63" s="88"/>
      <c r="Z63" s="167"/>
      <c r="AC63" s="88"/>
      <c r="AD63" s="79" t="s">
        <v>241</v>
      </c>
    </row>
    <row r="64" spans="1:30" s="78" customFormat="1" ht="22.5" x14ac:dyDescent="0.2">
      <c r="A64" s="116" t="s">
        <v>147</v>
      </c>
      <c r="B64" s="156" t="s">
        <v>235</v>
      </c>
      <c r="C64" s="319" t="s">
        <v>242</v>
      </c>
      <c r="D64" s="319"/>
      <c r="E64" s="319"/>
      <c r="F64" s="114" t="s">
        <v>19</v>
      </c>
      <c r="G64" s="114"/>
      <c r="H64" s="114"/>
      <c r="I64" s="114" t="s">
        <v>8</v>
      </c>
      <c r="J64" s="115">
        <v>5563.62</v>
      </c>
      <c r="K64" s="114"/>
      <c r="L64" s="115">
        <v>5563.62</v>
      </c>
      <c r="M64" s="114" t="s">
        <v>214</v>
      </c>
      <c r="N64" s="113">
        <v>43229</v>
      </c>
      <c r="V64" s="104"/>
      <c r="W64" s="88" t="s">
        <v>242</v>
      </c>
      <c r="Z64" s="167"/>
      <c r="AC64" s="88"/>
    </row>
    <row r="65" spans="1:30" s="78" customFormat="1" ht="12" x14ac:dyDescent="0.2">
      <c r="A65" s="112"/>
      <c r="B65" s="157"/>
      <c r="C65" s="162" t="s">
        <v>237</v>
      </c>
      <c r="D65" s="163"/>
      <c r="E65" s="163"/>
      <c r="F65" s="107"/>
      <c r="G65" s="107"/>
      <c r="H65" s="107"/>
      <c r="I65" s="107"/>
      <c r="J65" s="111"/>
      <c r="K65" s="107"/>
      <c r="L65" s="111"/>
      <c r="M65" s="110"/>
      <c r="N65" s="109"/>
      <c r="V65" s="104"/>
      <c r="W65" s="88"/>
      <c r="Z65" s="167"/>
      <c r="AC65" s="88"/>
    </row>
    <row r="66" spans="1:30" s="78" customFormat="1" ht="12" x14ac:dyDescent="0.2">
      <c r="A66" s="123"/>
      <c r="B66" s="155"/>
      <c r="C66" s="317" t="s">
        <v>243</v>
      </c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22"/>
      <c r="V66" s="104"/>
      <c r="W66" s="88"/>
      <c r="Z66" s="167"/>
      <c r="AC66" s="88"/>
      <c r="AD66" s="79" t="s">
        <v>243</v>
      </c>
    </row>
    <row r="67" spans="1:30" s="78" customFormat="1" ht="22.5" x14ac:dyDescent="0.2">
      <c r="A67" s="116" t="s">
        <v>164</v>
      </c>
      <c r="B67" s="156" t="s">
        <v>235</v>
      </c>
      <c r="C67" s="319" t="s">
        <v>244</v>
      </c>
      <c r="D67" s="319"/>
      <c r="E67" s="319"/>
      <c r="F67" s="114" t="s">
        <v>19</v>
      </c>
      <c r="G67" s="114"/>
      <c r="H67" s="114"/>
      <c r="I67" s="114" t="s">
        <v>8</v>
      </c>
      <c r="J67" s="115">
        <v>20250.650000000001</v>
      </c>
      <c r="K67" s="114"/>
      <c r="L67" s="115">
        <v>20250.650000000001</v>
      </c>
      <c r="M67" s="114" t="s">
        <v>214</v>
      </c>
      <c r="N67" s="113">
        <v>157348</v>
      </c>
      <c r="V67" s="104"/>
      <c r="W67" s="88" t="s">
        <v>244</v>
      </c>
      <c r="Z67" s="167"/>
      <c r="AC67" s="88"/>
    </row>
    <row r="68" spans="1:30" s="78" customFormat="1" ht="12" x14ac:dyDescent="0.2">
      <c r="A68" s="112"/>
      <c r="B68" s="157"/>
      <c r="C68" s="162" t="s">
        <v>237</v>
      </c>
      <c r="D68" s="163"/>
      <c r="E68" s="163"/>
      <c r="F68" s="107"/>
      <c r="G68" s="107"/>
      <c r="H68" s="107"/>
      <c r="I68" s="107"/>
      <c r="J68" s="111"/>
      <c r="K68" s="107"/>
      <c r="L68" s="111"/>
      <c r="M68" s="110"/>
      <c r="N68" s="109"/>
      <c r="V68" s="104"/>
      <c r="W68" s="88"/>
      <c r="Z68" s="167"/>
      <c r="AC68" s="88"/>
    </row>
    <row r="69" spans="1:30" s="78" customFormat="1" ht="12" x14ac:dyDescent="0.2">
      <c r="A69" s="123"/>
      <c r="B69" s="155"/>
      <c r="C69" s="317" t="s">
        <v>245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22"/>
      <c r="V69" s="104"/>
      <c r="W69" s="88"/>
      <c r="Z69" s="167"/>
      <c r="AC69" s="88"/>
      <c r="AD69" s="79" t="s">
        <v>245</v>
      </c>
    </row>
    <row r="70" spans="1:30" s="78" customFormat="1" ht="22.5" x14ac:dyDescent="0.2">
      <c r="A70" s="116" t="s">
        <v>10</v>
      </c>
      <c r="B70" s="156" t="s">
        <v>235</v>
      </c>
      <c r="C70" s="319" t="s">
        <v>246</v>
      </c>
      <c r="D70" s="319"/>
      <c r="E70" s="319"/>
      <c r="F70" s="114" t="s">
        <v>19</v>
      </c>
      <c r="G70" s="114"/>
      <c r="H70" s="114"/>
      <c r="I70" s="114" t="s">
        <v>8</v>
      </c>
      <c r="J70" s="115">
        <v>15863.34</v>
      </c>
      <c r="K70" s="114"/>
      <c r="L70" s="115">
        <v>15863.34</v>
      </c>
      <c r="M70" s="114" t="s">
        <v>214</v>
      </c>
      <c r="N70" s="113">
        <v>123258</v>
      </c>
      <c r="V70" s="104"/>
      <c r="W70" s="88" t="s">
        <v>246</v>
      </c>
      <c r="Z70" s="167"/>
      <c r="AC70" s="88"/>
    </row>
    <row r="71" spans="1:30" s="78" customFormat="1" ht="12" x14ac:dyDescent="0.2">
      <c r="A71" s="112"/>
      <c r="B71" s="157"/>
      <c r="C71" s="162" t="s">
        <v>237</v>
      </c>
      <c r="D71" s="163"/>
      <c r="E71" s="163"/>
      <c r="F71" s="107"/>
      <c r="G71" s="107"/>
      <c r="H71" s="107"/>
      <c r="I71" s="107"/>
      <c r="J71" s="111"/>
      <c r="K71" s="107"/>
      <c r="L71" s="111"/>
      <c r="M71" s="110"/>
      <c r="N71" s="109"/>
      <c r="V71" s="104"/>
      <c r="W71" s="88"/>
      <c r="Z71" s="167"/>
      <c r="AC71" s="88"/>
    </row>
    <row r="72" spans="1:30" s="78" customFormat="1" ht="12" x14ac:dyDescent="0.2">
      <c r="A72" s="123"/>
      <c r="B72" s="155"/>
      <c r="C72" s="317" t="s">
        <v>247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22"/>
      <c r="V72" s="104"/>
      <c r="W72" s="88"/>
      <c r="Z72" s="167"/>
      <c r="AC72" s="88"/>
      <c r="AD72" s="79" t="s">
        <v>247</v>
      </c>
    </row>
    <row r="73" spans="1:30" s="78" customFormat="1" ht="12" x14ac:dyDescent="0.2">
      <c r="A73" s="116" t="s">
        <v>165</v>
      </c>
      <c r="B73" s="156" t="s">
        <v>248</v>
      </c>
      <c r="C73" s="319" t="s">
        <v>249</v>
      </c>
      <c r="D73" s="319"/>
      <c r="E73" s="319"/>
      <c r="F73" s="114" t="s">
        <v>207</v>
      </c>
      <c r="G73" s="114"/>
      <c r="H73" s="114"/>
      <c r="I73" s="114" t="s">
        <v>250</v>
      </c>
      <c r="J73" s="115">
        <v>10068</v>
      </c>
      <c r="K73" s="114"/>
      <c r="L73" s="115">
        <v>689.66</v>
      </c>
      <c r="M73" s="114" t="s">
        <v>214</v>
      </c>
      <c r="N73" s="113">
        <v>5359</v>
      </c>
      <c r="V73" s="104"/>
      <c r="W73" s="88" t="s">
        <v>249</v>
      </c>
      <c r="Z73" s="167"/>
      <c r="AC73" s="88"/>
    </row>
    <row r="74" spans="1:30" s="78" customFormat="1" ht="12" x14ac:dyDescent="0.2">
      <c r="A74" s="112"/>
      <c r="B74" s="157"/>
      <c r="C74" s="162" t="s">
        <v>251</v>
      </c>
      <c r="D74" s="163"/>
      <c r="E74" s="163"/>
      <c r="F74" s="107"/>
      <c r="G74" s="107"/>
      <c r="H74" s="107"/>
      <c r="I74" s="107"/>
      <c r="J74" s="111"/>
      <c r="K74" s="107"/>
      <c r="L74" s="111"/>
      <c r="M74" s="110"/>
      <c r="N74" s="109"/>
      <c r="V74" s="104"/>
      <c r="W74" s="88"/>
      <c r="Z74" s="167"/>
      <c r="AC74" s="88"/>
    </row>
    <row r="75" spans="1:30" s="78" customFormat="1" ht="56.25" x14ac:dyDescent="0.2">
      <c r="A75" s="116" t="s">
        <v>11</v>
      </c>
      <c r="B75" s="156" t="s">
        <v>252</v>
      </c>
      <c r="C75" s="319" t="s">
        <v>253</v>
      </c>
      <c r="D75" s="319"/>
      <c r="E75" s="319"/>
      <c r="F75" s="114" t="s">
        <v>19</v>
      </c>
      <c r="G75" s="114"/>
      <c r="H75" s="114"/>
      <c r="I75" s="114" t="s">
        <v>8</v>
      </c>
      <c r="J75" s="115"/>
      <c r="K75" s="114"/>
      <c r="L75" s="115"/>
      <c r="M75" s="114"/>
      <c r="N75" s="113"/>
      <c r="V75" s="104"/>
      <c r="W75" s="88" t="s">
        <v>253</v>
      </c>
      <c r="Z75" s="167"/>
      <c r="AC75" s="88"/>
    </row>
    <row r="76" spans="1:30" s="78" customFormat="1" ht="12" x14ac:dyDescent="0.2">
      <c r="A76" s="120"/>
      <c r="B76" s="94" t="s">
        <v>8</v>
      </c>
      <c r="C76" s="317" t="s">
        <v>128</v>
      </c>
      <c r="D76" s="317"/>
      <c r="E76" s="317"/>
      <c r="F76" s="106"/>
      <c r="G76" s="106"/>
      <c r="H76" s="106"/>
      <c r="I76" s="106"/>
      <c r="J76" s="119">
        <v>23.78</v>
      </c>
      <c r="K76" s="106"/>
      <c r="L76" s="119">
        <v>23.78</v>
      </c>
      <c r="M76" s="106" t="s">
        <v>212</v>
      </c>
      <c r="N76" s="118">
        <v>564</v>
      </c>
      <c r="V76" s="104"/>
      <c r="W76" s="88"/>
      <c r="Y76" s="79" t="s">
        <v>128</v>
      </c>
      <c r="Z76" s="167"/>
      <c r="AC76" s="88"/>
    </row>
    <row r="77" spans="1:30" s="78" customFormat="1" ht="12" x14ac:dyDescent="0.2">
      <c r="A77" s="120"/>
      <c r="B77" s="94" t="s">
        <v>34</v>
      </c>
      <c r="C77" s="317" t="s">
        <v>129</v>
      </c>
      <c r="D77" s="317"/>
      <c r="E77" s="317"/>
      <c r="F77" s="106"/>
      <c r="G77" s="106"/>
      <c r="H77" s="106"/>
      <c r="I77" s="106"/>
      <c r="J77" s="119">
        <v>2.74</v>
      </c>
      <c r="K77" s="106"/>
      <c r="L77" s="119">
        <v>2.74</v>
      </c>
      <c r="M77" s="106" t="s">
        <v>213</v>
      </c>
      <c r="N77" s="118">
        <v>27</v>
      </c>
      <c r="V77" s="104"/>
      <c r="W77" s="88"/>
      <c r="Y77" s="79" t="s">
        <v>129</v>
      </c>
      <c r="Z77" s="167"/>
      <c r="AC77" s="88"/>
    </row>
    <row r="78" spans="1:30" s="78" customFormat="1" ht="12" x14ac:dyDescent="0.2">
      <c r="A78" s="120"/>
      <c r="B78" s="94" t="s">
        <v>9</v>
      </c>
      <c r="C78" s="317" t="s">
        <v>130</v>
      </c>
      <c r="D78" s="317"/>
      <c r="E78" s="317"/>
      <c r="F78" s="106"/>
      <c r="G78" s="106"/>
      <c r="H78" s="106"/>
      <c r="I78" s="106"/>
      <c r="J78" s="119">
        <v>0.26</v>
      </c>
      <c r="K78" s="106"/>
      <c r="L78" s="119">
        <v>0.26</v>
      </c>
      <c r="M78" s="106" t="s">
        <v>212</v>
      </c>
      <c r="N78" s="118">
        <v>6</v>
      </c>
      <c r="V78" s="104"/>
      <c r="W78" s="88"/>
      <c r="Y78" s="79" t="s">
        <v>130</v>
      </c>
      <c r="Z78" s="167"/>
      <c r="AC78" s="88"/>
    </row>
    <row r="79" spans="1:30" s="78" customFormat="1" ht="12" x14ac:dyDescent="0.2">
      <c r="A79" s="120"/>
      <c r="B79" s="94" t="s">
        <v>131</v>
      </c>
      <c r="C79" s="317" t="s">
        <v>132</v>
      </c>
      <c r="D79" s="317"/>
      <c r="E79" s="317"/>
      <c r="F79" s="106"/>
      <c r="G79" s="106"/>
      <c r="H79" s="106"/>
      <c r="I79" s="106"/>
      <c r="J79" s="119">
        <v>59.65</v>
      </c>
      <c r="K79" s="106"/>
      <c r="L79" s="119">
        <v>59.65</v>
      </c>
      <c r="M79" s="106" t="s">
        <v>214</v>
      </c>
      <c r="N79" s="118">
        <v>463</v>
      </c>
      <c r="V79" s="104"/>
      <c r="W79" s="88"/>
      <c r="Y79" s="79" t="s">
        <v>132</v>
      </c>
      <c r="Z79" s="167"/>
      <c r="AC79" s="88"/>
    </row>
    <row r="80" spans="1:30" s="78" customFormat="1" ht="12" x14ac:dyDescent="0.2">
      <c r="A80" s="120"/>
      <c r="B80" s="94"/>
      <c r="C80" s="317" t="s">
        <v>133</v>
      </c>
      <c r="D80" s="317"/>
      <c r="E80" s="317"/>
      <c r="F80" s="106" t="s">
        <v>134</v>
      </c>
      <c r="G80" s="106" t="s">
        <v>254</v>
      </c>
      <c r="H80" s="106"/>
      <c r="I80" s="106" t="s">
        <v>254</v>
      </c>
      <c r="J80" s="119"/>
      <c r="K80" s="106"/>
      <c r="L80" s="119"/>
      <c r="M80" s="106"/>
      <c r="N80" s="118"/>
      <c r="V80" s="104"/>
      <c r="W80" s="88"/>
      <c r="Z80" s="167"/>
      <c r="AA80" s="79" t="s">
        <v>133</v>
      </c>
      <c r="AC80" s="88"/>
    </row>
    <row r="81" spans="1:31" s="78" customFormat="1" ht="12" x14ac:dyDescent="0.2">
      <c r="A81" s="120"/>
      <c r="B81" s="94"/>
      <c r="C81" s="317" t="s">
        <v>135</v>
      </c>
      <c r="D81" s="317"/>
      <c r="E81" s="317"/>
      <c r="F81" s="106" t="s">
        <v>134</v>
      </c>
      <c r="G81" s="106" t="s">
        <v>255</v>
      </c>
      <c r="H81" s="106"/>
      <c r="I81" s="106" t="s">
        <v>255</v>
      </c>
      <c r="J81" s="119"/>
      <c r="K81" s="106"/>
      <c r="L81" s="119"/>
      <c r="M81" s="106"/>
      <c r="N81" s="118"/>
      <c r="V81" s="104"/>
      <c r="W81" s="88"/>
      <c r="Z81" s="167"/>
      <c r="AA81" s="79" t="s">
        <v>135</v>
      </c>
      <c r="AC81" s="88"/>
    </row>
    <row r="82" spans="1:31" s="78" customFormat="1" ht="12" x14ac:dyDescent="0.2">
      <c r="A82" s="120"/>
      <c r="B82" s="94"/>
      <c r="C82" s="320" t="s">
        <v>136</v>
      </c>
      <c r="D82" s="320"/>
      <c r="E82" s="320"/>
      <c r="F82" s="117"/>
      <c r="G82" s="117"/>
      <c r="H82" s="117"/>
      <c r="I82" s="117"/>
      <c r="J82" s="122">
        <v>86.17</v>
      </c>
      <c r="K82" s="117"/>
      <c r="L82" s="122">
        <v>86.17</v>
      </c>
      <c r="M82" s="117"/>
      <c r="N82" s="121"/>
      <c r="V82" s="104"/>
      <c r="W82" s="88"/>
      <c r="Z82" s="167"/>
      <c r="AB82" s="79" t="s">
        <v>136</v>
      </c>
      <c r="AC82" s="88"/>
    </row>
    <row r="83" spans="1:31" s="78" customFormat="1" ht="12" x14ac:dyDescent="0.2">
      <c r="A83" s="120"/>
      <c r="B83" s="94"/>
      <c r="C83" s="317" t="s">
        <v>137</v>
      </c>
      <c r="D83" s="317"/>
      <c r="E83" s="317"/>
      <c r="F83" s="106"/>
      <c r="G83" s="106"/>
      <c r="H83" s="106"/>
      <c r="I83" s="106"/>
      <c r="J83" s="119"/>
      <c r="K83" s="106"/>
      <c r="L83" s="119">
        <v>24.04</v>
      </c>
      <c r="M83" s="106"/>
      <c r="N83" s="118">
        <v>570</v>
      </c>
      <c r="V83" s="104"/>
      <c r="W83" s="88"/>
      <c r="Z83" s="167"/>
      <c r="AA83" s="79" t="s">
        <v>137</v>
      </c>
      <c r="AC83" s="88"/>
    </row>
    <row r="84" spans="1:31" s="78" customFormat="1" ht="22.5" x14ac:dyDescent="0.2">
      <c r="A84" s="120"/>
      <c r="B84" s="94" t="s">
        <v>141</v>
      </c>
      <c r="C84" s="317" t="s">
        <v>142</v>
      </c>
      <c r="D84" s="317"/>
      <c r="E84" s="317"/>
      <c r="F84" s="106" t="s">
        <v>138</v>
      </c>
      <c r="G84" s="106" t="s">
        <v>143</v>
      </c>
      <c r="H84" s="106"/>
      <c r="I84" s="106" t="s">
        <v>143</v>
      </c>
      <c r="J84" s="119"/>
      <c r="K84" s="106"/>
      <c r="L84" s="119">
        <v>23.32</v>
      </c>
      <c r="M84" s="106"/>
      <c r="N84" s="118">
        <v>553</v>
      </c>
      <c r="V84" s="104"/>
      <c r="W84" s="88"/>
      <c r="Z84" s="167"/>
      <c r="AA84" s="79" t="s">
        <v>142</v>
      </c>
      <c r="AC84" s="88"/>
    </row>
    <row r="85" spans="1:31" s="78" customFormat="1" ht="22.5" x14ac:dyDescent="0.2">
      <c r="A85" s="120"/>
      <c r="B85" s="94" t="s">
        <v>144</v>
      </c>
      <c r="C85" s="317" t="s">
        <v>145</v>
      </c>
      <c r="D85" s="317"/>
      <c r="E85" s="317"/>
      <c r="F85" s="106" t="s">
        <v>138</v>
      </c>
      <c r="G85" s="106" t="s">
        <v>146</v>
      </c>
      <c r="H85" s="106"/>
      <c r="I85" s="106" t="s">
        <v>146</v>
      </c>
      <c r="J85" s="119"/>
      <c r="K85" s="106"/>
      <c r="L85" s="119">
        <v>12.26</v>
      </c>
      <c r="M85" s="106"/>
      <c r="N85" s="118">
        <v>291</v>
      </c>
      <c r="V85" s="104"/>
      <c r="W85" s="88"/>
      <c r="Z85" s="167"/>
      <c r="AA85" s="79" t="s">
        <v>145</v>
      </c>
      <c r="AC85" s="88"/>
    </row>
    <row r="86" spans="1:31" s="78" customFormat="1" ht="12" x14ac:dyDescent="0.2">
      <c r="A86" s="112"/>
      <c r="B86" s="157"/>
      <c r="C86" s="319" t="s">
        <v>140</v>
      </c>
      <c r="D86" s="319"/>
      <c r="E86" s="319"/>
      <c r="F86" s="114"/>
      <c r="G86" s="114"/>
      <c r="H86" s="114"/>
      <c r="I86" s="114"/>
      <c r="J86" s="115"/>
      <c r="K86" s="114"/>
      <c r="L86" s="115">
        <v>121.75</v>
      </c>
      <c r="M86" s="117"/>
      <c r="N86" s="113">
        <v>1898</v>
      </c>
      <c r="V86" s="104"/>
      <c r="W86" s="88"/>
      <c r="Z86" s="167"/>
      <c r="AC86" s="88" t="s">
        <v>140</v>
      </c>
    </row>
    <row r="87" spans="1:31" s="78" customFormat="1" ht="22.5" x14ac:dyDescent="0.2">
      <c r="A87" s="116" t="s">
        <v>256</v>
      </c>
      <c r="B87" s="156" t="s">
        <v>235</v>
      </c>
      <c r="C87" s="319" t="s">
        <v>257</v>
      </c>
      <c r="D87" s="319"/>
      <c r="E87" s="319"/>
      <c r="F87" s="114"/>
      <c r="G87" s="114"/>
      <c r="H87" s="114"/>
      <c r="I87" s="114" t="s">
        <v>8</v>
      </c>
      <c r="J87" s="115">
        <v>9619.77</v>
      </c>
      <c r="K87" s="114"/>
      <c r="L87" s="115">
        <v>9619.77</v>
      </c>
      <c r="M87" s="114" t="s">
        <v>258</v>
      </c>
      <c r="N87" s="113">
        <v>50600</v>
      </c>
      <c r="V87" s="104"/>
      <c r="W87" s="88" t="s">
        <v>257</v>
      </c>
      <c r="Z87" s="167"/>
      <c r="AC87" s="88"/>
    </row>
    <row r="88" spans="1:31" s="78" customFormat="1" ht="12" x14ac:dyDescent="0.2">
      <c r="A88" s="112"/>
      <c r="B88" s="157"/>
      <c r="C88" s="162" t="s">
        <v>186</v>
      </c>
      <c r="D88" s="163"/>
      <c r="E88" s="163"/>
      <c r="F88" s="107"/>
      <c r="G88" s="107"/>
      <c r="H88" s="107"/>
      <c r="I88" s="107"/>
      <c r="J88" s="111"/>
      <c r="K88" s="107"/>
      <c r="L88" s="111"/>
      <c r="M88" s="110"/>
      <c r="N88" s="109"/>
      <c r="V88" s="104"/>
      <c r="W88" s="88"/>
      <c r="Z88" s="167"/>
      <c r="AC88" s="88"/>
    </row>
    <row r="89" spans="1:31" s="78" customFormat="1" ht="12" x14ac:dyDescent="0.2">
      <c r="A89" s="123"/>
      <c r="B89" s="155"/>
      <c r="C89" s="317" t="s">
        <v>259</v>
      </c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22"/>
      <c r="V89" s="104"/>
      <c r="W89" s="88"/>
      <c r="Z89" s="167"/>
      <c r="AC89" s="88"/>
      <c r="AD89" s="79" t="s">
        <v>259</v>
      </c>
    </row>
    <row r="90" spans="1:31" s="78" customFormat="1" ht="22.5" x14ac:dyDescent="0.2">
      <c r="A90" s="116" t="s">
        <v>12</v>
      </c>
      <c r="B90" s="156" t="s">
        <v>260</v>
      </c>
      <c r="C90" s="319" t="s">
        <v>261</v>
      </c>
      <c r="D90" s="319"/>
      <c r="E90" s="319"/>
      <c r="F90" s="114" t="s">
        <v>262</v>
      </c>
      <c r="G90" s="114"/>
      <c r="H90" s="114"/>
      <c r="I90" s="114" t="s">
        <v>263</v>
      </c>
      <c r="J90" s="115"/>
      <c r="K90" s="114"/>
      <c r="L90" s="115"/>
      <c r="M90" s="114"/>
      <c r="N90" s="113"/>
      <c r="V90" s="104"/>
      <c r="W90" s="88" t="s">
        <v>261</v>
      </c>
      <c r="Z90" s="167"/>
      <c r="AC90" s="88"/>
    </row>
    <row r="91" spans="1:31" s="78" customFormat="1" ht="12" x14ac:dyDescent="0.2">
      <c r="A91" s="123"/>
      <c r="B91" s="155"/>
      <c r="C91" s="317" t="s">
        <v>264</v>
      </c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22"/>
      <c r="V91" s="104"/>
      <c r="W91" s="88"/>
      <c r="Z91" s="167"/>
      <c r="AC91" s="88"/>
      <c r="AE91" s="79" t="s">
        <v>264</v>
      </c>
    </row>
    <row r="92" spans="1:31" s="78" customFormat="1" ht="33.75" x14ac:dyDescent="0.2">
      <c r="A92" s="108"/>
      <c r="B92" s="94" t="s">
        <v>209</v>
      </c>
      <c r="C92" s="317" t="s">
        <v>210</v>
      </c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22"/>
      <c r="V92" s="104"/>
      <c r="W92" s="88"/>
      <c r="X92" s="79" t="s">
        <v>210</v>
      </c>
      <c r="Z92" s="167"/>
      <c r="AC92" s="88"/>
    </row>
    <row r="93" spans="1:31" s="78" customFormat="1" ht="12" x14ac:dyDescent="0.2">
      <c r="A93" s="120"/>
      <c r="B93" s="94" t="s">
        <v>8</v>
      </c>
      <c r="C93" s="317" t="s">
        <v>128</v>
      </c>
      <c r="D93" s="317"/>
      <c r="E93" s="317"/>
      <c r="F93" s="106"/>
      <c r="G93" s="106"/>
      <c r="H93" s="106"/>
      <c r="I93" s="106"/>
      <c r="J93" s="119">
        <v>1271.93</v>
      </c>
      <c r="K93" s="106" t="s">
        <v>211</v>
      </c>
      <c r="L93" s="119">
        <v>292.54000000000002</v>
      </c>
      <c r="M93" s="106" t="s">
        <v>212</v>
      </c>
      <c r="N93" s="118">
        <v>6936</v>
      </c>
      <c r="V93" s="104"/>
      <c r="W93" s="88"/>
      <c r="Y93" s="79" t="s">
        <v>128</v>
      </c>
      <c r="Z93" s="167"/>
      <c r="AC93" s="88"/>
    </row>
    <row r="94" spans="1:31" s="78" customFormat="1" ht="12" x14ac:dyDescent="0.2">
      <c r="A94" s="120"/>
      <c r="B94" s="94" t="s">
        <v>34</v>
      </c>
      <c r="C94" s="317" t="s">
        <v>129</v>
      </c>
      <c r="D94" s="317"/>
      <c r="E94" s="317"/>
      <c r="F94" s="106"/>
      <c r="G94" s="106"/>
      <c r="H94" s="106"/>
      <c r="I94" s="106"/>
      <c r="J94" s="119">
        <v>56.61</v>
      </c>
      <c r="K94" s="106" t="s">
        <v>211</v>
      </c>
      <c r="L94" s="119">
        <v>13.02</v>
      </c>
      <c r="M94" s="106" t="s">
        <v>213</v>
      </c>
      <c r="N94" s="118">
        <v>130</v>
      </c>
      <c r="V94" s="104"/>
      <c r="W94" s="88"/>
      <c r="Y94" s="79" t="s">
        <v>129</v>
      </c>
      <c r="Z94" s="167"/>
      <c r="AC94" s="88"/>
    </row>
    <row r="95" spans="1:31" s="78" customFormat="1" ht="12" x14ac:dyDescent="0.2">
      <c r="A95" s="120"/>
      <c r="B95" s="94" t="s">
        <v>9</v>
      </c>
      <c r="C95" s="317" t="s">
        <v>130</v>
      </c>
      <c r="D95" s="317"/>
      <c r="E95" s="317"/>
      <c r="F95" s="106"/>
      <c r="G95" s="106"/>
      <c r="H95" s="106"/>
      <c r="I95" s="106"/>
      <c r="J95" s="119">
        <v>8.34</v>
      </c>
      <c r="K95" s="106" t="s">
        <v>211</v>
      </c>
      <c r="L95" s="119">
        <v>1.92</v>
      </c>
      <c r="M95" s="106" t="s">
        <v>212</v>
      </c>
      <c r="N95" s="118">
        <v>46</v>
      </c>
      <c r="V95" s="104"/>
      <c r="W95" s="88"/>
      <c r="Y95" s="79" t="s">
        <v>130</v>
      </c>
      <c r="Z95" s="167"/>
      <c r="AC95" s="88"/>
    </row>
    <row r="96" spans="1:31" s="78" customFormat="1" ht="12" x14ac:dyDescent="0.2">
      <c r="A96" s="123"/>
      <c r="B96" s="164" t="s">
        <v>265</v>
      </c>
      <c r="C96" s="321" t="s">
        <v>266</v>
      </c>
      <c r="D96" s="321"/>
      <c r="E96" s="321"/>
      <c r="F96" s="165" t="s">
        <v>267</v>
      </c>
      <c r="G96" s="165" t="s">
        <v>218</v>
      </c>
      <c r="H96" s="165"/>
      <c r="I96" s="165" t="s">
        <v>218</v>
      </c>
      <c r="J96" s="94"/>
      <c r="K96" s="106"/>
      <c r="L96" s="119"/>
      <c r="M96" s="106"/>
      <c r="N96" s="166"/>
      <c r="V96" s="104"/>
      <c r="W96" s="88"/>
      <c r="Z96" s="167" t="s">
        <v>266</v>
      </c>
      <c r="AC96" s="88"/>
    </row>
    <row r="97" spans="1:31" s="78" customFormat="1" ht="12" x14ac:dyDescent="0.2">
      <c r="A97" s="120"/>
      <c r="B97" s="94"/>
      <c r="C97" s="317" t="s">
        <v>133</v>
      </c>
      <c r="D97" s="317"/>
      <c r="E97" s="317"/>
      <c r="F97" s="106" t="s">
        <v>134</v>
      </c>
      <c r="G97" s="106" t="s">
        <v>268</v>
      </c>
      <c r="H97" s="106" t="s">
        <v>211</v>
      </c>
      <c r="I97" s="106" t="s">
        <v>269</v>
      </c>
      <c r="J97" s="119"/>
      <c r="K97" s="106"/>
      <c r="L97" s="119"/>
      <c r="M97" s="106"/>
      <c r="N97" s="118"/>
      <c r="V97" s="104"/>
      <c r="W97" s="88"/>
      <c r="Z97" s="167"/>
      <c r="AA97" s="79" t="s">
        <v>133</v>
      </c>
      <c r="AC97" s="88"/>
    </row>
    <row r="98" spans="1:31" s="78" customFormat="1" ht="12" x14ac:dyDescent="0.2">
      <c r="A98" s="120"/>
      <c r="B98" s="94"/>
      <c r="C98" s="317" t="s">
        <v>135</v>
      </c>
      <c r="D98" s="317"/>
      <c r="E98" s="317"/>
      <c r="F98" s="106" t="s">
        <v>134</v>
      </c>
      <c r="G98" s="106" t="s">
        <v>270</v>
      </c>
      <c r="H98" s="106" t="s">
        <v>211</v>
      </c>
      <c r="I98" s="106" t="s">
        <v>271</v>
      </c>
      <c r="J98" s="119"/>
      <c r="K98" s="106"/>
      <c r="L98" s="119"/>
      <c r="M98" s="106"/>
      <c r="N98" s="118"/>
      <c r="V98" s="104"/>
      <c r="W98" s="88"/>
      <c r="Z98" s="167"/>
      <c r="AA98" s="79" t="s">
        <v>135</v>
      </c>
      <c r="AC98" s="88"/>
    </row>
    <row r="99" spans="1:31" s="78" customFormat="1" ht="12" x14ac:dyDescent="0.2">
      <c r="A99" s="120"/>
      <c r="B99" s="94"/>
      <c r="C99" s="320" t="s">
        <v>136</v>
      </c>
      <c r="D99" s="320"/>
      <c r="E99" s="320"/>
      <c r="F99" s="117"/>
      <c r="G99" s="117"/>
      <c r="H99" s="117"/>
      <c r="I99" s="117"/>
      <c r="J99" s="122">
        <v>1328.54</v>
      </c>
      <c r="K99" s="117"/>
      <c r="L99" s="122">
        <v>305.56</v>
      </c>
      <c r="M99" s="117"/>
      <c r="N99" s="121"/>
      <c r="V99" s="104"/>
      <c r="W99" s="88"/>
      <c r="Z99" s="167"/>
      <c r="AB99" s="79" t="s">
        <v>136</v>
      </c>
      <c r="AC99" s="88"/>
    </row>
    <row r="100" spans="1:31" s="78" customFormat="1" ht="12" x14ac:dyDescent="0.2">
      <c r="A100" s="120"/>
      <c r="B100" s="94"/>
      <c r="C100" s="317" t="s">
        <v>137</v>
      </c>
      <c r="D100" s="317"/>
      <c r="E100" s="317"/>
      <c r="F100" s="106"/>
      <c r="G100" s="106"/>
      <c r="H100" s="106"/>
      <c r="I100" s="106"/>
      <c r="J100" s="119"/>
      <c r="K100" s="106"/>
      <c r="L100" s="119">
        <v>294.45999999999998</v>
      </c>
      <c r="M100" s="106"/>
      <c r="N100" s="118">
        <v>6982</v>
      </c>
      <c r="V100" s="104"/>
      <c r="W100" s="88"/>
      <c r="Z100" s="167"/>
      <c r="AA100" s="79" t="s">
        <v>137</v>
      </c>
      <c r="AC100" s="88"/>
    </row>
    <row r="101" spans="1:31" s="78" customFormat="1" ht="45" x14ac:dyDescent="0.2">
      <c r="A101" s="120"/>
      <c r="B101" s="94" t="s">
        <v>225</v>
      </c>
      <c r="C101" s="317" t="s">
        <v>226</v>
      </c>
      <c r="D101" s="317"/>
      <c r="E101" s="317"/>
      <c r="F101" s="106" t="s">
        <v>138</v>
      </c>
      <c r="G101" s="106" t="s">
        <v>227</v>
      </c>
      <c r="H101" s="106" t="s">
        <v>228</v>
      </c>
      <c r="I101" s="106" t="s">
        <v>229</v>
      </c>
      <c r="J101" s="119"/>
      <c r="K101" s="106"/>
      <c r="L101" s="119">
        <v>246.46</v>
      </c>
      <c r="M101" s="106"/>
      <c r="N101" s="118">
        <v>5844</v>
      </c>
      <c r="V101" s="104"/>
      <c r="W101" s="88"/>
      <c r="Z101" s="167"/>
      <c r="AA101" s="79" t="s">
        <v>226</v>
      </c>
      <c r="AC101" s="88"/>
    </row>
    <row r="102" spans="1:31" s="78" customFormat="1" ht="45" x14ac:dyDescent="0.2">
      <c r="A102" s="120"/>
      <c r="B102" s="94" t="s">
        <v>230</v>
      </c>
      <c r="C102" s="317" t="s">
        <v>231</v>
      </c>
      <c r="D102" s="317"/>
      <c r="E102" s="317"/>
      <c r="F102" s="106" t="s">
        <v>138</v>
      </c>
      <c r="G102" s="106" t="s">
        <v>232</v>
      </c>
      <c r="H102" s="106" t="s">
        <v>233</v>
      </c>
      <c r="I102" s="106" t="s">
        <v>234</v>
      </c>
      <c r="J102" s="119"/>
      <c r="K102" s="106"/>
      <c r="L102" s="119">
        <v>155.18</v>
      </c>
      <c r="M102" s="106"/>
      <c r="N102" s="118">
        <v>3680</v>
      </c>
      <c r="V102" s="104"/>
      <c r="W102" s="88"/>
      <c r="Z102" s="167"/>
      <c r="AA102" s="79" t="s">
        <v>231</v>
      </c>
      <c r="AC102" s="88"/>
    </row>
    <row r="103" spans="1:31" s="78" customFormat="1" ht="12" x14ac:dyDescent="0.2">
      <c r="A103" s="112"/>
      <c r="B103" s="157"/>
      <c r="C103" s="319" t="s">
        <v>140</v>
      </c>
      <c r="D103" s="319"/>
      <c r="E103" s="319"/>
      <c r="F103" s="114"/>
      <c r="G103" s="114"/>
      <c r="H103" s="114"/>
      <c r="I103" s="114"/>
      <c r="J103" s="115"/>
      <c r="K103" s="114"/>
      <c r="L103" s="115">
        <v>707.2</v>
      </c>
      <c r="M103" s="117"/>
      <c r="N103" s="113">
        <v>16590</v>
      </c>
      <c r="V103" s="104"/>
      <c r="W103" s="88"/>
      <c r="Z103" s="167"/>
      <c r="AC103" s="88" t="s">
        <v>140</v>
      </c>
    </row>
    <row r="104" spans="1:31" s="78" customFormat="1" ht="22.5" x14ac:dyDescent="0.2">
      <c r="A104" s="116" t="s">
        <v>13</v>
      </c>
      <c r="B104" s="156" t="s">
        <v>235</v>
      </c>
      <c r="C104" s="319" t="s">
        <v>272</v>
      </c>
      <c r="D104" s="319"/>
      <c r="E104" s="319"/>
      <c r="F104" s="114" t="s">
        <v>19</v>
      </c>
      <c r="G104" s="114"/>
      <c r="H104" s="114"/>
      <c r="I104" s="114" t="s">
        <v>8</v>
      </c>
      <c r="J104" s="115">
        <v>27836.14</v>
      </c>
      <c r="K104" s="114"/>
      <c r="L104" s="115">
        <v>27836.14</v>
      </c>
      <c r="M104" s="114" t="s">
        <v>214</v>
      </c>
      <c r="N104" s="113">
        <v>216287</v>
      </c>
      <c r="V104" s="104"/>
      <c r="W104" s="88" t="s">
        <v>272</v>
      </c>
      <c r="Z104" s="167"/>
      <c r="AC104" s="88"/>
    </row>
    <row r="105" spans="1:31" s="78" customFormat="1" ht="12" x14ac:dyDescent="0.2">
      <c r="A105" s="112"/>
      <c r="B105" s="157"/>
      <c r="C105" s="162" t="s">
        <v>237</v>
      </c>
      <c r="D105" s="163"/>
      <c r="E105" s="163"/>
      <c r="F105" s="107"/>
      <c r="G105" s="107"/>
      <c r="H105" s="107"/>
      <c r="I105" s="107"/>
      <c r="J105" s="111"/>
      <c r="K105" s="107"/>
      <c r="L105" s="111"/>
      <c r="M105" s="110"/>
      <c r="N105" s="109"/>
      <c r="V105" s="104"/>
      <c r="W105" s="88"/>
      <c r="Z105" s="167"/>
      <c r="AC105" s="88"/>
    </row>
    <row r="106" spans="1:31" s="78" customFormat="1" ht="12" x14ac:dyDescent="0.2">
      <c r="A106" s="123"/>
      <c r="B106" s="155"/>
      <c r="C106" s="317" t="s">
        <v>273</v>
      </c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22"/>
      <c r="V106" s="104"/>
      <c r="W106" s="88"/>
      <c r="Z106" s="167"/>
      <c r="AC106" s="88"/>
      <c r="AD106" s="79" t="s">
        <v>273</v>
      </c>
    </row>
    <row r="107" spans="1:31" s="78" customFormat="1" ht="22.5" x14ac:dyDescent="0.2">
      <c r="A107" s="116" t="s">
        <v>14</v>
      </c>
      <c r="B107" s="156" t="s">
        <v>274</v>
      </c>
      <c r="C107" s="319" t="s">
        <v>275</v>
      </c>
      <c r="D107" s="319"/>
      <c r="E107" s="319"/>
      <c r="F107" s="114" t="s">
        <v>276</v>
      </c>
      <c r="G107" s="114"/>
      <c r="H107" s="114"/>
      <c r="I107" s="114" t="s">
        <v>277</v>
      </c>
      <c r="J107" s="115"/>
      <c r="K107" s="114"/>
      <c r="L107" s="115"/>
      <c r="M107" s="114"/>
      <c r="N107" s="113"/>
      <c r="V107" s="104"/>
      <c r="W107" s="88" t="s">
        <v>275</v>
      </c>
      <c r="Z107" s="167"/>
      <c r="AC107" s="88"/>
    </row>
    <row r="108" spans="1:31" s="78" customFormat="1" ht="12" x14ac:dyDescent="0.2">
      <c r="A108" s="123"/>
      <c r="B108" s="155"/>
      <c r="C108" s="317" t="s">
        <v>278</v>
      </c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22"/>
      <c r="V108" s="104"/>
      <c r="W108" s="88"/>
      <c r="Z108" s="167"/>
      <c r="AC108" s="88"/>
      <c r="AE108" s="79" t="s">
        <v>278</v>
      </c>
    </row>
    <row r="109" spans="1:31" s="78" customFormat="1" ht="33.75" x14ac:dyDescent="0.2">
      <c r="A109" s="108"/>
      <c r="B109" s="94" t="s">
        <v>209</v>
      </c>
      <c r="C109" s="317" t="s">
        <v>210</v>
      </c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22"/>
      <c r="V109" s="104"/>
      <c r="W109" s="88"/>
      <c r="X109" s="79" t="s">
        <v>210</v>
      </c>
      <c r="Z109" s="167"/>
      <c r="AC109" s="88"/>
    </row>
    <row r="110" spans="1:31" s="78" customFormat="1" ht="12" x14ac:dyDescent="0.2">
      <c r="A110" s="120"/>
      <c r="B110" s="94" t="s">
        <v>8</v>
      </c>
      <c r="C110" s="317" t="s">
        <v>128</v>
      </c>
      <c r="D110" s="317"/>
      <c r="E110" s="317"/>
      <c r="F110" s="106"/>
      <c r="G110" s="106"/>
      <c r="H110" s="106"/>
      <c r="I110" s="106"/>
      <c r="J110" s="119">
        <v>300.22000000000003</v>
      </c>
      <c r="K110" s="106" t="s">
        <v>211</v>
      </c>
      <c r="L110" s="119">
        <v>240.18</v>
      </c>
      <c r="M110" s="106" t="s">
        <v>212</v>
      </c>
      <c r="N110" s="118">
        <v>5695</v>
      </c>
      <c r="V110" s="104"/>
      <c r="W110" s="88"/>
      <c r="Y110" s="79" t="s">
        <v>128</v>
      </c>
      <c r="Z110" s="167"/>
      <c r="AC110" s="88"/>
    </row>
    <row r="111" spans="1:31" s="78" customFormat="1" ht="12" x14ac:dyDescent="0.2">
      <c r="A111" s="120"/>
      <c r="B111" s="94" t="s">
        <v>131</v>
      </c>
      <c r="C111" s="317" t="s">
        <v>132</v>
      </c>
      <c r="D111" s="317"/>
      <c r="E111" s="317"/>
      <c r="F111" s="106"/>
      <c r="G111" s="106"/>
      <c r="H111" s="106"/>
      <c r="I111" s="106"/>
      <c r="J111" s="119">
        <v>137.72999999999999</v>
      </c>
      <c r="K111" s="106"/>
      <c r="L111" s="119">
        <v>88.15</v>
      </c>
      <c r="M111" s="106" t="s">
        <v>214</v>
      </c>
      <c r="N111" s="118">
        <v>685</v>
      </c>
      <c r="V111" s="104"/>
      <c r="W111" s="88"/>
      <c r="Y111" s="79" t="s">
        <v>132</v>
      </c>
      <c r="Z111" s="167"/>
      <c r="AC111" s="88"/>
    </row>
    <row r="112" spans="1:31" s="78" customFormat="1" ht="22.5" x14ac:dyDescent="0.2">
      <c r="A112" s="123"/>
      <c r="B112" s="164" t="s">
        <v>279</v>
      </c>
      <c r="C112" s="321" t="s">
        <v>280</v>
      </c>
      <c r="D112" s="321"/>
      <c r="E112" s="321"/>
      <c r="F112" s="165" t="s">
        <v>207</v>
      </c>
      <c r="G112" s="165" t="s">
        <v>218</v>
      </c>
      <c r="H112" s="165"/>
      <c r="I112" s="165" t="s">
        <v>218</v>
      </c>
      <c r="J112" s="94"/>
      <c r="K112" s="106"/>
      <c r="L112" s="119"/>
      <c r="M112" s="106"/>
      <c r="N112" s="166"/>
      <c r="V112" s="104"/>
      <c r="W112" s="88"/>
      <c r="Z112" s="167" t="s">
        <v>280</v>
      </c>
      <c r="AC112" s="88"/>
    </row>
    <row r="113" spans="1:31" s="78" customFormat="1" ht="12" x14ac:dyDescent="0.2">
      <c r="A113" s="120"/>
      <c r="B113" s="94"/>
      <c r="C113" s="317" t="s">
        <v>133</v>
      </c>
      <c r="D113" s="317"/>
      <c r="E113" s="317"/>
      <c r="F113" s="106" t="s">
        <v>134</v>
      </c>
      <c r="G113" s="106" t="s">
        <v>281</v>
      </c>
      <c r="H113" s="106" t="s">
        <v>211</v>
      </c>
      <c r="I113" s="106" t="s">
        <v>282</v>
      </c>
      <c r="J113" s="119"/>
      <c r="K113" s="106"/>
      <c r="L113" s="119"/>
      <c r="M113" s="106"/>
      <c r="N113" s="118"/>
      <c r="V113" s="104"/>
      <c r="W113" s="88"/>
      <c r="Z113" s="167"/>
      <c r="AA113" s="79" t="s">
        <v>133</v>
      </c>
      <c r="AC113" s="88"/>
    </row>
    <row r="114" spans="1:31" s="78" customFormat="1" ht="12" x14ac:dyDescent="0.2">
      <c r="A114" s="120"/>
      <c r="B114" s="94"/>
      <c r="C114" s="320" t="s">
        <v>136</v>
      </c>
      <c r="D114" s="320"/>
      <c r="E114" s="320"/>
      <c r="F114" s="117"/>
      <c r="G114" s="117"/>
      <c r="H114" s="117"/>
      <c r="I114" s="117"/>
      <c r="J114" s="122">
        <v>437.95</v>
      </c>
      <c r="K114" s="117"/>
      <c r="L114" s="122">
        <v>328.33</v>
      </c>
      <c r="M114" s="117"/>
      <c r="N114" s="121"/>
      <c r="V114" s="104"/>
      <c r="W114" s="88"/>
      <c r="Z114" s="167"/>
      <c r="AB114" s="79" t="s">
        <v>136</v>
      </c>
      <c r="AC114" s="88"/>
    </row>
    <row r="115" spans="1:31" s="78" customFormat="1" ht="12" x14ac:dyDescent="0.2">
      <c r="A115" s="120"/>
      <c r="B115" s="94"/>
      <c r="C115" s="317" t="s">
        <v>137</v>
      </c>
      <c r="D115" s="317"/>
      <c r="E115" s="317"/>
      <c r="F115" s="106"/>
      <c r="G115" s="106"/>
      <c r="H115" s="106"/>
      <c r="I115" s="106"/>
      <c r="J115" s="119"/>
      <c r="K115" s="106"/>
      <c r="L115" s="119">
        <v>240.18</v>
      </c>
      <c r="M115" s="106"/>
      <c r="N115" s="118">
        <v>5695</v>
      </c>
      <c r="V115" s="104"/>
      <c r="W115" s="88"/>
      <c r="Z115" s="167"/>
      <c r="AA115" s="79" t="s">
        <v>137</v>
      </c>
      <c r="AC115" s="88"/>
    </row>
    <row r="116" spans="1:31" s="78" customFormat="1" ht="45" x14ac:dyDescent="0.2">
      <c r="A116" s="120"/>
      <c r="B116" s="94" t="s">
        <v>225</v>
      </c>
      <c r="C116" s="317" t="s">
        <v>226</v>
      </c>
      <c r="D116" s="317"/>
      <c r="E116" s="317"/>
      <c r="F116" s="106" t="s">
        <v>138</v>
      </c>
      <c r="G116" s="106" t="s">
        <v>227</v>
      </c>
      <c r="H116" s="106" t="s">
        <v>228</v>
      </c>
      <c r="I116" s="106" t="s">
        <v>229</v>
      </c>
      <c r="J116" s="119"/>
      <c r="K116" s="106"/>
      <c r="L116" s="119">
        <v>201.03</v>
      </c>
      <c r="M116" s="106"/>
      <c r="N116" s="118">
        <v>4767</v>
      </c>
      <c r="V116" s="104"/>
      <c r="W116" s="88"/>
      <c r="Z116" s="167"/>
      <c r="AA116" s="79" t="s">
        <v>226</v>
      </c>
      <c r="AC116" s="88"/>
    </row>
    <row r="117" spans="1:31" s="78" customFormat="1" ht="45" x14ac:dyDescent="0.2">
      <c r="A117" s="120"/>
      <c r="B117" s="94" t="s">
        <v>230</v>
      </c>
      <c r="C117" s="317" t="s">
        <v>231</v>
      </c>
      <c r="D117" s="317"/>
      <c r="E117" s="317"/>
      <c r="F117" s="106" t="s">
        <v>138</v>
      </c>
      <c r="G117" s="106" t="s">
        <v>232</v>
      </c>
      <c r="H117" s="106" t="s">
        <v>233</v>
      </c>
      <c r="I117" s="106" t="s">
        <v>234</v>
      </c>
      <c r="J117" s="119"/>
      <c r="K117" s="106"/>
      <c r="L117" s="119">
        <v>126.57</v>
      </c>
      <c r="M117" s="106"/>
      <c r="N117" s="118">
        <v>3001</v>
      </c>
      <c r="V117" s="104"/>
      <c r="W117" s="88"/>
      <c r="Z117" s="167"/>
      <c r="AA117" s="79" t="s">
        <v>231</v>
      </c>
      <c r="AC117" s="88"/>
    </row>
    <row r="118" spans="1:31" s="78" customFormat="1" ht="12" x14ac:dyDescent="0.2">
      <c r="A118" s="112"/>
      <c r="B118" s="157"/>
      <c r="C118" s="319" t="s">
        <v>140</v>
      </c>
      <c r="D118" s="319"/>
      <c r="E118" s="319"/>
      <c r="F118" s="114"/>
      <c r="G118" s="114"/>
      <c r="H118" s="114"/>
      <c r="I118" s="114"/>
      <c r="J118" s="115"/>
      <c r="K118" s="114"/>
      <c r="L118" s="115">
        <v>655.93</v>
      </c>
      <c r="M118" s="117"/>
      <c r="N118" s="113">
        <v>14148</v>
      </c>
      <c r="V118" s="104"/>
      <c r="W118" s="88"/>
      <c r="Z118" s="167"/>
      <c r="AC118" s="88" t="s">
        <v>140</v>
      </c>
    </row>
    <row r="119" spans="1:31" s="78" customFormat="1" ht="22.5" x14ac:dyDescent="0.2">
      <c r="A119" s="116" t="s">
        <v>15</v>
      </c>
      <c r="B119" s="156" t="s">
        <v>283</v>
      </c>
      <c r="C119" s="319" t="s">
        <v>284</v>
      </c>
      <c r="D119" s="319"/>
      <c r="E119" s="319"/>
      <c r="F119" s="114" t="s">
        <v>20</v>
      </c>
      <c r="G119" s="114"/>
      <c r="H119" s="114"/>
      <c r="I119" s="114" t="s">
        <v>285</v>
      </c>
      <c r="J119" s="115">
        <v>64.47</v>
      </c>
      <c r="K119" s="114"/>
      <c r="L119" s="115">
        <v>4126.08</v>
      </c>
      <c r="M119" s="114" t="s">
        <v>214</v>
      </c>
      <c r="N119" s="113">
        <v>32060</v>
      </c>
      <c r="V119" s="104"/>
      <c r="W119" s="88" t="s">
        <v>284</v>
      </c>
      <c r="Z119" s="167"/>
      <c r="AC119" s="88"/>
    </row>
    <row r="120" spans="1:31" s="78" customFormat="1" ht="12" x14ac:dyDescent="0.2">
      <c r="A120" s="112"/>
      <c r="B120" s="157"/>
      <c r="C120" s="162" t="s">
        <v>286</v>
      </c>
      <c r="D120" s="163"/>
      <c r="E120" s="163"/>
      <c r="F120" s="107"/>
      <c r="G120" s="107"/>
      <c r="H120" s="107"/>
      <c r="I120" s="107"/>
      <c r="J120" s="111"/>
      <c r="K120" s="107"/>
      <c r="L120" s="111"/>
      <c r="M120" s="110"/>
      <c r="N120" s="109"/>
      <c r="V120" s="104"/>
      <c r="W120" s="88"/>
      <c r="Z120" s="167"/>
      <c r="AC120" s="88"/>
    </row>
    <row r="121" spans="1:31" s="78" customFormat="1" ht="45" x14ac:dyDescent="0.2">
      <c r="A121" s="116" t="s">
        <v>287</v>
      </c>
      <c r="B121" s="156" t="s">
        <v>288</v>
      </c>
      <c r="C121" s="319" t="s">
        <v>289</v>
      </c>
      <c r="D121" s="319"/>
      <c r="E121" s="319"/>
      <c r="F121" s="114" t="s">
        <v>207</v>
      </c>
      <c r="G121" s="114"/>
      <c r="H121" s="114"/>
      <c r="I121" s="114" t="s">
        <v>290</v>
      </c>
      <c r="J121" s="115"/>
      <c r="K121" s="114"/>
      <c r="L121" s="115"/>
      <c r="M121" s="114"/>
      <c r="N121" s="113"/>
      <c r="V121" s="104"/>
      <c r="W121" s="88" t="s">
        <v>289</v>
      </c>
      <c r="Z121" s="167"/>
      <c r="AC121" s="88"/>
    </row>
    <row r="122" spans="1:31" s="78" customFormat="1" ht="12" x14ac:dyDescent="0.2">
      <c r="A122" s="123"/>
      <c r="B122" s="155"/>
      <c r="C122" s="317" t="s">
        <v>291</v>
      </c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22"/>
      <c r="V122" s="104"/>
      <c r="W122" s="88"/>
      <c r="Z122" s="167"/>
      <c r="AC122" s="88"/>
      <c r="AE122" s="79" t="s">
        <v>291</v>
      </c>
    </row>
    <row r="123" spans="1:31" s="78" customFormat="1" ht="33.75" x14ac:dyDescent="0.2">
      <c r="A123" s="108"/>
      <c r="B123" s="94" t="s">
        <v>209</v>
      </c>
      <c r="C123" s="317" t="s">
        <v>210</v>
      </c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22"/>
      <c r="V123" s="104"/>
      <c r="W123" s="88"/>
      <c r="X123" s="79" t="s">
        <v>210</v>
      </c>
      <c r="Z123" s="167"/>
      <c r="AC123" s="88"/>
    </row>
    <row r="124" spans="1:31" s="78" customFormat="1" ht="12" x14ac:dyDescent="0.2">
      <c r="A124" s="120"/>
      <c r="B124" s="94" t="s">
        <v>8</v>
      </c>
      <c r="C124" s="317" t="s">
        <v>128</v>
      </c>
      <c r="D124" s="317"/>
      <c r="E124" s="317"/>
      <c r="F124" s="106"/>
      <c r="G124" s="106"/>
      <c r="H124" s="106"/>
      <c r="I124" s="106"/>
      <c r="J124" s="119">
        <v>345.67</v>
      </c>
      <c r="K124" s="106" t="s">
        <v>211</v>
      </c>
      <c r="L124" s="119">
        <v>17.78</v>
      </c>
      <c r="M124" s="106" t="s">
        <v>212</v>
      </c>
      <c r="N124" s="118">
        <v>422</v>
      </c>
      <c r="V124" s="104"/>
      <c r="W124" s="88"/>
      <c r="Y124" s="79" t="s">
        <v>128</v>
      </c>
      <c r="Z124" s="167"/>
      <c r="AC124" s="88"/>
    </row>
    <row r="125" spans="1:31" s="78" customFormat="1" ht="12" x14ac:dyDescent="0.2">
      <c r="A125" s="120"/>
      <c r="B125" s="94" t="s">
        <v>34</v>
      </c>
      <c r="C125" s="317" t="s">
        <v>129</v>
      </c>
      <c r="D125" s="317"/>
      <c r="E125" s="317"/>
      <c r="F125" s="106"/>
      <c r="G125" s="106"/>
      <c r="H125" s="106"/>
      <c r="I125" s="106"/>
      <c r="J125" s="119">
        <v>473.47</v>
      </c>
      <c r="K125" s="106" t="s">
        <v>211</v>
      </c>
      <c r="L125" s="119">
        <v>24.36</v>
      </c>
      <c r="M125" s="106" t="s">
        <v>213</v>
      </c>
      <c r="N125" s="118">
        <v>243</v>
      </c>
      <c r="V125" s="104"/>
      <c r="W125" s="88"/>
      <c r="Y125" s="79" t="s">
        <v>129</v>
      </c>
      <c r="Z125" s="167"/>
      <c r="AC125" s="88"/>
    </row>
    <row r="126" spans="1:31" s="78" customFormat="1" ht="12" x14ac:dyDescent="0.2">
      <c r="A126" s="120"/>
      <c r="B126" s="94" t="s">
        <v>9</v>
      </c>
      <c r="C126" s="317" t="s">
        <v>130</v>
      </c>
      <c r="D126" s="317"/>
      <c r="E126" s="317"/>
      <c r="F126" s="106"/>
      <c r="G126" s="106"/>
      <c r="H126" s="106"/>
      <c r="I126" s="106"/>
      <c r="J126" s="119">
        <v>53.96</v>
      </c>
      <c r="K126" s="106" t="s">
        <v>211</v>
      </c>
      <c r="L126" s="119">
        <v>2.78</v>
      </c>
      <c r="M126" s="106" t="s">
        <v>212</v>
      </c>
      <c r="N126" s="118">
        <v>66</v>
      </c>
      <c r="V126" s="104"/>
      <c r="W126" s="88"/>
      <c r="Y126" s="79" t="s">
        <v>130</v>
      </c>
      <c r="Z126" s="167"/>
      <c r="AC126" s="88"/>
    </row>
    <row r="127" spans="1:31" s="78" customFormat="1" ht="12" x14ac:dyDescent="0.2">
      <c r="A127" s="120"/>
      <c r="B127" s="94" t="s">
        <v>131</v>
      </c>
      <c r="C127" s="317" t="s">
        <v>132</v>
      </c>
      <c r="D127" s="317"/>
      <c r="E127" s="317"/>
      <c r="F127" s="106"/>
      <c r="G127" s="106"/>
      <c r="H127" s="106"/>
      <c r="I127" s="106"/>
      <c r="J127" s="119">
        <v>232.33</v>
      </c>
      <c r="K127" s="106"/>
      <c r="L127" s="119">
        <v>9.56</v>
      </c>
      <c r="M127" s="106" t="s">
        <v>214</v>
      </c>
      <c r="N127" s="118">
        <v>74</v>
      </c>
      <c r="V127" s="104"/>
      <c r="W127" s="88"/>
      <c r="Y127" s="79" t="s">
        <v>132</v>
      </c>
      <c r="Z127" s="167"/>
      <c r="AC127" s="88"/>
    </row>
    <row r="128" spans="1:31" s="78" customFormat="1" ht="12" x14ac:dyDescent="0.2">
      <c r="A128" s="123"/>
      <c r="B128" s="164" t="s">
        <v>292</v>
      </c>
      <c r="C128" s="321" t="s">
        <v>220</v>
      </c>
      <c r="D128" s="321"/>
      <c r="E128" s="321"/>
      <c r="F128" s="165" t="s">
        <v>207</v>
      </c>
      <c r="G128" s="165" t="s">
        <v>8</v>
      </c>
      <c r="H128" s="165"/>
      <c r="I128" s="165" t="s">
        <v>290</v>
      </c>
      <c r="J128" s="94"/>
      <c r="K128" s="106"/>
      <c r="L128" s="119"/>
      <c r="M128" s="106"/>
      <c r="N128" s="166"/>
      <c r="V128" s="104"/>
      <c r="W128" s="88"/>
      <c r="Z128" s="167" t="s">
        <v>220</v>
      </c>
      <c r="AC128" s="88"/>
    </row>
    <row r="129" spans="1:31" s="78" customFormat="1" ht="12" x14ac:dyDescent="0.2">
      <c r="A129" s="120"/>
      <c r="B129" s="94"/>
      <c r="C129" s="317" t="s">
        <v>133</v>
      </c>
      <c r="D129" s="317"/>
      <c r="E129" s="317"/>
      <c r="F129" s="106" t="s">
        <v>134</v>
      </c>
      <c r="G129" s="106" t="s">
        <v>293</v>
      </c>
      <c r="H129" s="106" t="s">
        <v>211</v>
      </c>
      <c r="I129" s="106" t="s">
        <v>294</v>
      </c>
      <c r="J129" s="119"/>
      <c r="K129" s="106"/>
      <c r="L129" s="119"/>
      <c r="M129" s="106"/>
      <c r="N129" s="118"/>
      <c r="V129" s="104"/>
      <c r="W129" s="88"/>
      <c r="Z129" s="167"/>
      <c r="AA129" s="79" t="s">
        <v>133</v>
      </c>
      <c r="AC129" s="88"/>
    </row>
    <row r="130" spans="1:31" s="78" customFormat="1" ht="12" x14ac:dyDescent="0.2">
      <c r="A130" s="120"/>
      <c r="B130" s="94"/>
      <c r="C130" s="317" t="s">
        <v>135</v>
      </c>
      <c r="D130" s="317"/>
      <c r="E130" s="317"/>
      <c r="F130" s="106" t="s">
        <v>134</v>
      </c>
      <c r="G130" s="106" t="s">
        <v>295</v>
      </c>
      <c r="H130" s="106" t="s">
        <v>211</v>
      </c>
      <c r="I130" s="106" t="s">
        <v>296</v>
      </c>
      <c r="J130" s="119"/>
      <c r="K130" s="106"/>
      <c r="L130" s="119"/>
      <c r="M130" s="106"/>
      <c r="N130" s="118"/>
      <c r="V130" s="104"/>
      <c r="W130" s="88"/>
      <c r="Z130" s="167"/>
      <c r="AA130" s="79" t="s">
        <v>135</v>
      </c>
      <c r="AC130" s="88"/>
    </row>
    <row r="131" spans="1:31" s="78" customFormat="1" ht="12" x14ac:dyDescent="0.2">
      <c r="A131" s="120"/>
      <c r="B131" s="94"/>
      <c r="C131" s="320" t="s">
        <v>136</v>
      </c>
      <c r="D131" s="320"/>
      <c r="E131" s="320"/>
      <c r="F131" s="117"/>
      <c r="G131" s="117"/>
      <c r="H131" s="117"/>
      <c r="I131" s="117"/>
      <c r="J131" s="122">
        <v>1051.47</v>
      </c>
      <c r="K131" s="117"/>
      <c r="L131" s="122">
        <v>51.7</v>
      </c>
      <c r="M131" s="117"/>
      <c r="N131" s="121"/>
      <c r="V131" s="104"/>
      <c r="W131" s="88"/>
      <c r="Z131" s="167"/>
      <c r="AB131" s="79" t="s">
        <v>136</v>
      </c>
      <c r="AC131" s="88"/>
    </row>
    <row r="132" spans="1:31" s="78" customFormat="1" ht="12" x14ac:dyDescent="0.2">
      <c r="A132" s="120"/>
      <c r="B132" s="94"/>
      <c r="C132" s="317" t="s">
        <v>137</v>
      </c>
      <c r="D132" s="317"/>
      <c r="E132" s="317"/>
      <c r="F132" s="106"/>
      <c r="G132" s="106"/>
      <c r="H132" s="106"/>
      <c r="I132" s="106"/>
      <c r="J132" s="119"/>
      <c r="K132" s="106"/>
      <c r="L132" s="119">
        <v>20.56</v>
      </c>
      <c r="M132" s="106"/>
      <c r="N132" s="118">
        <v>488</v>
      </c>
      <c r="V132" s="104"/>
      <c r="W132" s="88"/>
      <c r="Z132" s="167"/>
      <c r="AA132" s="79" t="s">
        <v>137</v>
      </c>
      <c r="AC132" s="88"/>
    </row>
    <row r="133" spans="1:31" s="78" customFormat="1" ht="45" x14ac:dyDescent="0.2">
      <c r="A133" s="120"/>
      <c r="B133" s="94" t="s">
        <v>225</v>
      </c>
      <c r="C133" s="317" t="s">
        <v>226</v>
      </c>
      <c r="D133" s="317"/>
      <c r="E133" s="317"/>
      <c r="F133" s="106" t="s">
        <v>138</v>
      </c>
      <c r="G133" s="106" t="s">
        <v>227</v>
      </c>
      <c r="H133" s="106" t="s">
        <v>228</v>
      </c>
      <c r="I133" s="106" t="s">
        <v>229</v>
      </c>
      <c r="J133" s="119"/>
      <c r="K133" s="106"/>
      <c r="L133" s="119">
        <v>17.21</v>
      </c>
      <c r="M133" s="106"/>
      <c r="N133" s="118">
        <v>408</v>
      </c>
      <c r="V133" s="104"/>
      <c r="W133" s="88"/>
      <c r="Z133" s="167"/>
      <c r="AA133" s="79" t="s">
        <v>226</v>
      </c>
      <c r="AC133" s="88"/>
    </row>
    <row r="134" spans="1:31" s="78" customFormat="1" ht="45" x14ac:dyDescent="0.2">
      <c r="A134" s="120"/>
      <c r="B134" s="94" t="s">
        <v>230</v>
      </c>
      <c r="C134" s="317" t="s">
        <v>231</v>
      </c>
      <c r="D134" s="317"/>
      <c r="E134" s="317"/>
      <c r="F134" s="106" t="s">
        <v>138</v>
      </c>
      <c r="G134" s="106" t="s">
        <v>232</v>
      </c>
      <c r="H134" s="106" t="s">
        <v>233</v>
      </c>
      <c r="I134" s="106" t="s">
        <v>234</v>
      </c>
      <c r="J134" s="119"/>
      <c r="K134" s="106"/>
      <c r="L134" s="119">
        <v>10.84</v>
      </c>
      <c r="M134" s="106"/>
      <c r="N134" s="118">
        <v>257</v>
      </c>
      <c r="V134" s="104"/>
      <c r="W134" s="88"/>
      <c r="Z134" s="167"/>
      <c r="AA134" s="79" t="s">
        <v>231</v>
      </c>
      <c r="AC134" s="88"/>
    </row>
    <row r="135" spans="1:31" s="78" customFormat="1" ht="12" x14ac:dyDescent="0.2">
      <c r="A135" s="112"/>
      <c r="B135" s="157"/>
      <c r="C135" s="319" t="s">
        <v>140</v>
      </c>
      <c r="D135" s="319"/>
      <c r="E135" s="319"/>
      <c r="F135" s="114"/>
      <c r="G135" s="114"/>
      <c r="H135" s="114"/>
      <c r="I135" s="114"/>
      <c r="J135" s="115"/>
      <c r="K135" s="114"/>
      <c r="L135" s="115">
        <v>79.75</v>
      </c>
      <c r="M135" s="117"/>
      <c r="N135" s="113">
        <v>1404</v>
      </c>
      <c r="V135" s="104"/>
      <c r="W135" s="88"/>
      <c r="Z135" s="167"/>
      <c r="AC135" s="88" t="s">
        <v>140</v>
      </c>
    </row>
    <row r="136" spans="1:31" s="78" customFormat="1" ht="22.5" x14ac:dyDescent="0.2">
      <c r="A136" s="116" t="s">
        <v>297</v>
      </c>
      <c r="B136" s="156" t="s">
        <v>298</v>
      </c>
      <c r="C136" s="319" t="s">
        <v>299</v>
      </c>
      <c r="D136" s="319"/>
      <c r="E136" s="319"/>
      <c r="F136" s="114" t="s">
        <v>207</v>
      </c>
      <c r="G136" s="114"/>
      <c r="H136" s="114"/>
      <c r="I136" s="114" t="s">
        <v>290</v>
      </c>
      <c r="J136" s="115">
        <v>6743.51</v>
      </c>
      <c r="K136" s="114"/>
      <c r="L136" s="115">
        <v>277.56</v>
      </c>
      <c r="M136" s="114" t="s">
        <v>214</v>
      </c>
      <c r="N136" s="113">
        <v>2157</v>
      </c>
      <c r="V136" s="104"/>
      <c r="W136" s="88" t="s">
        <v>299</v>
      </c>
      <c r="Z136" s="167"/>
      <c r="AC136" s="88"/>
    </row>
    <row r="137" spans="1:31" s="78" customFormat="1" ht="12" x14ac:dyDescent="0.2">
      <c r="A137" s="112"/>
      <c r="B137" s="157"/>
      <c r="C137" s="162" t="s">
        <v>286</v>
      </c>
      <c r="D137" s="163"/>
      <c r="E137" s="163"/>
      <c r="F137" s="107"/>
      <c r="G137" s="107"/>
      <c r="H137" s="107"/>
      <c r="I137" s="107"/>
      <c r="J137" s="111"/>
      <c r="K137" s="107"/>
      <c r="L137" s="111"/>
      <c r="M137" s="110"/>
      <c r="N137" s="109"/>
      <c r="V137" s="104"/>
      <c r="W137" s="88"/>
      <c r="Z137" s="167"/>
      <c r="AC137" s="88"/>
    </row>
    <row r="138" spans="1:31" s="78" customFormat="1" ht="12" x14ac:dyDescent="0.2">
      <c r="A138" s="123"/>
      <c r="B138" s="155"/>
      <c r="C138" s="317" t="s">
        <v>291</v>
      </c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22"/>
      <c r="V138" s="104"/>
      <c r="W138" s="88"/>
      <c r="Z138" s="167"/>
      <c r="AC138" s="88"/>
      <c r="AE138" s="79" t="s">
        <v>291</v>
      </c>
    </row>
    <row r="139" spans="1:31" s="78" customFormat="1" ht="33.75" x14ac:dyDescent="0.2">
      <c r="A139" s="116" t="s">
        <v>300</v>
      </c>
      <c r="B139" s="156" t="s">
        <v>301</v>
      </c>
      <c r="C139" s="319" t="s">
        <v>302</v>
      </c>
      <c r="D139" s="319"/>
      <c r="E139" s="319"/>
      <c r="F139" s="114" t="s">
        <v>262</v>
      </c>
      <c r="G139" s="114"/>
      <c r="H139" s="114"/>
      <c r="I139" s="114" t="s">
        <v>303</v>
      </c>
      <c r="J139" s="115"/>
      <c r="K139" s="114"/>
      <c r="L139" s="115"/>
      <c r="M139" s="114"/>
      <c r="N139" s="113"/>
      <c r="V139" s="104"/>
      <c r="W139" s="88" t="s">
        <v>302</v>
      </c>
      <c r="Z139" s="167"/>
      <c r="AC139" s="88"/>
    </row>
    <row r="140" spans="1:31" s="78" customFormat="1" ht="12" x14ac:dyDescent="0.2">
      <c r="A140" s="123"/>
      <c r="B140" s="155"/>
      <c r="C140" s="317" t="s">
        <v>304</v>
      </c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22"/>
      <c r="V140" s="104"/>
      <c r="W140" s="88"/>
      <c r="Z140" s="167"/>
      <c r="AC140" s="88"/>
      <c r="AE140" s="79" t="s">
        <v>304</v>
      </c>
    </row>
    <row r="141" spans="1:31" s="78" customFormat="1" ht="33.75" x14ac:dyDescent="0.2">
      <c r="A141" s="108"/>
      <c r="B141" s="94" t="s">
        <v>209</v>
      </c>
      <c r="C141" s="317" t="s">
        <v>210</v>
      </c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22"/>
      <c r="V141" s="104"/>
      <c r="W141" s="88"/>
      <c r="X141" s="79" t="s">
        <v>210</v>
      </c>
      <c r="Z141" s="167"/>
      <c r="AC141" s="88"/>
    </row>
    <row r="142" spans="1:31" s="78" customFormat="1" ht="12" x14ac:dyDescent="0.2">
      <c r="A142" s="120"/>
      <c r="B142" s="94" t="s">
        <v>8</v>
      </c>
      <c r="C142" s="317" t="s">
        <v>128</v>
      </c>
      <c r="D142" s="317"/>
      <c r="E142" s="317"/>
      <c r="F142" s="106"/>
      <c r="G142" s="106"/>
      <c r="H142" s="106"/>
      <c r="I142" s="106"/>
      <c r="J142" s="119">
        <v>98.35</v>
      </c>
      <c r="K142" s="106" t="s">
        <v>211</v>
      </c>
      <c r="L142" s="119">
        <v>43.89</v>
      </c>
      <c r="M142" s="106" t="s">
        <v>212</v>
      </c>
      <c r="N142" s="118">
        <v>1041</v>
      </c>
      <c r="V142" s="104"/>
      <c r="W142" s="88"/>
      <c r="Y142" s="79" t="s">
        <v>128</v>
      </c>
      <c r="Z142" s="167"/>
      <c r="AC142" s="88"/>
    </row>
    <row r="143" spans="1:31" s="78" customFormat="1" ht="12" x14ac:dyDescent="0.2">
      <c r="A143" s="120"/>
      <c r="B143" s="94" t="s">
        <v>34</v>
      </c>
      <c r="C143" s="317" t="s">
        <v>129</v>
      </c>
      <c r="D143" s="317"/>
      <c r="E143" s="317"/>
      <c r="F143" s="106"/>
      <c r="G143" s="106"/>
      <c r="H143" s="106"/>
      <c r="I143" s="106"/>
      <c r="J143" s="119">
        <v>2.2799999999999998</v>
      </c>
      <c r="K143" s="106" t="s">
        <v>211</v>
      </c>
      <c r="L143" s="119">
        <v>1.02</v>
      </c>
      <c r="M143" s="106" t="s">
        <v>213</v>
      </c>
      <c r="N143" s="118">
        <v>10</v>
      </c>
      <c r="V143" s="104"/>
      <c r="W143" s="88"/>
      <c r="Y143" s="79" t="s">
        <v>129</v>
      </c>
      <c r="Z143" s="167"/>
      <c r="AC143" s="88"/>
    </row>
    <row r="144" spans="1:31" s="78" customFormat="1" ht="12" x14ac:dyDescent="0.2">
      <c r="A144" s="120"/>
      <c r="B144" s="94" t="s">
        <v>9</v>
      </c>
      <c r="C144" s="317" t="s">
        <v>130</v>
      </c>
      <c r="D144" s="317"/>
      <c r="E144" s="317"/>
      <c r="F144" s="106"/>
      <c r="G144" s="106"/>
      <c r="H144" s="106"/>
      <c r="I144" s="106"/>
      <c r="J144" s="119">
        <v>0.49</v>
      </c>
      <c r="K144" s="106" t="s">
        <v>211</v>
      </c>
      <c r="L144" s="119">
        <v>0.22</v>
      </c>
      <c r="M144" s="106" t="s">
        <v>212</v>
      </c>
      <c r="N144" s="118">
        <v>5</v>
      </c>
      <c r="V144" s="104"/>
      <c r="W144" s="88"/>
      <c r="Y144" s="79" t="s">
        <v>130</v>
      </c>
      <c r="Z144" s="167"/>
      <c r="AC144" s="88"/>
    </row>
    <row r="145" spans="1:33" s="78" customFormat="1" ht="12" x14ac:dyDescent="0.2">
      <c r="A145" s="120"/>
      <c r="B145" s="94" t="s">
        <v>131</v>
      </c>
      <c r="C145" s="317" t="s">
        <v>132</v>
      </c>
      <c r="D145" s="317"/>
      <c r="E145" s="317"/>
      <c r="F145" s="106"/>
      <c r="G145" s="106"/>
      <c r="H145" s="106"/>
      <c r="I145" s="106"/>
      <c r="J145" s="119">
        <v>104.5</v>
      </c>
      <c r="K145" s="106"/>
      <c r="L145" s="119">
        <v>37.31</v>
      </c>
      <c r="M145" s="106" t="s">
        <v>214</v>
      </c>
      <c r="N145" s="118">
        <v>290</v>
      </c>
      <c r="V145" s="104"/>
      <c r="W145" s="88"/>
      <c r="Y145" s="79" t="s">
        <v>132</v>
      </c>
      <c r="Z145" s="167"/>
      <c r="AC145" s="88"/>
    </row>
    <row r="146" spans="1:33" s="78" customFormat="1" ht="22.5" x14ac:dyDescent="0.2">
      <c r="A146" s="123"/>
      <c r="B146" s="164" t="s">
        <v>305</v>
      </c>
      <c r="C146" s="321" t="s">
        <v>306</v>
      </c>
      <c r="D146" s="321"/>
      <c r="E146" s="321"/>
      <c r="F146" s="165" t="s">
        <v>207</v>
      </c>
      <c r="G146" s="165" t="s">
        <v>307</v>
      </c>
      <c r="H146" s="165"/>
      <c r="I146" s="165" t="s">
        <v>308</v>
      </c>
      <c r="J146" s="94"/>
      <c r="K146" s="106"/>
      <c r="L146" s="119"/>
      <c r="M146" s="106"/>
      <c r="N146" s="166"/>
      <c r="V146" s="104"/>
      <c r="W146" s="88"/>
      <c r="Z146" s="167" t="s">
        <v>306</v>
      </c>
      <c r="AC146" s="88"/>
    </row>
    <row r="147" spans="1:33" s="78" customFormat="1" ht="12" x14ac:dyDescent="0.2">
      <c r="A147" s="120"/>
      <c r="B147" s="94"/>
      <c r="C147" s="317" t="s">
        <v>133</v>
      </c>
      <c r="D147" s="317"/>
      <c r="E147" s="317"/>
      <c r="F147" s="106" t="s">
        <v>134</v>
      </c>
      <c r="G147" s="106" t="s">
        <v>309</v>
      </c>
      <c r="H147" s="106" t="s">
        <v>211</v>
      </c>
      <c r="I147" s="106" t="s">
        <v>310</v>
      </c>
      <c r="J147" s="119"/>
      <c r="K147" s="106"/>
      <c r="L147" s="119"/>
      <c r="M147" s="106"/>
      <c r="N147" s="118"/>
      <c r="V147" s="104"/>
      <c r="W147" s="88"/>
      <c r="Z147" s="167"/>
      <c r="AA147" s="79" t="s">
        <v>133</v>
      </c>
      <c r="AC147" s="88"/>
    </row>
    <row r="148" spans="1:33" s="78" customFormat="1" ht="12" x14ac:dyDescent="0.2">
      <c r="A148" s="120"/>
      <c r="B148" s="94"/>
      <c r="C148" s="317" t="s">
        <v>135</v>
      </c>
      <c r="D148" s="317"/>
      <c r="E148" s="317"/>
      <c r="F148" s="106" t="s">
        <v>134</v>
      </c>
      <c r="G148" s="106" t="s">
        <v>311</v>
      </c>
      <c r="H148" s="106" t="s">
        <v>211</v>
      </c>
      <c r="I148" s="106" t="s">
        <v>312</v>
      </c>
      <c r="J148" s="119"/>
      <c r="K148" s="106"/>
      <c r="L148" s="119"/>
      <c r="M148" s="106"/>
      <c r="N148" s="118"/>
      <c r="V148" s="104"/>
      <c r="W148" s="88"/>
      <c r="Z148" s="167"/>
      <c r="AA148" s="79" t="s">
        <v>135</v>
      </c>
      <c r="AC148" s="88"/>
    </row>
    <row r="149" spans="1:33" s="78" customFormat="1" ht="12" x14ac:dyDescent="0.2">
      <c r="A149" s="120"/>
      <c r="B149" s="94"/>
      <c r="C149" s="320" t="s">
        <v>136</v>
      </c>
      <c r="D149" s="320"/>
      <c r="E149" s="320"/>
      <c r="F149" s="117"/>
      <c r="G149" s="117"/>
      <c r="H149" s="117"/>
      <c r="I149" s="117"/>
      <c r="J149" s="122">
        <v>205.13</v>
      </c>
      <c r="K149" s="117"/>
      <c r="L149" s="122">
        <v>82.22</v>
      </c>
      <c r="M149" s="117"/>
      <c r="N149" s="121"/>
      <c r="V149" s="104"/>
      <c r="W149" s="88"/>
      <c r="Z149" s="167"/>
      <c r="AB149" s="79" t="s">
        <v>136</v>
      </c>
      <c r="AC149" s="88"/>
    </row>
    <row r="150" spans="1:33" s="78" customFormat="1" ht="12" x14ac:dyDescent="0.2">
      <c r="A150" s="120"/>
      <c r="B150" s="94"/>
      <c r="C150" s="317" t="s">
        <v>137</v>
      </c>
      <c r="D150" s="317"/>
      <c r="E150" s="317"/>
      <c r="F150" s="106"/>
      <c r="G150" s="106"/>
      <c r="H150" s="106"/>
      <c r="I150" s="106"/>
      <c r="J150" s="119"/>
      <c r="K150" s="106"/>
      <c r="L150" s="119">
        <v>44.11</v>
      </c>
      <c r="M150" s="106"/>
      <c r="N150" s="118">
        <v>1046</v>
      </c>
      <c r="V150" s="104"/>
      <c r="W150" s="88"/>
      <c r="Z150" s="167"/>
      <c r="AA150" s="79" t="s">
        <v>137</v>
      </c>
      <c r="AC150" s="88"/>
    </row>
    <row r="151" spans="1:33" s="78" customFormat="1" ht="45" x14ac:dyDescent="0.2">
      <c r="A151" s="120"/>
      <c r="B151" s="94" t="s">
        <v>313</v>
      </c>
      <c r="C151" s="317" t="s">
        <v>314</v>
      </c>
      <c r="D151" s="317"/>
      <c r="E151" s="317"/>
      <c r="F151" s="106" t="s">
        <v>138</v>
      </c>
      <c r="G151" s="106" t="s">
        <v>315</v>
      </c>
      <c r="H151" s="106" t="s">
        <v>228</v>
      </c>
      <c r="I151" s="106" t="s">
        <v>316</v>
      </c>
      <c r="J151" s="119"/>
      <c r="K151" s="106"/>
      <c r="L151" s="119">
        <v>39.700000000000003</v>
      </c>
      <c r="M151" s="106"/>
      <c r="N151" s="118">
        <v>941</v>
      </c>
      <c r="V151" s="104"/>
      <c r="W151" s="88"/>
      <c r="Z151" s="167"/>
      <c r="AA151" s="79" t="s">
        <v>314</v>
      </c>
      <c r="AC151" s="88"/>
    </row>
    <row r="152" spans="1:33" s="78" customFormat="1" ht="45" x14ac:dyDescent="0.2">
      <c r="A152" s="120"/>
      <c r="B152" s="94" t="s">
        <v>317</v>
      </c>
      <c r="C152" s="317" t="s">
        <v>318</v>
      </c>
      <c r="D152" s="317"/>
      <c r="E152" s="317"/>
      <c r="F152" s="106" t="s">
        <v>138</v>
      </c>
      <c r="G152" s="106" t="s">
        <v>139</v>
      </c>
      <c r="H152" s="106" t="s">
        <v>233</v>
      </c>
      <c r="I152" s="106" t="s">
        <v>319</v>
      </c>
      <c r="J152" s="119"/>
      <c r="K152" s="106"/>
      <c r="L152" s="119">
        <v>18.37</v>
      </c>
      <c r="M152" s="106"/>
      <c r="N152" s="118">
        <v>436</v>
      </c>
      <c r="V152" s="104"/>
      <c r="W152" s="88"/>
      <c r="Z152" s="167"/>
      <c r="AA152" s="79" t="s">
        <v>318</v>
      </c>
      <c r="AC152" s="88"/>
    </row>
    <row r="153" spans="1:33" s="78" customFormat="1" ht="12" x14ac:dyDescent="0.2">
      <c r="A153" s="112"/>
      <c r="B153" s="157"/>
      <c r="C153" s="319" t="s">
        <v>140</v>
      </c>
      <c r="D153" s="319"/>
      <c r="E153" s="319"/>
      <c r="F153" s="114"/>
      <c r="G153" s="114"/>
      <c r="H153" s="114"/>
      <c r="I153" s="114"/>
      <c r="J153" s="115"/>
      <c r="K153" s="114"/>
      <c r="L153" s="115">
        <v>140.29</v>
      </c>
      <c r="M153" s="117"/>
      <c r="N153" s="113">
        <v>2718</v>
      </c>
      <c r="V153" s="104"/>
      <c r="W153" s="88"/>
      <c r="Z153" s="167"/>
      <c r="AC153" s="88" t="s">
        <v>140</v>
      </c>
    </row>
    <row r="154" spans="1:33" s="78" customFormat="1" ht="12" x14ac:dyDescent="0.2">
      <c r="A154" s="116" t="s">
        <v>320</v>
      </c>
      <c r="B154" s="156" t="s">
        <v>321</v>
      </c>
      <c r="C154" s="319" t="s">
        <v>322</v>
      </c>
      <c r="D154" s="319"/>
      <c r="E154" s="319"/>
      <c r="F154" s="114" t="s">
        <v>217</v>
      </c>
      <c r="G154" s="114"/>
      <c r="H154" s="114"/>
      <c r="I154" s="114" t="s">
        <v>323</v>
      </c>
      <c r="J154" s="115">
        <v>16.66</v>
      </c>
      <c r="K154" s="114"/>
      <c r="L154" s="115">
        <v>324.74</v>
      </c>
      <c r="M154" s="114" t="s">
        <v>214</v>
      </c>
      <c r="N154" s="113">
        <v>2523</v>
      </c>
      <c r="V154" s="104"/>
      <c r="W154" s="88" t="s">
        <v>322</v>
      </c>
      <c r="Z154" s="167"/>
      <c r="AC154" s="88"/>
    </row>
    <row r="155" spans="1:33" s="78" customFormat="1" ht="12" x14ac:dyDescent="0.2">
      <c r="A155" s="112"/>
      <c r="B155" s="157"/>
      <c r="C155" s="162" t="s">
        <v>324</v>
      </c>
      <c r="D155" s="163"/>
      <c r="E155" s="163"/>
      <c r="F155" s="107"/>
      <c r="G155" s="107"/>
      <c r="H155" s="107"/>
      <c r="I155" s="107"/>
      <c r="J155" s="111"/>
      <c r="K155" s="107"/>
      <c r="L155" s="111"/>
      <c r="M155" s="110"/>
      <c r="N155" s="109"/>
      <c r="V155" s="104"/>
      <c r="W155" s="88"/>
      <c r="Z155" s="167"/>
      <c r="AC155" s="88"/>
    </row>
    <row r="156" spans="1:33" s="78" customFormat="1" ht="1.5" customHeight="1" x14ac:dyDescent="0.2">
      <c r="A156" s="107"/>
      <c r="B156" s="157"/>
      <c r="C156" s="157"/>
      <c r="D156" s="157"/>
      <c r="E156" s="157"/>
      <c r="F156" s="107"/>
      <c r="G156" s="107"/>
      <c r="H156" s="107"/>
      <c r="I156" s="107"/>
      <c r="J156" s="87"/>
      <c r="K156" s="107"/>
      <c r="L156" s="87"/>
      <c r="M156" s="106"/>
      <c r="N156" s="87"/>
      <c r="V156" s="104"/>
      <c r="W156" s="88"/>
      <c r="Z156" s="167"/>
      <c r="AC156" s="88"/>
    </row>
    <row r="157" spans="1:33" s="78" customFormat="1" ht="2.25" customHeight="1" x14ac:dyDescent="0.2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2"/>
      <c r="M157" s="101"/>
      <c r="N157" s="100"/>
    </row>
    <row r="158" spans="1:33" s="78" customFormat="1" x14ac:dyDescent="0.2">
      <c r="A158" s="99"/>
      <c r="B158" s="98"/>
      <c r="C158" s="319" t="s">
        <v>16</v>
      </c>
      <c r="D158" s="319"/>
      <c r="E158" s="319"/>
      <c r="F158" s="319"/>
      <c r="G158" s="319"/>
      <c r="H158" s="319"/>
      <c r="I158" s="319"/>
      <c r="J158" s="319"/>
      <c r="K158" s="319"/>
      <c r="L158" s="97"/>
      <c r="M158" s="96"/>
      <c r="N158" s="95"/>
      <c r="AF158" s="88" t="s">
        <v>16</v>
      </c>
    </row>
    <row r="159" spans="1:33" s="78" customFormat="1" x14ac:dyDescent="0.2">
      <c r="A159" s="90"/>
      <c r="B159" s="94"/>
      <c r="C159" s="317" t="s">
        <v>148</v>
      </c>
      <c r="D159" s="317"/>
      <c r="E159" s="317"/>
      <c r="F159" s="317"/>
      <c r="G159" s="317"/>
      <c r="H159" s="317"/>
      <c r="I159" s="317"/>
      <c r="J159" s="317"/>
      <c r="K159" s="317"/>
      <c r="L159" s="93">
        <v>136121.22</v>
      </c>
      <c r="M159" s="92"/>
      <c r="N159" s="91">
        <v>1083882</v>
      </c>
      <c r="AF159" s="88"/>
      <c r="AG159" s="79" t="s">
        <v>148</v>
      </c>
    </row>
    <row r="160" spans="1:33" s="78" customFormat="1" x14ac:dyDescent="0.2">
      <c r="A160" s="90"/>
      <c r="B160" s="94"/>
      <c r="C160" s="317" t="s">
        <v>149</v>
      </c>
      <c r="D160" s="317"/>
      <c r="E160" s="317"/>
      <c r="F160" s="317"/>
      <c r="G160" s="317"/>
      <c r="H160" s="317"/>
      <c r="I160" s="317"/>
      <c r="J160" s="317"/>
      <c r="K160" s="317"/>
      <c r="L160" s="93"/>
      <c r="M160" s="92"/>
      <c r="N160" s="91"/>
      <c r="AF160" s="88"/>
      <c r="AG160" s="79" t="s">
        <v>149</v>
      </c>
    </row>
    <row r="161" spans="1:33" s="78" customFormat="1" x14ac:dyDescent="0.2">
      <c r="A161" s="90"/>
      <c r="B161" s="94"/>
      <c r="C161" s="317" t="s">
        <v>150</v>
      </c>
      <c r="D161" s="317"/>
      <c r="E161" s="317"/>
      <c r="F161" s="317"/>
      <c r="G161" s="317"/>
      <c r="H161" s="317"/>
      <c r="I161" s="317"/>
      <c r="J161" s="317"/>
      <c r="K161" s="317"/>
      <c r="L161" s="93">
        <v>1184.06</v>
      </c>
      <c r="M161" s="92"/>
      <c r="N161" s="91">
        <v>28075</v>
      </c>
      <c r="AF161" s="88"/>
      <c r="AG161" s="79" t="s">
        <v>150</v>
      </c>
    </row>
    <row r="162" spans="1:33" s="78" customFormat="1" x14ac:dyDescent="0.2">
      <c r="A162" s="90"/>
      <c r="B162" s="94"/>
      <c r="C162" s="317" t="s">
        <v>151</v>
      </c>
      <c r="D162" s="317"/>
      <c r="E162" s="317"/>
      <c r="F162" s="317"/>
      <c r="G162" s="317"/>
      <c r="H162" s="317"/>
      <c r="I162" s="317"/>
      <c r="J162" s="317"/>
      <c r="K162" s="317"/>
      <c r="L162" s="93">
        <v>3323.91</v>
      </c>
      <c r="M162" s="92"/>
      <c r="N162" s="91">
        <v>33172</v>
      </c>
      <c r="AF162" s="88"/>
      <c r="AG162" s="79" t="s">
        <v>151</v>
      </c>
    </row>
    <row r="163" spans="1:33" s="78" customFormat="1" x14ac:dyDescent="0.2">
      <c r="A163" s="90"/>
      <c r="B163" s="94"/>
      <c r="C163" s="317" t="s">
        <v>152</v>
      </c>
      <c r="D163" s="317"/>
      <c r="E163" s="317"/>
      <c r="F163" s="317"/>
      <c r="G163" s="317"/>
      <c r="H163" s="317"/>
      <c r="I163" s="317"/>
      <c r="J163" s="317"/>
      <c r="K163" s="317"/>
      <c r="L163" s="93">
        <v>173.46</v>
      </c>
      <c r="M163" s="92"/>
      <c r="N163" s="91">
        <v>4113</v>
      </c>
      <c r="AF163" s="88"/>
      <c r="AG163" s="79" t="s">
        <v>152</v>
      </c>
    </row>
    <row r="164" spans="1:33" s="78" customFormat="1" x14ac:dyDescent="0.2">
      <c r="A164" s="90"/>
      <c r="B164" s="94"/>
      <c r="C164" s="317" t="s">
        <v>153</v>
      </c>
      <c r="D164" s="317"/>
      <c r="E164" s="317"/>
      <c r="F164" s="317"/>
      <c r="G164" s="317"/>
      <c r="H164" s="317"/>
      <c r="I164" s="317"/>
      <c r="J164" s="317"/>
      <c r="K164" s="317"/>
      <c r="L164" s="93">
        <v>131613.25</v>
      </c>
      <c r="M164" s="92"/>
      <c r="N164" s="91">
        <v>1022635</v>
      </c>
      <c r="AF164" s="88"/>
      <c r="AG164" s="79" t="s">
        <v>153</v>
      </c>
    </row>
    <row r="165" spans="1:33" s="78" customFormat="1" x14ac:dyDescent="0.2">
      <c r="A165" s="90"/>
      <c r="B165" s="94"/>
      <c r="C165" s="317" t="s">
        <v>166</v>
      </c>
      <c r="D165" s="317"/>
      <c r="E165" s="317"/>
      <c r="F165" s="317"/>
      <c r="G165" s="317"/>
      <c r="H165" s="317"/>
      <c r="I165" s="317"/>
      <c r="J165" s="317"/>
      <c r="K165" s="317"/>
      <c r="L165" s="93">
        <v>137851.82</v>
      </c>
      <c r="M165" s="92"/>
      <c r="N165" s="91">
        <v>1125905</v>
      </c>
      <c r="AF165" s="88"/>
      <c r="AG165" s="79" t="s">
        <v>166</v>
      </c>
    </row>
    <row r="166" spans="1:33" s="78" customFormat="1" x14ac:dyDescent="0.2">
      <c r="A166" s="90"/>
      <c r="B166" s="94"/>
      <c r="C166" s="317" t="s">
        <v>149</v>
      </c>
      <c r="D166" s="317"/>
      <c r="E166" s="317"/>
      <c r="F166" s="317"/>
      <c r="G166" s="317"/>
      <c r="H166" s="317"/>
      <c r="I166" s="317"/>
      <c r="J166" s="317"/>
      <c r="K166" s="317"/>
      <c r="L166" s="93"/>
      <c r="M166" s="92"/>
      <c r="N166" s="91"/>
      <c r="AF166" s="88"/>
      <c r="AG166" s="79" t="s">
        <v>149</v>
      </c>
    </row>
    <row r="167" spans="1:33" s="78" customFormat="1" x14ac:dyDescent="0.2">
      <c r="A167" s="90"/>
      <c r="B167" s="94"/>
      <c r="C167" s="317" t="s">
        <v>155</v>
      </c>
      <c r="D167" s="317"/>
      <c r="E167" s="317"/>
      <c r="F167" s="317"/>
      <c r="G167" s="317"/>
      <c r="H167" s="317"/>
      <c r="I167" s="317"/>
      <c r="J167" s="317"/>
      <c r="K167" s="317"/>
      <c r="L167" s="93">
        <v>1160.28</v>
      </c>
      <c r="M167" s="92"/>
      <c r="N167" s="91">
        <v>27511</v>
      </c>
      <c r="AF167" s="88"/>
      <c r="AG167" s="79" t="s">
        <v>155</v>
      </c>
    </row>
    <row r="168" spans="1:33" s="78" customFormat="1" x14ac:dyDescent="0.2">
      <c r="A168" s="90"/>
      <c r="B168" s="94"/>
      <c r="C168" s="317" t="s">
        <v>156</v>
      </c>
      <c r="D168" s="317"/>
      <c r="E168" s="317"/>
      <c r="F168" s="317"/>
      <c r="G168" s="317"/>
      <c r="H168" s="317"/>
      <c r="I168" s="317"/>
      <c r="J168" s="317"/>
      <c r="K168" s="317"/>
      <c r="L168" s="93">
        <v>3321.17</v>
      </c>
      <c r="M168" s="92"/>
      <c r="N168" s="91">
        <v>33145</v>
      </c>
      <c r="AF168" s="88"/>
      <c r="AG168" s="79" t="s">
        <v>156</v>
      </c>
    </row>
    <row r="169" spans="1:33" s="78" customFormat="1" x14ac:dyDescent="0.2">
      <c r="A169" s="90"/>
      <c r="B169" s="94"/>
      <c r="C169" s="317" t="s">
        <v>157</v>
      </c>
      <c r="D169" s="317"/>
      <c r="E169" s="317"/>
      <c r="F169" s="317"/>
      <c r="G169" s="317"/>
      <c r="H169" s="317"/>
      <c r="I169" s="317"/>
      <c r="J169" s="317"/>
      <c r="K169" s="317"/>
      <c r="L169" s="93">
        <v>173.2</v>
      </c>
      <c r="M169" s="92"/>
      <c r="N169" s="91">
        <v>4107</v>
      </c>
      <c r="AF169" s="88"/>
      <c r="AG169" s="79" t="s">
        <v>157</v>
      </c>
    </row>
    <row r="170" spans="1:33" s="78" customFormat="1" x14ac:dyDescent="0.2">
      <c r="A170" s="90"/>
      <c r="B170" s="94"/>
      <c r="C170" s="317" t="s">
        <v>158</v>
      </c>
      <c r="D170" s="317"/>
      <c r="E170" s="317"/>
      <c r="F170" s="317"/>
      <c r="G170" s="317"/>
      <c r="H170" s="317"/>
      <c r="I170" s="317"/>
      <c r="J170" s="317"/>
      <c r="K170" s="317"/>
      <c r="L170" s="93">
        <v>131553.60000000001</v>
      </c>
      <c r="M170" s="92"/>
      <c r="N170" s="91">
        <v>1022172</v>
      </c>
      <c r="AF170" s="88"/>
      <c r="AG170" s="79" t="s">
        <v>158</v>
      </c>
    </row>
    <row r="171" spans="1:33" s="78" customFormat="1" x14ac:dyDescent="0.2">
      <c r="A171" s="90"/>
      <c r="B171" s="94"/>
      <c r="C171" s="317" t="s">
        <v>159</v>
      </c>
      <c r="D171" s="317"/>
      <c r="E171" s="317"/>
      <c r="F171" s="317"/>
      <c r="G171" s="317"/>
      <c r="H171" s="317"/>
      <c r="I171" s="317"/>
      <c r="J171" s="317"/>
      <c r="K171" s="317"/>
      <c r="L171" s="93">
        <v>1118.9000000000001</v>
      </c>
      <c r="M171" s="92"/>
      <c r="N171" s="91">
        <v>26530</v>
      </c>
      <c r="AF171" s="88"/>
      <c r="AG171" s="79" t="s">
        <v>159</v>
      </c>
    </row>
    <row r="172" spans="1:33" s="78" customFormat="1" x14ac:dyDescent="0.2">
      <c r="A172" s="90"/>
      <c r="B172" s="94"/>
      <c r="C172" s="317" t="s">
        <v>160</v>
      </c>
      <c r="D172" s="317"/>
      <c r="E172" s="317"/>
      <c r="F172" s="317"/>
      <c r="G172" s="317"/>
      <c r="H172" s="317"/>
      <c r="I172" s="317"/>
      <c r="J172" s="317"/>
      <c r="K172" s="317"/>
      <c r="L172" s="93">
        <v>697.87</v>
      </c>
      <c r="M172" s="92"/>
      <c r="N172" s="91">
        <v>16547</v>
      </c>
      <c r="AF172" s="88"/>
      <c r="AG172" s="79" t="s">
        <v>160</v>
      </c>
    </row>
    <row r="173" spans="1:33" s="78" customFormat="1" x14ac:dyDescent="0.2">
      <c r="A173" s="90"/>
      <c r="B173" s="94"/>
      <c r="C173" s="317" t="s">
        <v>154</v>
      </c>
      <c r="D173" s="317"/>
      <c r="E173" s="317"/>
      <c r="F173" s="317"/>
      <c r="G173" s="317"/>
      <c r="H173" s="317"/>
      <c r="I173" s="317"/>
      <c r="J173" s="317"/>
      <c r="K173" s="317"/>
      <c r="L173" s="93">
        <v>121.75</v>
      </c>
      <c r="M173" s="92"/>
      <c r="N173" s="91">
        <v>1898</v>
      </c>
      <c r="AF173" s="88"/>
      <c r="AG173" s="79" t="s">
        <v>154</v>
      </c>
    </row>
    <row r="174" spans="1:33" s="78" customFormat="1" x14ac:dyDescent="0.2">
      <c r="A174" s="90"/>
      <c r="B174" s="94"/>
      <c r="C174" s="317" t="s">
        <v>149</v>
      </c>
      <c r="D174" s="317"/>
      <c r="E174" s="317"/>
      <c r="F174" s="317"/>
      <c r="G174" s="317"/>
      <c r="H174" s="317"/>
      <c r="I174" s="317"/>
      <c r="J174" s="317"/>
      <c r="K174" s="317"/>
      <c r="L174" s="93"/>
      <c r="M174" s="92"/>
      <c r="N174" s="91"/>
      <c r="AF174" s="88"/>
      <c r="AG174" s="79" t="s">
        <v>149</v>
      </c>
    </row>
    <row r="175" spans="1:33" s="78" customFormat="1" x14ac:dyDescent="0.2">
      <c r="A175" s="90"/>
      <c r="B175" s="94"/>
      <c r="C175" s="317" t="s">
        <v>155</v>
      </c>
      <c r="D175" s="317"/>
      <c r="E175" s="317"/>
      <c r="F175" s="317"/>
      <c r="G175" s="317"/>
      <c r="H175" s="317"/>
      <c r="I175" s="317"/>
      <c r="J175" s="317"/>
      <c r="K175" s="317"/>
      <c r="L175" s="93">
        <v>23.78</v>
      </c>
      <c r="M175" s="92"/>
      <c r="N175" s="91">
        <v>564</v>
      </c>
      <c r="AF175" s="88"/>
      <c r="AG175" s="79" t="s">
        <v>155</v>
      </c>
    </row>
    <row r="176" spans="1:33" s="78" customFormat="1" x14ac:dyDescent="0.2">
      <c r="A176" s="90"/>
      <c r="B176" s="94"/>
      <c r="C176" s="317" t="s">
        <v>156</v>
      </c>
      <c r="D176" s="317"/>
      <c r="E176" s="317"/>
      <c r="F176" s="317"/>
      <c r="G176" s="317"/>
      <c r="H176" s="317"/>
      <c r="I176" s="317"/>
      <c r="J176" s="317"/>
      <c r="K176" s="317"/>
      <c r="L176" s="93">
        <v>2.74</v>
      </c>
      <c r="M176" s="92"/>
      <c r="N176" s="91">
        <v>27</v>
      </c>
      <c r="AF176" s="88"/>
      <c r="AG176" s="79" t="s">
        <v>156</v>
      </c>
    </row>
    <row r="177" spans="1:35" x14ac:dyDescent="0.2">
      <c r="A177" s="90"/>
      <c r="B177" s="94"/>
      <c r="C177" s="317" t="s">
        <v>157</v>
      </c>
      <c r="D177" s="317"/>
      <c r="E177" s="317"/>
      <c r="F177" s="317"/>
      <c r="G177" s="317"/>
      <c r="H177" s="317"/>
      <c r="I177" s="317"/>
      <c r="J177" s="317"/>
      <c r="K177" s="317"/>
      <c r="L177" s="93">
        <v>0.26</v>
      </c>
      <c r="M177" s="92"/>
      <c r="N177" s="91">
        <v>6</v>
      </c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88"/>
      <c r="AG177" s="79" t="s">
        <v>157</v>
      </c>
      <c r="AH177" s="78"/>
      <c r="AI177" s="78"/>
    </row>
    <row r="178" spans="1:35" x14ac:dyDescent="0.2">
      <c r="A178" s="90"/>
      <c r="B178" s="94"/>
      <c r="C178" s="317" t="s">
        <v>158</v>
      </c>
      <c r="D178" s="317"/>
      <c r="E178" s="317"/>
      <c r="F178" s="317"/>
      <c r="G178" s="317"/>
      <c r="H178" s="317"/>
      <c r="I178" s="317"/>
      <c r="J178" s="317"/>
      <c r="K178" s="317"/>
      <c r="L178" s="93">
        <v>59.65</v>
      </c>
      <c r="M178" s="92"/>
      <c r="N178" s="91">
        <v>463</v>
      </c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88"/>
      <c r="AG178" s="79" t="s">
        <v>158</v>
      </c>
      <c r="AH178" s="78"/>
      <c r="AI178" s="78"/>
    </row>
    <row r="179" spans="1:35" x14ac:dyDescent="0.2">
      <c r="A179" s="90"/>
      <c r="B179" s="94"/>
      <c r="C179" s="317" t="s">
        <v>159</v>
      </c>
      <c r="D179" s="317"/>
      <c r="E179" s="317"/>
      <c r="F179" s="317"/>
      <c r="G179" s="317"/>
      <c r="H179" s="317"/>
      <c r="I179" s="317"/>
      <c r="J179" s="317"/>
      <c r="K179" s="317"/>
      <c r="L179" s="93">
        <v>23.32</v>
      </c>
      <c r="M179" s="92"/>
      <c r="N179" s="91">
        <v>553</v>
      </c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88"/>
      <c r="AG179" s="79" t="s">
        <v>159</v>
      </c>
      <c r="AH179" s="78"/>
      <c r="AI179" s="78"/>
    </row>
    <row r="180" spans="1:35" x14ac:dyDescent="0.2">
      <c r="A180" s="90"/>
      <c r="B180" s="94"/>
      <c r="C180" s="317" t="s">
        <v>160</v>
      </c>
      <c r="D180" s="317"/>
      <c r="E180" s="317"/>
      <c r="F180" s="317"/>
      <c r="G180" s="317"/>
      <c r="H180" s="317"/>
      <c r="I180" s="317"/>
      <c r="J180" s="317"/>
      <c r="K180" s="317"/>
      <c r="L180" s="93">
        <v>12.26</v>
      </c>
      <c r="M180" s="92"/>
      <c r="N180" s="91">
        <v>291</v>
      </c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88"/>
      <c r="AG180" s="79" t="s">
        <v>160</v>
      </c>
      <c r="AH180" s="78"/>
      <c r="AI180" s="78"/>
    </row>
    <row r="181" spans="1:35" x14ac:dyDescent="0.2">
      <c r="A181" s="90"/>
      <c r="B181" s="94"/>
      <c r="C181" s="317" t="s">
        <v>185</v>
      </c>
      <c r="D181" s="317"/>
      <c r="E181" s="317"/>
      <c r="F181" s="317"/>
      <c r="G181" s="317"/>
      <c r="H181" s="317"/>
      <c r="I181" s="317"/>
      <c r="J181" s="317"/>
      <c r="K181" s="317"/>
      <c r="L181" s="93">
        <v>9619.77</v>
      </c>
      <c r="M181" s="92"/>
      <c r="N181" s="91">
        <v>50600</v>
      </c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88"/>
      <c r="AG181" s="79" t="s">
        <v>185</v>
      </c>
      <c r="AH181" s="78"/>
      <c r="AI181" s="78"/>
    </row>
    <row r="182" spans="1:35" x14ac:dyDescent="0.2">
      <c r="A182" s="90"/>
      <c r="B182" s="87"/>
      <c r="C182" s="318" t="s">
        <v>325</v>
      </c>
      <c r="D182" s="318"/>
      <c r="E182" s="318"/>
      <c r="F182" s="318"/>
      <c r="G182" s="318"/>
      <c r="H182" s="318"/>
      <c r="I182" s="318"/>
      <c r="J182" s="318"/>
      <c r="K182" s="318"/>
      <c r="L182" s="86">
        <v>147593.34</v>
      </c>
      <c r="M182" s="161"/>
      <c r="N182" s="105">
        <v>1178403</v>
      </c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88"/>
      <c r="AG182" s="78"/>
      <c r="AH182" s="88" t="s">
        <v>325</v>
      </c>
      <c r="AI182" s="78"/>
    </row>
    <row r="183" spans="1:35" x14ac:dyDescent="0.2">
      <c r="A183" s="90"/>
      <c r="B183" s="94"/>
      <c r="C183" s="317" t="s">
        <v>161</v>
      </c>
      <c r="D183" s="317"/>
      <c r="E183" s="317"/>
      <c r="F183" s="317"/>
      <c r="G183" s="317"/>
      <c r="H183" s="317"/>
      <c r="I183" s="317"/>
      <c r="J183" s="317"/>
      <c r="K183" s="317"/>
      <c r="L183" s="93">
        <v>1357.52</v>
      </c>
      <c r="M183" s="92"/>
      <c r="N183" s="91">
        <v>32188</v>
      </c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88"/>
      <c r="AG183" s="79" t="s">
        <v>161</v>
      </c>
      <c r="AH183" s="88"/>
      <c r="AI183" s="78"/>
    </row>
    <row r="184" spans="1:35" x14ac:dyDescent="0.2">
      <c r="A184" s="90"/>
      <c r="B184" s="94"/>
      <c r="C184" s="317" t="s">
        <v>162</v>
      </c>
      <c r="D184" s="317"/>
      <c r="E184" s="317"/>
      <c r="F184" s="317"/>
      <c r="G184" s="317"/>
      <c r="H184" s="317"/>
      <c r="I184" s="317"/>
      <c r="J184" s="317"/>
      <c r="K184" s="317"/>
      <c r="L184" s="93">
        <v>1142.22</v>
      </c>
      <c r="M184" s="92"/>
      <c r="N184" s="91">
        <v>27083</v>
      </c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88"/>
      <c r="AG184" s="79" t="s">
        <v>162</v>
      </c>
      <c r="AH184" s="88"/>
      <c r="AI184" s="78"/>
    </row>
    <row r="185" spans="1:35" x14ac:dyDescent="0.2">
      <c r="A185" s="90"/>
      <c r="B185" s="94"/>
      <c r="C185" s="317" t="s">
        <v>163</v>
      </c>
      <c r="D185" s="317"/>
      <c r="E185" s="317"/>
      <c r="F185" s="317"/>
      <c r="G185" s="317"/>
      <c r="H185" s="317"/>
      <c r="I185" s="317"/>
      <c r="J185" s="317"/>
      <c r="K185" s="317"/>
      <c r="L185" s="93">
        <v>710.13</v>
      </c>
      <c r="M185" s="92"/>
      <c r="N185" s="91">
        <v>16838</v>
      </c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88"/>
      <c r="AG185" s="79" t="s">
        <v>163</v>
      </c>
      <c r="AH185" s="88"/>
      <c r="AI185" s="78"/>
    </row>
    <row r="186" spans="1:35" x14ac:dyDescent="0.2">
      <c r="A186" s="90"/>
      <c r="B186" s="87"/>
      <c r="C186" s="318" t="s">
        <v>17</v>
      </c>
      <c r="D186" s="318"/>
      <c r="E186" s="318"/>
      <c r="F186" s="318"/>
      <c r="G186" s="318"/>
      <c r="H186" s="318"/>
      <c r="I186" s="318"/>
      <c r="J186" s="318"/>
      <c r="K186" s="318"/>
      <c r="L186" s="86">
        <v>147593.34</v>
      </c>
      <c r="M186" s="161"/>
      <c r="N186" s="89">
        <v>1178403</v>
      </c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88"/>
      <c r="AG186" s="78"/>
      <c r="AH186" s="88"/>
      <c r="AI186" s="88" t="s">
        <v>17</v>
      </c>
    </row>
    <row r="187" spans="1:35" ht="1.5" customHeight="1" x14ac:dyDescent="0.2">
      <c r="B187" s="87"/>
      <c r="C187" s="157"/>
      <c r="D187" s="157"/>
      <c r="E187" s="157"/>
      <c r="F187" s="157"/>
      <c r="G187" s="157"/>
      <c r="H187" s="157"/>
      <c r="I187" s="157"/>
      <c r="J187" s="157"/>
      <c r="K187" s="157"/>
      <c r="L187" s="86"/>
      <c r="M187" s="85"/>
      <c r="N187" s="84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42" customHeight="1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x14ac:dyDescent="0.2">
      <c r="B189" s="81" t="s">
        <v>39</v>
      </c>
      <c r="C189" s="315" t="s">
        <v>326</v>
      </c>
      <c r="D189" s="315"/>
      <c r="E189" s="315"/>
      <c r="F189" s="315"/>
      <c r="G189" s="315"/>
      <c r="H189" s="315"/>
      <c r="I189" s="315"/>
      <c r="J189" s="315"/>
      <c r="K189" s="315"/>
      <c r="L189" s="315"/>
    </row>
    <row r="190" spans="1:35" ht="13.5" customHeight="1" x14ac:dyDescent="0.2">
      <c r="B190" s="82"/>
      <c r="C190" s="316" t="s">
        <v>167</v>
      </c>
      <c r="D190" s="316"/>
      <c r="E190" s="316"/>
      <c r="F190" s="316"/>
      <c r="G190" s="316"/>
      <c r="H190" s="316"/>
      <c r="I190" s="316"/>
      <c r="J190" s="316"/>
      <c r="K190" s="316"/>
      <c r="L190" s="316"/>
    </row>
    <row r="191" spans="1:35" ht="12.75" customHeight="1" x14ac:dyDescent="0.2">
      <c r="B191" s="81" t="s">
        <v>40</v>
      </c>
      <c r="C191" s="315" t="s">
        <v>327</v>
      </c>
      <c r="D191" s="315"/>
      <c r="E191" s="315"/>
      <c r="F191" s="315"/>
      <c r="G191" s="315"/>
      <c r="H191" s="315"/>
      <c r="I191" s="315"/>
      <c r="J191" s="315"/>
      <c r="K191" s="315"/>
      <c r="L191" s="315"/>
    </row>
    <row r="192" spans="1:35" ht="13.5" customHeight="1" x14ac:dyDescent="0.2">
      <c r="C192" s="316" t="s">
        <v>167</v>
      </c>
      <c r="D192" s="316"/>
      <c r="E192" s="316"/>
      <c r="F192" s="316"/>
      <c r="G192" s="316"/>
      <c r="H192" s="316"/>
      <c r="I192" s="316"/>
      <c r="J192" s="316"/>
      <c r="K192" s="316"/>
      <c r="L192" s="316"/>
    </row>
    <row r="194" spans="2:6" s="78" customFormat="1" x14ac:dyDescent="0.2">
      <c r="B194" s="80"/>
      <c r="D194" s="80"/>
      <c r="F194" s="80"/>
    </row>
  </sheetData>
  <mergeCells count="164">
    <mergeCell ref="D10:N10"/>
    <mergeCell ref="A13:N13"/>
    <mergeCell ref="A14:N14"/>
    <mergeCell ref="A16:N16"/>
    <mergeCell ref="A17:N17"/>
    <mergeCell ref="A18:N18"/>
    <mergeCell ref="A4:C4"/>
    <mergeCell ref="K4:N4"/>
    <mergeCell ref="A5:D5"/>
    <mergeCell ref="J5:N5"/>
    <mergeCell ref="A6:D6"/>
    <mergeCell ref="J6:N6"/>
    <mergeCell ref="A20:N20"/>
    <mergeCell ref="A21:N21"/>
    <mergeCell ref="B23:F23"/>
    <mergeCell ref="B24:F24"/>
    <mergeCell ref="L33:M33"/>
    <mergeCell ref="A35:A37"/>
    <mergeCell ref="B35:B37"/>
    <mergeCell ref="C35:E37"/>
    <mergeCell ref="F35:F37"/>
    <mergeCell ref="G35:I36"/>
    <mergeCell ref="C41:N41"/>
    <mergeCell ref="C42:E42"/>
    <mergeCell ref="C43:E43"/>
    <mergeCell ref="C44:E44"/>
    <mergeCell ref="C45:E45"/>
    <mergeCell ref="C46:E46"/>
    <mergeCell ref="J35:L36"/>
    <mergeCell ref="M35:M37"/>
    <mergeCell ref="N35:N37"/>
    <mergeCell ref="C38:E38"/>
    <mergeCell ref="A39:N39"/>
    <mergeCell ref="C40:E40"/>
    <mergeCell ref="C53:E53"/>
    <mergeCell ref="C54:E54"/>
    <mergeCell ref="C55:E55"/>
    <mergeCell ref="C57:N57"/>
    <mergeCell ref="C58:E58"/>
    <mergeCell ref="C60:N60"/>
    <mergeCell ref="C47:E47"/>
    <mergeCell ref="C48:E48"/>
    <mergeCell ref="C49:E49"/>
    <mergeCell ref="C50:E50"/>
    <mergeCell ref="C51:E51"/>
    <mergeCell ref="C52:E52"/>
    <mergeCell ref="C70:E70"/>
    <mergeCell ref="C72:N72"/>
    <mergeCell ref="C73:E73"/>
    <mergeCell ref="C75:E75"/>
    <mergeCell ref="C76:E76"/>
    <mergeCell ref="C77:E77"/>
    <mergeCell ref="C61:E61"/>
    <mergeCell ref="C63:N63"/>
    <mergeCell ref="C64:E64"/>
    <mergeCell ref="C66:N66"/>
    <mergeCell ref="C67:E67"/>
    <mergeCell ref="C69:N69"/>
    <mergeCell ref="C84:E84"/>
    <mergeCell ref="C85:E85"/>
    <mergeCell ref="C86:E86"/>
    <mergeCell ref="C87:E87"/>
    <mergeCell ref="C89:N89"/>
    <mergeCell ref="C90:E90"/>
    <mergeCell ref="C78:E78"/>
    <mergeCell ref="C79:E79"/>
    <mergeCell ref="C80:E80"/>
    <mergeCell ref="C81:E81"/>
    <mergeCell ref="C82:E82"/>
    <mergeCell ref="C83:E83"/>
    <mergeCell ref="C97:E97"/>
    <mergeCell ref="C98:E98"/>
    <mergeCell ref="C99:E99"/>
    <mergeCell ref="C100:E100"/>
    <mergeCell ref="C101:E101"/>
    <mergeCell ref="C102:E102"/>
    <mergeCell ref="C91:N91"/>
    <mergeCell ref="C92:N92"/>
    <mergeCell ref="C93:E93"/>
    <mergeCell ref="C94:E94"/>
    <mergeCell ref="C95:E95"/>
    <mergeCell ref="C96:E96"/>
    <mergeCell ref="C110:E110"/>
    <mergeCell ref="C111:E111"/>
    <mergeCell ref="C112:E112"/>
    <mergeCell ref="C113:E113"/>
    <mergeCell ref="C114:E114"/>
    <mergeCell ref="C115:E115"/>
    <mergeCell ref="C103:E103"/>
    <mergeCell ref="C104:E104"/>
    <mergeCell ref="C106:N106"/>
    <mergeCell ref="C107:E107"/>
    <mergeCell ref="C108:N108"/>
    <mergeCell ref="C109:N109"/>
    <mergeCell ref="C123:N123"/>
    <mergeCell ref="C124:E124"/>
    <mergeCell ref="C125:E125"/>
    <mergeCell ref="C126:E126"/>
    <mergeCell ref="C127:E127"/>
    <mergeCell ref="C128:E128"/>
    <mergeCell ref="C116:E116"/>
    <mergeCell ref="C117:E117"/>
    <mergeCell ref="C118:E118"/>
    <mergeCell ref="C119:E119"/>
    <mergeCell ref="C121:E121"/>
    <mergeCell ref="C122:N122"/>
    <mergeCell ref="C135:E135"/>
    <mergeCell ref="C136:E136"/>
    <mergeCell ref="C138:N138"/>
    <mergeCell ref="C139:E139"/>
    <mergeCell ref="C140:N140"/>
    <mergeCell ref="C141:N141"/>
    <mergeCell ref="C129:E129"/>
    <mergeCell ref="C130:E130"/>
    <mergeCell ref="C131:E131"/>
    <mergeCell ref="C132:E132"/>
    <mergeCell ref="C133:E133"/>
    <mergeCell ref="C134:E134"/>
    <mergeCell ref="C148:E148"/>
    <mergeCell ref="C149:E149"/>
    <mergeCell ref="C150:E150"/>
    <mergeCell ref="C151:E151"/>
    <mergeCell ref="C152:E152"/>
    <mergeCell ref="C153:E153"/>
    <mergeCell ref="C142:E142"/>
    <mergeCell ref="C143:E143"/>
    <mergeCell ref="C144:E144"/>
    <mergeCell ref="C145:E145"/>
    <mergeCell ref="C146:E146"/>
    <mergeCell ref="C147:E147"/>
    <mergeCell ref="C163:K163"/>
    <mergeCell ref="C164:K164"/>
    <mergeCell ref="C165:K165"/>
    <mergeCell ref="C166:K166"/>
    <mergeCell ref="C167:K167"/>
    <mergeCell ref="C168:K168"/>
    <mergeCell ref="C154:E154"/>
    <mergeCell ref="C158:K158"/>
    <mergeCell ref="C159:K159"/>
    <mergeCell ref="C160:K160"/>
    <mergeCell ref="C161:K161"/>
    <mergeCell ref="C162:K162"/>
    <mergeCell ref="C175:K175"/>
    <mergeCell ref="C176:K176"/>
    <mergeCell ref="C177:K177"/>
    <mergeCell ref="C178:K178"/>
    <mergeCell ref="C179:K179"/>
    <mergeCell ref="C180:K180"/>
    <mergeCell ref="C169:K169"/>
    <mergeCell ref="C170:K170"/>
    <mergeCell ref="C171:K171"/>
    <mergeCell ref="C172:K172"/>
    <mergeCell ref="C173:K173"/>
    <mergeCell ref="C174:K174"/>
    <mergeCell ref="C189:L189"/>
    <mergeCell ref="C190:L190"/>
    <mergeCell ref="C191:L191"/>
    <mergeCell ref="C192:L192"/>
    <mergeCell ref="C181:K181"/>
    <mergeCell ref="C182:K182"/>
    <mergeCell ref="C183:K183"/>
    <mergeCell ref="C184:K184"/>
    <mergeCell ref="C185:K185"/>
    <mergeCell ref="C186:K1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80" workbookViewId="0">
      <selection activeCell="H8" sqref="H8"/>
    </sheetView>
  </sheetViews>
  <sheetFormatPr defaultRowHeight="15.75" x14ac:dyDescent="0.25"/>
  <cols>
    <col min="1" max="1" width="4.85546875" style="289" customWidth="1"/>
    <col min="2" max="2" width="23.85546875" style="289" customWidth="1"/>
    <col min="3" max="3" width="17" style="291" customWidth="1"/>
    <col min="4" max="4" width="27.5703125" style="289" customWidth="1"/>
    <col min="5" max="5" width="6.28515625" style="289" customWidth="1"/>
    <col min="6" max="6" width="9.140625" style="289"/>
    <col min="7" max="7" width="12.7109375" style="292" customWidth="1"/>
    <col min="8" max="8" width="22.7109375" style="293" customWidth="1"/>
    <col min="9" max="9" width="14.28515625" style="293" customWidth="1"/>
    <col min="10" max="10" width="12.85546875" style="293" customWidth="1"/>
    <col min="11" max="11" width="9.140625" style="289"/>
    <col min="12" max="12" width="6.140625" style="289" customWidth="1"/>
    <col min="13" max="13" width="26.28515625" style="289" customWidth="1"/>
    <col min="14" max="14" width="13.5703125" style="289" customWidth="1"/>
    <col min="15" max="15" width="23.7109375" style="289" customWidth="1"/>
    <col min="16" max="16" width="11.42578125" style="289" customWidth="1"/>
    <col min="17" max="17" width="17.28515625" style="289" customWidth="1"/>
    <col min="18" max="18" width="7.7109375" style="289" customWidth="1"/>
    <col min="19" max="19" width="9.140625" style="174"/>
    <col min="20" max="21" width="9.140625" style="175"/>
    <col min="22" max="16384" width="9.140625" style="145"/>
  </cols>
  <sheetData>
    <row r="1" spans="1:21" x14ac:dyDescent="0.25">
      <c r="A1" s="168"/>
      <c r="B1" s="169"/>
      <c r="C1" s="170"/>
      <c r="D1" s="169"/>
      <c r="E1" s="169"/>
      <c r="F1" s="169"/>
      <c r="G1" s="171"/>
      <c r="H1" s="172"/>
      <c r="I1" s="172"/>
      <c r="J1" s="172"/>
      <c r="K1" s="169"/>
      <c r="L1" s="169"/>
      <c r="M1" s="169"/>
      <c r="N1" s="169"/>
      <c r="O1" s="169"/>
      <c r="P1" s="169"/>
      <c r="Q1" s="169"/>
      <c r="R1" s="173"/>
    </row>
    <row r="2" spans="1:21" x14ac:dyDescent="0.25">
      <c r="A2" s="355" t="s">
        <v>356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7"/>
    </row>
    <row r="3" spans="1:21" x14ac:dyDescent="0.25">
      <c r="A3" s="176"/>
      <c r="B3" s="177"/>
      <c r="C3" s="178"/>
      <c r="D3" s="177"/>
      <c r="E3" s="177"/>
      <c r="F3" s="177"/>
      <c r="G3" s="179"/>
      <c r="H3" s="180"/>
      <c r="I3" s="180"/>
      <c r="J3" s="180"/>
      <c r="K3" s="177"/>
      <c r="L3" s="177"/>
      <c r="M3" s="177"/>
      <c r="N3" s="177"/>
      <c r="O3" s="177"/>
      <c r="P3" s="177"/>
      <c r="Q3" s="177"/>
      <c r="R3" s="181"/>
    </row>
    <row r="4" spans="1:21" ht="22.5" customHeight="1" x14ac:dyDescent="0.25">
      <c r="A4" s="358" t="s">
        <v>196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</row>
    <row r="5" spans="1:21" x14ac:dyDescent="0.25">
      <c r="A5" s="361" t="s">
        <v>168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3"/>
    </row>
    <row r="6" spans="1:21" x14ac:dyDescent="0.25">
      <c r="A6" s="176"/>
      <c r="B6" s="177"/>
      <c r="C6" s="178"/>
      <c r="D6" s="177"/>
      <c r="E6" s="177"/>
      <c r="F6" s="177"/>
      <c r="G6" s="179"/>
      <c r="H6" s="180"/>
      <c r="I6" s="180"/>
      <c r="J6" s="180"/>
      <c r="K6" s="177"/>
      <c r="L6" s="177"/>
      <c r="M6" s="177"/>
      <c r="N6" s="177"/>
      <c r="O6" s="177"/>
      <c r="P6" s="177"/>
      <c r="Q6" s="177"/>
      <c r="R6" s="181"/>
    </row>
    <row r="7" spans="1:21" s="189" customFormat="1" ht="171.75" customHeight="1" x14ac:dyDescent="0.2">
      <c r="A7" s="182" t="s">
        <v>1</v>
      </c>
      <c r="B7" s="183" t="s">
        <v>169</v>
      </c>
      <c r="C7" s="184" t="s">
        <v>170</v>
      </c>
      <c r="D7" s="183" t="s">
        <v>171</v>
      </c>
      <c r="E7" s="183" t="s">
        <v>21</v>
      </c>
      <c r="F7" s="183" t="s">
        <v>172</v>
      </c>
      <c r="G7" s="185" t="s">
        <v>328</v>
      </c>
      <c r="H7" s="186" t="s">
        <v>329</v>
      </c>
      <c r="I7" s="186" t="s">
        <v>173</v>
      </c>
      <c r="J7" s="186" t="s">
        <v>174</v>
      </c>
      <c r="K7" s="183" t="s">
        <v>175</v>
      </c>
      <c r="L7" s="183" t="s">
        <v>176</v>
      </c>
      <c r="M7" s="183" t="s">
        <v>177</v>
      </c>
      <c r="N7" s="183" t="s">
        <v>178</v>
      </c>
      <c r="O7" s="183" t="s">
        <v>179</v>
      </c>
      <c r="P7" s="183" t="s">
        <v>180</v>
      </c>
      <c r="Q7" s="183" t="s">
        <v>181</v>
      </c>
      <c r="R7" s="187" t="s">
        <v>182</v>
      </c>
      <c r="S7" s="188"/>
      <c r="T7" s="188"/>
      <c r="U7" s="188"/>
    </row>
    <row r="8" spans="1:21" ht="16.5" thickBot="1" x14ac:dyDescent="0.3">
      <c r="A8" s="190">
        <v>1</v>
      </c>
      <c r="B8" s="191">
        <v>2</v>
      </c>
      <c r="C8" s="192">
        <v>3</v>
      </c>
      <c r="D8" s="191">
        <v>4</v>
      </c>
      <c r="E8" s="191">
        <v>5</v>
      </c>
      <c r="F8" s="191">
        <v>6</v>
      </c>
      <c r="G8" s="193">
        <v>7</v>
      </c>
      <c r="H8" s="191">
        <v>8</v>
      </c>
      <c r="I8" s="191">
        <v>9</v>
      </c>
      <c r="J8" s="191">
        <v>10</v>
      </c>
      <c r="K8" s="191">
        <v>11</v>
      </c>
      <c r="L8" s="191">
        <v>12</v>
      </c>
      <c r="M8" s="191">
        <v>13</v>
      </c>
      <c r="N8" s="191">
        <v>14</v>
      </c>
      <c r="O8" s="191">
        <v>15</v>
      </c>
      <c r="P8" s="191">
        <v>16</v>
      </c>
      <c r="Q8" s="191">
        <v>17</v>
      </c>
      <c r="R8" s="194">
        <v>18</v>
      </c>
    </row>
    <row r="9" spans="1:21" s="210" customFormat="1" ht="31.5" customHeight="1" thickBot="1" x14ac:dyDescent="0.25">
      <c r="A9" s="195" t="s">
        <v>330</v>
      </c>
      <c r="B9" s="196" t="s">
        <v>235</v>
      </c>
      <c r="C9" s="197" t="s">
        <v>331</v>
      </c>
      <c r="D9" s="198" t="s">
        <v>332</v>
      </c>
      <c r="E9" s="199" t="s">
        <v>19</v>
      </c>
      <c r="F9" s="200" t="s">
        <v>19</v>
      </c>
      <c r="G9" s="201"/>
      <c r="H9" s="202">
        <v>143566.5</v>
      </c>
      <c r="I9" s="202">
        <f>7178.33</f>
        <v>7178.33</v>
      </c>
      <c r="J9" s="202">
        <f>H9+I9</f>
        <v>150744.82999999999</v>
      </c>
      <c r="K9" s="203">
        <v>2022</v>
      </c>
      <c r="L9" s="203">
        <v>1</v>
      </c>
      <c r="M9" s="200" t="s">
        <v>333</v>
      </c>
      <c r="N9" s="204">
        <v>262802001</v>
      </c>
      <c r="O9" s="205">
        <v>262808938099</v>
      </c>
      <c r="P9" s="206"/>
      <c r="Q9" s="207" t="s">
        <v>334</v>
      </c>
      <c r="R9" s="208">
        <v>2</v>
      </c>
      <c r="S9" s="209"/>
      <c r="T9" s="209"/>
      <c r="U9" s="209"/>
    </row>
    <row r="10" spans="1:21" s="210" customFormat="1" ht="39" thickBot="1" x14ac:dyDescent="0.25">
      <c r="A10" s="211"/>
      <c r="B10" s="196" t="s">
        <v>235</v>
      </c>
      <c r="C10" s="212"/>
      <c r="D10" s="198" t="s">
        <v>335</v>
      </c>
      <c r="E10" s="199" t="s">
        <v>19</v>
      </c>
      <c r="F10" s="200" t="s">
        <v>19</v>
      </c>
      <c r="G10" s="201"/>
      <c r="H10" s="202">
        <v>143566.5</v>
      </c>
      <c r="I10" s="202"/>
      <c r="J10" s="202">
        <f>H10+I10</f>
        <v>143566.5</v>
      </c>
      <c r="K10" s="203">
        <v>2022</v>
      </c>
      <c r="L10" s="203">
        <v>1</v>
      </c>
      <c r="M10" s="200" t="s">
        <v>333</v>
      </c>
      <c r="N10" s="204">
        <v>262802001</v>
      </c>
      <c r="O10" s="205">
        <v>262808938099</v>
      </c>
      <c r="P10" s="206"/>
      <c r="Q10" s="207" t="s">
        <v>334</v>
      </c>
      <c r="R10" s="208">
        <v>2</v>
      </c>
      <c r="S10" s="209"/>
      <c r="T10" s="209"/>
      <c r="U10" s="209"/>
    </row>
    <row r="11" spans="1:21" s="210" customFormat="1" ht="26.25" thickBot="1" x14ac:dyDescent="0.25">
      <c r="A11" s="346">
        <v>2</v>
      </c>
      <c r="B11" s="349" t="s">
        <v>235</v>
      </c>
      <c r="C11" s="352" t="s">
        <v>336</v>
      </c>
      <c r="D11" s="213" t="s">
        <v>337</v>
      </c>
      <c r="E11" s="214" t="s">
        <v>19</v>
      </c>
      <c r="F11" s="215" t="s">
        <v>19</v>
      </c>
      <c r="G11" s="216"/>
      <c r="H11" s="217">
        <v>137214</v>
      </c>
      <c r="I11" s="218">
        <v>7436.96</v>
      </c>
      <c r="J11" s="217">
        <f>H11+I11</f>
        <v>144650.96</v>
      </c>
      <c r="K11" s="219">
        <v>2022</v>
      </c>
      <c r="L11" s="219">
        <v>1</v>
      </c>
      <c r="M11" s="220"/>
      <c r="N11" s="221"/>
      <c r="O11" s="205"/>
      <c r="P11" s="222"/>
      <c r="Q11" s="220"/>
      <c r="R11" s="223"/>
      <c r="S11" s="209"/>
      <c r="T11" s="209"/>
      <c r="U11" s="209"/>
    </row>
    <row r="12" spans="1:21" s="210" customFormat="1" ht="26.25" thickBot="1" x14ac:dyDescent="0.25">
      <c r="A12" s="347"/>
      <c r="B12" s="350"/>
      <c r="C12" s="353"/>
      <c r="D12" s="224" t="s">
        <v>338</v>
      </c>
      <c r="E12" s="225"/>
      <c r="F12" s="226"/>
      <c r="G12" s="227"/>
      <c r="H12" s="228">
        <v>148739.25</v>
      </c>
      <c r="I12" s="229"/>
      <c r="J12" s="217">
        <f t="shared" ref="J12:J15" si="0">H12+I12</f>
        <v>148739.25</v>
      </c>
      <c r="K12" s="230"/>
      <c r="L12" s="230"/>
      <c r="M12" s="231"/>
      <c r="N12" s="232"/>
      <c r="O12" s="230"/>
      <c r="P12" s="233"/>
      <c r="Q12" s="234"/>
      <c r="R12" s="235"/>
      <c r="S12" s="209"/>
      <c r="T12" s="209"/>
      <c r="U12" s="209"/>
    </row>
    <row r="13" spans="1:21" s="210" customFormat="1" thickBot="1" x14ac:dyDescent="0.25">
      <c r="A13" s="347"/>
      <c r="B13" s="350"/>
      <c r="C13" s="353"/>
      <c r="D13" s="224" t="s">
        <v>242</v>
      </c>
      <c r="E13" s="225"/>
      <c r="F13" s="226"/>
      <c r="G13" s="227"/>
      <c r="H13" s="228">
        <v>42907.51</v>
      </c>
      <c r="I13" s="229"/>
      <c r="J13" s="217">
        <f t="shared" si="0"/>
        <v>42907.51</v>
      </c>
      <c r="K13" s="230"/>
      <c r="L13" s="230"/>
      <c r="M13" s="231"/>
      <c r="N13" s="232"/>
      <c r="O13" s="230"/>
      <c r="P13" s="233"/>
      <c r="Q13" s="234"/>
      <c r="R13" s="235"/>
      <c r="S13" s="209"/>
      <c r="T13" s="209"/>
      <c r="U13" s="209"/>
    </row>
    <row r="14" spans="1:21" s="210" customFormat="1" ht="39" thickBot="1" x14ac:dyDescent="0.25">
      <c r="A14" s="347"/>
      <c r="B14" s="350"/>
      <c r="C14" s="353"/>
      <c r="D14" s="224" t="s">
        <v>246</v>
      </c>
      <c r="E14" s="225"/>
      <c r="F14" s="226"/>
      <c r="G14" s="227"/>
      <c r="H14" s="228">
        <v>120841.36</v>
      </c>
      <c r="I14" s="229"/>
      <c r="J14" s="217">
        <f t="shared" si="0"/>
        <v>120841.36</v>
      </c>
      <c r="K14" s="230"/>
      <c r="L14" s="230"/>
      <c r="M14" s="231"/>
      <c r="N14" s="232"/>
      <c r="O14" s="230"/>
      <c r="P14" s="233"/>
      <c r="Q14" s="234"/>
      <c r="R14" s="235"/>
      <c r="S14" s="209"/>
      <c r="T14" s="209"/>
      <c r="U14" s="209"/>
    </row>
    <row r="15" spans="1:21" s="210" customFormat="1" thickBot="1" x14ac:dyDescent="0.25">
      <c r="A15" s="354"/>
      <c r="B15" s="350"/>
      <c r="C15" s="353"/>
      <c r="D15" s="224" t="s">
        <v>257</v>
      </c>
      <c r="E15" s="225"/>
      <c r="F15" s="226" t="s">
        <v>19</v>
      </c>
      <c r="G15" s="227"/>
      <c r="H15" s="228">
        <v>50000</v>
      </c>
      <c r="I15" s="236"/>
      <c r="J15" s="217">
        <f t="shared" si="0"/>
        <v>50000</v>
      </c>
      <c r="K15" s="230">
        <v>2022</v>
      </c>
      <c r="L15" s="230">
        <v>1</v>
      </c>
      <c r="M15" s="231"/>
      <c r="N15" s="230"/>
      <c r="O15" s="230"/>
      <c r="P15" s="233"/>
      <c r="Q15" s="237"/>
      <c r="R15" s="238"/>
      <c r="S15" s="209"/>
      <c r="T15" s="209"/>
      <c r="U15" s="209"/>
    </row>
    <row r="16" spans="1:21" s="210" customFormat="1" ht="26.25" thickBot="1" x14ac:dyDescent="0.25">
      <c r="A16" s="348"/>
      <c r="B16" s="351"/>
      <c r="C16" s="353"/>
      <c r="D16" s="239" t="s">
        <v>339</v>
      </c>
      <c r="E16" s="240"/>
      <c r="F16" s="241"/>
      <c r="G16" s="242"/>
      <c r="H16" s="243">
        <f>SUM(H9:H15)</f>
        <v>786835.12</v>
      </c>
      <c r="I16" s="243">
        <f t="shared" ref="I16:J16" si="1">SUM(I9:I15)</f>
        <v>14615.29</v>
      </c>
      <c r="J16" s="243">
        <f t="shared" si="1"/>
        <v>801450.41</v>
      </c>
      <c r="K16" s="244"/>
      <c r="L16" s="244"/>
      <c r="M16" s="245" t="s">
        <v>333</v>
      </c>
      <c r="N16" s="246"/>
      <c r="O16" s="247">
        <v>262808938099</v>
      </c>
      <c r="P16" s="248"/>
      <c r="Q16" s="245" t="s">
        <v>334</v>
      </c>
      <c r="R16" s="249">
        <v>2</v>
      </c>
      <c r="S16" s="209"/>
      <c r="T16" s="209"/>
      <c r="U16" s="209"/>
    </row>
    <row r="17" spans="1:21" s="210" customFormat="1" ht="26.25" thickBot="1" x14ac:dyDescent="0.25">
      <c r="A17" s="250"/>
      <c r="B17" s="196" t="s">
        <v>340</v>
      </c>
      <c r="C17" s="251"/>
      <c r="D17" s="198" t="s">
        <v>341</v>
      </c>
      <c r="E17" s="199"/>
      <c r="F17" s="252" t="s">
        <v>19</v>
      </c>
      <c r="G17" s="253">
        <v>260794.48</v>
      </c>
      <c r="H17" s="254">
        <f>G17/1.2</f>
        <v>217328.73</v>
      </c>
      <c r="I17" s="254">
        <f>100000/H22*H17</f>
        <v>29912.57</v>
      </c>
      <c r="J17" s="254">
        <f>H17+I17</f>
        <v>247241.3</v>
      </c>
      <c r="K17" s="255">
        <v>2022</v>
      </c>
      <c r="L17" s="255">
        <v>1</v>
      </c>
      <c r="M17" s="199" t="s">
        <v>342</v>
      </c>
      <c r="N17" s="255">
        <v>774301001</v>
      </c>
      <c r="O17" s="255">
        <v>774350280</v>
      </c>
      <c r="P17" s="256"/>
      <c r="Q17" s="199" t="s">
        <v>343</v>
      </c>
      <c r="R17" s="257">
        <v>2</v>
      </c>
      <c r="S17" s="209"/>
      <c r="T17" s="209"/>
      <c r="U17" s="209"/>
    </row>
    <row r="18" spans="1:21" s="210" customFormat="1" ht="26.25" thickBot="1" x14ac:dyDescent="0.25">
      <c r="A18" s="258"/>
      <c r="B18" s="196" t="s">
        <v>344</v>
      </c>
      <c r="C18" s="259"/>
      <c r="D18" s="198" t="s">
        <v>341</v>
      </c>
      <c r="E18" s="199"/>
      <c r="F18" s="252" t="s">
        <v>19</v>
      </c>
      <c r="G18" s="253">
        <v>260794.48</v>
      </c>
      <c r="H18" s="254">
        <f>G18/1.2</f>
        <v>217328.73</v>
      </c>
      <c r="I18" s="254">
        <f>100000/H22*H18</f>
        <v>29912.57</v>
      </c>
      <c r="J18" s="254">
        <f t="shared" ref="J18:J21" si="2">H18+I18</f>
        <v>247241.3</v>
      </c>
      <c r="K18" s="255">
        <v>2022</v>
      </c>
      <c r="L18" s="255">
        <v>1</v>
      </c>
      <c r="M18" s="199" t="s">
        <v>342</v>
      </c>
      <c r="N18" s="255">
        <v>774301001</v>
      </c>
      <c r="O18" s="255">
        <v>774350280</v>
      </c>
      <c r="P18" s="256"/>
      <c r="Q18" s="199" t="s">
        <v>343</v>
      </c>
      <c r="R18" s="257">
        <v>2</v>
      </c>
      <c r="S18" s="209"/>
      <c r="T18" s="209"/>
      <c r="U18" s="209"/>
    </row>
    <row r="19" spans="1:21" s="210" customFormat="1" ht="26.25" thickBot="1" x14ac:dyDescent="0.25">
      <c r="A19" s="346">
        <v>2</v>
      </c>
      <c r="B19" s="349" t="s">
        <v>340</v>
      </c>
      <c r="C19" s="352" t="s">
        <v>336</v>
      </c>
      <c r="D19" s="213" t="s">
        <v>337</v>
      </c>
      <c r="E19" s="214" t="s">
        <v>19</v>
      </c>
      <c r="F19" s="215" t="s">
        <v>19</v>
      </c>
      <c r="G19" s="260">
        <v>153679.67999999999</v>
      </c>
      <c r="H19" s="261">
        <f>G19/1.2</f>
        <v>128066.4</v>
      </c>
      <c r="I19" s="262">
        <f>100000/H22*H19</f>
        <v>17626.73</v>
      </c>
      <c r="J19" s="254">
        <f t="shared" si="2"/>
        <v>145693.13</v>
      </c>
      <c r="K19" s="219">
        <v>2022</v>
      </c>
      <c r="L19" s="219">
        <v>1</v>
      </c>
      <c r="M19" s="220"/>
      <c r="N19" s="221"/>
      <c r="O19" s="205"/>
      <c r="P19" s="222"/>
      <c r="Q19" s="220"/>
      <c r="R19" s="223"/>
      <c r="S19" s="209"/>
      <c r="T19" s="209"/>
      <c r="U19" s="209"/>
    </row>
    <row r="20" spans="1:21" s="210" customFormat="1" ht="26.25" thickBot="1" x14ac:dyDescent="0.25">
      <c r="A20" s="347"/>
      <c r="B20" s="350"/>
      <c r="C20" s="353"/>
      <c r="D20" s="224" t="s">
        <v>338</v>
      </c>
      <c r="E20" s="225"/>
      <c r="F20" s="226"/>
      <c r="G20" s="227">
        <v>153679.67999999999</v>
      </c>
      <c r="H20" s="228">
        <f>G20/1.2</f>
        <v>128066.4</v>
      </c>
      <c r="I20" s="263">
        <f>100000/H22*H20</f>
        <v>17626.73</v>
      </c>
      <c r="J20" s="254">
        <f t="shared" si="2"/>
        <v>145693.13</v>
      </c>
      <c r="K20" s="230"/>
      <c r="L20" s="230"/>
      <c r="M20" s="231"/>
      <c r="N20" s="232"/>
      <c r="O20" s="230"/>
      <c r="P20" s="233"/>
      <c r="Q20" s="234"/>
      <c r="R20" s="235"/>
      <c r="S20" s="209"/>
      <c r="T20" s="209"/>
      <c r="U20" s="209"/>
    </row>
    <row r="21" spans="1:21" s="210" customFormat="1" thickBot="1" x14ac:dyDescent="0.25">
      <c r="A21" s="347"/>
      <c r="B21" s="350"/>
      <c r="C21" s="353"/>
      <c r="D21" s="224" t="s">
        <v>242</v>
      </c>
      <c r="E21" s="225"/>
      <c r="F21" s="226"/>
      <c r="G21" s="227">
        <v>42907.51</v>
      </c>
      <c r="H21" s="264">
        <f>G21/1.2</f>
        <v>35756.26</v>
      </c>
      <c r="I21" s="263">
        <v>4921.3999999999996</v>
      </c>
      <c r="J21" s="254">
        <f t="shared" si="2"/>
        <v>40677.660000000003</v>
      </c>
      <c r="K21" s="230"/>
      <c r="L21" s="230"/>
      <c r="M21" s="231"/>
      <c r="N21" s="232"/>
      <c r="O21" s="230"/>
      <c r="P21" s="233"/>
      <c r="Q21" s="234"/>
      <c r="R21" s="235"/>
      <c r="S21" s="209"/>
      <c r="T21" s="209"/>
      <c r="U21" s="209"/>
    </row>
    <row r="22" spans="1:21" s="210" customFormat="1" thickBot="1" x14ac:dyDescent="0.25">
      <c r="A22" s="348"/>
      <c r="B22" s="351"/>
      <c r="C22" s="353"/>
      <c r="D22" s="239" t="s">
        <v>339</v>
      </c>
      <c r="E22" s="240"/>
      <c r="F22" s="265"/>
      <c r="G22" s="266">
        <f>SUM(G17:G21)</f>
        <v>871855.83</v>
      </c>
      <c r="H22" s="266">
        <f t="shared" ref="H22:J22" si="3">SUM(H17:H21)</f>
        <v>726546.52</v>
      </c>
      <c r="I22" s="266">
        <f t="shared" si="3"/>
        <v>100000</v>
      </c>
      <c r="J22" s="266">
        <f t="shared" si="3"/>
        <v>826546.52</v>
      </c>
      <c r="K22" s="267"/>
      <c r="L22" s="267"/>
      <c r="M22" s="199" t="s">
        <v>342</v>
      </c>
      <c r="N22" s="255">
        <v>774301001</v>
      </c>
      <c r="O22" s="255">
        <v>774350280</v>
      </c>
      <c r="P22" s="256"/>
      <c r="Q22" s="199" t="s">
        <v>343</v>
      </c>
      <c r="R22" s="257">
        <v>2</v>
      </c>
      <c r="S22" s="209"/>
      <c r="T22" s="209"/>
      <c r="U22" s="209"/>
    </row>
    <row r="23" spans="1:21" s="210" customFormat="1" ht="26.25" thickBot="1" x14ac:dyDescent="0.25">
      <c r="A23" s="258"/>
      <c r="B23" s="196" t="s">
        <v>345</v>
      </c>
      <c r="C23" s="259"/>
      <c r="D23" s="198" t="s">
        <v>341</v>
      </c>
      <c r="E23" s="199"/>
      <c r="F23" s="252" t="s">
        <v>19</v>
      </c>
      <c r="G23" s="253"/>
      <c r="H23" s="254">
        <v>143566.5</v>
      </c>
      <c r="I23" s="254">
        <v>7482.11</v>
      </c>
      <c r="J23" s="254">
        <f t="shared" ref="J23:J33" si="4">H23+I23</f>
        <v>151048.60999999999</v>
      </c>
      <c r="K23" s="255">
        <v>2022</v>
      </c>
      <c r="L23" s="255"/>
      <c r="M23" s="199" t="s">
        <v>346</v>
      </c>
      <c r="N23" s="255"/>
      <c r="O23" s="205">
        <v>262813009247</v>
      </c>
      <c r="P23" s="256"/>
      <c r="Q23" s="199" t="s">
        <v>334</v>
      </c>
      <c r="R23" s="257"/>
      <c r="S23" s="209"/>
      <c r="T23" s="209"/>
      <c r="U23" s="209"/>
    </row>
    <row r="24" spans="1:21" s="210" customFormat="1" ht="26.25" thickBot="1" x14ac:dyDescent="0.25">
      <c r="A24" s="258"/>
      <c r="B24" s="196" t="s">
        <v>345</v>
      </c>
      <c r="C24" s="268"/>
      <c r="D24" s="198" t="s">
        <v>341</v>
      </c>
      <c r="E24" s="199"/>
      <c r="F24" s="198" t="s">
        <v>19</v>
      </c>
      <c r="G24" s="253"/>
      <c r="H24" s="254">
        <v>143566.5</v>
      </c>
      <c r="I24" s="254"/>
      <c r="J24" s="254">
        <f t="shared" si="4"/>
        <v>143566.5</v>
      </c>
      <c r="K24" s="255">
        <v>2022</v>
      </c>
      <c r="L24" s="255">
        <v>1</v>
      </c>
      <c r="M24" s="199" t="s">
        <v>346</v>
      </c>
      <c r="N24" s="255"/>
      <c r="O24" s="205">
        <v>262813009247</v>
      </c>
      <c r="P24" s="256"/>
      <c r="Q24" s="199" t="s">
        <v>334</v>
      </c>
      <c r="R24" s="257">
        <v>2</v>
      </c>
      <c r="S24" s="209"/>
      <c r="T24" s="209"/>
      <c r="U24" s="209"/>
    </row>
    <row r="25" spans="1:21" s="210" customFormat="1" ht="26.25" thickBot="1" x14ac:dyDescent="0.25">
      <c r="A25" s="346">
        <v>2</v>
      </c>
      <c r="B25" s="349" t="s">
        <v>235</v>
      </c>
      <c r="C25" s="352" t="s">
        <v>336</v>
      </c>
      <c r="D25" s="213" t="s">
        <v>337</v>
      </c>
      <c r="E25" s="214" t="s">
        <v>19</v>
      </c>
      <c r="F25" s="215" t="s">
        <v>19</v>
      </c>
      <c r="G25" s="216"/>
      <c r="H25" s="217">
        <v>137214</v>
      </c>
      <c r="I25" s="262">
        <v>7436.96</v>
      </c>
      <c r="J25" s="254">
        <f t="shared" si="4"/>
        <v>144650.96</v>
      </c>
      <c r="K25" s="219">
        <v>2022</v>
      </c>
      <c r="L25" s="219">
        <v>1</v>
      </c>
      <c r="M25" s="220"/>
      <c r="N25" s="221"/>
      <c r="O25" s="269"/>
      <c r="P25" s="222"/>
      <c r="Q25" s="220"/>
      <c r="R25" s="223"/>
      <c r="S25" s="209"/>
      <c r="T25" s="209"/>
      <c r="U25" s="209"/>
    </row>
    <row r="26" spans="1:21" s="210" customFormat="1" ht="26.25" thickBot="1" x14ac:dyDescent="0.25">
      <c r="A26" s="347"/>
      <c r="B26" s="350"/>
      <c r="C26" s="353"/>
      <c r="D26" s="224" t="s">
        <v>338</v>
      </c>
      <c r="E26" s="225"/>
      <c r="F26" s="226"/>
      <c r="G26" s="227"/>
      <c r="H26" s="228">
        <v>148739.25</v>
      </c>
      <c r="I26" s="263"/>
      <c r="J26" s="254">
        <f t="shared" si="4"/>
        <v>148739.25</v>
      </c>
      <c r="K26" s="230"/>
      <c r="L26" s="230"/>
      <c r="M26" s="231"/>
      <c r="N26" s="232"/>
      <c r="O26" s="230"/>
      <c r="P26" s="233"/>
      <c r="Q26" s="234"/>
      <c r="R26" s="235"/>
      <c r="S26" s="209"/>
      <c r="T26" s="209"/>
      <c r="U26" s="209"/>
    </row>
    <row r="27" spans="1:21" s="210" customFormat="1" thickBot="1" x14ac:dyDescent="0.25">
      <c r="A27" s="347"/>
      <c r="B27" s="350"/>
      <c r="C27" s="353"/>
      <c r="D27" s="224" t="s">
        <v>242</v>
      </c>
      <c r="E27" s="225"/>
      <c r="F27" s="226"/>
      <c r="G27" s="227"/>
      <c r="H27" s="228">
        <v>42907.51</v>
      </c>
      <c r="I27" s="263"/>
      <c r="J27" s="254">
        <f t="shared" si="4"/>
        <v>42907.51</v>
      </c>
      <c r="K27" s="230"/>
      <c r="L27" s="230"/>
      <c r="M27" s="231"/>
      <c r="N27" s="232"/>
      <c r="O27" s="230"/>
      <c r="P27" s="233"/>
      <c r="Q27" s="234"/>
      <c r="R27" s="235"/>
      <c r="S27" s="209"/>
      <c r="T27" s="209"/>
      <c r="U27" s="209"/>
    </row>
    <row r="28" spans="1:21" s="210" customFormat="1" ht="39" thickBot="1" x14ac:dyDescent="0.25">
      <c r="A28" s="347"/>
      <c r="B28" s="350"/>
      <c r="C28" s="353"/>
      <c r="D28" s="224" t="s">
        <v>246</v>
      </c>
      <c r="E28" s="225"/>
      <c r="F28" s="226"/>
      <c r="G28" s="227"/>
      <c r="H28" s="228">
        <v>126459.64</v>
      </c>
      <c r="I28" s="263"/>
      <c r="J28" s="254">
        <f t="shared" si="4"/>
        <v>126459.64</v>
      </c>
      <c r="K28" s="230"/>
      <c r="L28" s="230"/>
      <c r="M28" s="231"/>
      <c r="N28" s="232"/>
      <c r="O28" s="230"/>
      <c r="P28" s="233"/>
      <c r="Q28" s="234"/>
      <c r="R28" s="235"/>
      <c r="S28" s="209"/>
      <c r="T28" s="209"/>
      <c r="U28" s="209"/>
    </row>
    <row r="29" spans="1:21" s="210" customFormat="1" thickBot="1" x14ac:dyDescent="0.25">
      <c r="A29" s="354"/>
      <c r="B29" s="350"/>
      <c r="C29" s="353"/>
      <c r="D29" s="224" t="s">
        <v>257</v>
      </c>
      <c r="E29" s="225"/>
      <c r="F29" s="226" t="s">
        <v>19</v>
      </c>
      <c r="G29" s="227"/>
      <c r="H29" s="228">
        <v>60000</v>
      </c>
      <c r="I29" s="270"/>
      <c r="J29" s="254">
        <f t="shared" si="4"/>
        <v>60000</v>
      </c>
      <c r="K29" s="230">
        <v>2022</v>
      </c>
      <c r="L29" s="230">
        <v>1</v>
      </c>
      <c r="M29" s="231"/>
      <c r="N29" s="230"/>
      <c r="O29" s="230"/>
      <c r="P29" s="233"/>
      <c r="Q29" s="237"/>
      <c r="R29" s="238"/>
      <c r="S29" s="209"/>
      <c r="T29" s="209"/>
      <c r="U29" s="209"/>
    </row>
    <row r="30" spans="1:21" s="210" customFormat="1" thickBot="1" x14ac:dyDescent="0.25">
      <c r="A30" s="348"/>
      <c r="B30" s="351"/>
      <c r="C30" s="353"/>
      <c r="D30" s="239" t="s">
        <v>339</v>
      </c>
      <c r="E30" s="240"/>
      <c r="F30" s="265"/>
      <c r="G30" s="271"/>
      <c r="H30" s="272">
        <f>SUM(H23:H29)</f>
        <v>802453.4</v>
      </c>
      <c r="I30" s="272">
        <f t="shared" ref="I30:J30" si="5">SUM(I23:I29)</f>
        <v>14919.07</v>
      </c>
      <c r="J30" s="272">
        <f t="shared" si="5"/>
        <v>817372.47</v>
      </c>
      <c r="K30" s="267"/>
      <c r="L30" s="267"/>
      <c r="M30" s="199" t="s">
        <v>346</v>
      </c>
      <c r="N30" s="255"/>
      <c r="O30" s="205">
        <v>262813009247</v>
      </c>
      <c r="P30" s="256"/>
      <c r="Q30" s="199" t="s">
        <v>334</v>
      </c>
      <c r="R30" s="257">
        <v>2</v>
      </c>
      <c r="S30" s="209"/>
      <c r="T30" s="209"/>
      <c r="U30" s="209"/>
    </row>
    <row r="31" spans="1:21" s="210" customFormat="1" ht="39" thickBot="1" x14ac:dyDescent="0.25">
      <c r="A31" s="337">
        <f>A11+1</f>
        <v>3</v>
      </c>
      <c r="B31" s="196" t="s">
        <v>235</v>
      </c>
      <c r="C31" s="340" t="s">
        <v>347</v>
      </c>
      <c r="D31" s="273" t="s">
        <v>272</v>
      </c>
      <c r="E31" s="343" t="s">
        <v>19</v>
      </c>
      <c r="F31" s="274" t="s">
        <v>19</v>
      </c>
      <c r="G31" s="275"/>
      <c r="H31" s="276">
        <v>208424.15</v>
      </c>
      <c r="I31" s="276">
        <v>6252.6</v>
      </c>
      <c r="J31" s="254">
        <f t="shared" si="4"/>
        <v>214676.75</v>
      </c>
      <c r="K31" s="277">
        <v>2022</v>
      </c>
      <c r="L31" s="277">
        <v>1</v>
      </c>
      <c r="M31" s="278" t="s">
        <v>333</v>
      </c>
      <c r="N31" s="279"/>
      <c r="O31" s="205">
        <v>262808938099</v>
      </c>
      <c r="P31" s="280"/>
      <c r="Q31" s="278" t="s">
        <v>334</v>
      </c>
      <c r="R31" s="281">
        <v>2</v>
      </c>
      <c r="S31" s="209"/>
      <c r="T31" s="209"/>
      <c r="U31" s="209"/>
    </row>
    <row r="32" spans="1:21" s="210" customFormat="1" ht="26.25" thickBot="1" x14ac:dyDescent="0.25">
      <c r="A32" s="338"/>
      <c r="B32" s="196" t="s">
        <v>348</v>
      </c>
      <c r="C32" s="341"/>
      <c r="D32" s="231" t="s">
        <v>349</v>
      </c>
      <c r="E32" s="344"/>
      <c r="F32" s="226"/>
      <c r="G32" s="227">
        <v>293600</v>
      </c>
      <c r="H32" s="228">
        <f>G32/1.2</f>
        <v>244666.67</v>
      </c>
      <c r="I32" s="228"/>
      <c r="J32" s="254">
        <f t="shared" si="4"/>
        <v>244666.67</v>
      </c>
      <c r="K32" s="230">
        <v>2022</v>
      </c>
      <c r="L32" s="230"/>
      <c r="M32" s="231" t="s">
        <v>350</v>
      </c>
      <c r="N32" s="230">
        <v>263501001</v>
      </c>
      <c r="O32" s="230">
        <v>2635821606</v>
      </c>
      <c r="P32" s="233"/>
      <c r="Q32" s="231" t="s">
        <v>351</v>
      </c>
      <c r="R32" s="235"/>
      <c r="S32" s="209"/>
      <c r="T32" s="209"/>
      <c r="U32" s="209"/>
    </row>
    <row r="33" spans="1:21" s="210" customFormat="1" ht="39" thickBot="1" x14ac:dyDescent="0.25">
      <c r="A33" s="339"/>
      <c r="B33" s="196" t="s">
        <v>352</v>
      </c>
      <c r="C33" s="342"/>
      <c r="D33" s="282" t="s">
        <v>272</v>
      </c>
      <c r="E33" s="345"/>
      <c r="F33" s="283" t="s">
        <v>19</v>
      </c>
      <c r="G33" s="284"/>
      <c r="H33" s="285">
        <v>208424.15</v>
      </c>
      <c r="I33" s="285">
        <v>10421.290000000001</v>
      </c>
      <c r="J33" s="254">
        <f t="shared" si="4"/>
        <v>218845.44</v>
      </c>
      <c r="K33" s="286">
        <v>2022</v>
      </c>
      <c r="L33" s="286">
        <v>1</v>
      </c>
      <c r="M33" s="282" t="s">
        <v>346</v>
      </c>
      <c r="N33" s="286"/>
      <c r="O33" s="205">
        <v>262813009247</v>
      </c>
      <c r="P33" s="287"/>
      <c r="Q33" s="282" t="s">
        <v>334</v>
      </c>
      <c r="R33" s="288">
        <v>2</v>
      </c>
      <c r="S33" s="209"/>
      <c r="T33" s="209"/>
      <c r="U33" s="209"/>
    </row>
    <row r="35" spans="1:21" x14ac:dyDescent="0.25">
      <c r="B35" s="290" t="s">
        <v>353</v>
      </c>
    </row>
    <row r="37" spans="1:21" x14ac:dyDescent="0.25">
      <c r="B37" s="289" t="s">
        <v>354</v>
      </c>
      <c r="C37" s="291" t="s">
        <v>355</v>
      </c>
    </row>
  </sheetData>
  <mergeCells count="15">
    <mergeCell ref="A2:R2"/>
    <mergeCell ref="A4:R4"/>
    <mergeCell ref="A5:R5"/>
    <mergeCell ref="A11:A16"/>
    <mergeCell ref="B11:B16"/>
    <mergeCell ref="C11:C16"/>
    <mergeCell ref="A31:A33"/>
    <mergeCell ref="C31:C33"/>
    <mergeCell ref="E31:E33"/>
    <mergeCell ref="A19:A22"/>
    <mergeCell ref="B19:B22"/>
    <mergeCell ref="C19:C22"/>
    <mergeCell ref="A25:A30"/>
    <mergeCell ref="B25:B30"/>
    <mergeCell ref="C25:C30"/>
  </mergeCells>
  <pageMargins left="0.39370078740157483" right="0.39370078740157483" top="0.78740157480314965" bottom="0.39370078740157483" header="0.59055118110236227" footer="0.31496062992125984"/>
  <pageSetup paperSize="9" scale="53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Normal="100" zoomScaleSheetLayoutView="120" workbookViewId="0">
      <selection sqref="A1:C18"/>
    </sheetView>
  </sheetViews>
  <sheetFormatPr defaultRowHeight="12.75" x14ac:dyDescent="0.2"/>
  <cols>
    <col min="1" max="1" width="46.42578125" style="1" customWidth="1"/>
    <col min="2" max="2" width="60.7109375" style="1" customWidth="1"/>
    <col min="3" max="3" width="62.5703125" style="1" customWidth="1"/>
    <col min="4" max="16384" width="9.140625" style="1"/>
  </cols>
  <sheetData>
    <row r="1" spans="1:15" ht="15.75" x14ac:dyDescent="0.25">
      <c r="A1" s="367" t="s">
        <v>83</v>
      </c>
      <c r="B1" s="367"/>
      <c r="C1" s="367"/>
    </row>
    <row r="2" spans="1:15" ht="15.75" x14ac:dyDescent="0.25">
      <c r="A2" s="367" t="s">
        <v>84</v>
      </c>
      <c r="B2" s="367"/>
      <c r="C2" s="367"/>
    </row>
    <row r="3" spans="1:15" ht="15.75" x14ac:dyDescent="0.25">
      <c r="A3" s="367" t="s">
        <v>358</v>
      </c>
      <c r="B3" s="367"/>
      <c r="C3" s="367"/>
    </row>
    <row r="4" spans="1:15" ht="20.25" customHeight="1" x14ac:dyDescent="0.2">
      <c r="A4" s="368" t="s">
        <v>359</v>
      </c>
      <c r="B4" s="369"/>
      <c r="C4" s="369"/>
    </row>
    <row r="5" spans="1:15" ht="45.75" customHeight="1" x14ac:dyDescent="0.2">
      <c r="A5" s="370" t="s">
        <v>374</v>
      </c>
      <c r="B5" s="368"/>
      <c r="C5" s="368"/>
    </row>
    <row r="6" spans="1:15" ht="21.75" customHeight="1" x14ac:dyDescent="0.2">
      <c r="A6" s="370"/>
      <c r="B6" s="370"/>
      <c r="C6" s="370"/>
    </row>
    <row r="7" spans="1:15" ht="51.6" customHeight="1" x14ac:dyDescent="0.2">
      <c r="A7" s="371" t="s">
        <v>192</v>
      </c>
      <c r="B7" s="371"/>
      <c r="C7" s="371"/>
    </row>
    <row r="8" spans="1:15" ht="36.6" customHeight="1" x14ac:dyDescent="0.2">
      <c r="A8" s="372" t="s">
        <v>372</v>
      </c>
      <c r="B8" s="373"/>
      <c r="C8" s="373"/>
    </row>
    <row r="9" spans="1:15" ht="15.75" x14ac:dyDescent="0.2">
      <c r="A9" s="374" t="s">
        <v>86</v>
      </c>
      <c r="B9" s="374"/>
      <c r="C9" s="374"/>
    </row>
    <row r="10" spans="1:15" ht="36.75" customHeight="1" x14ac:dyDescent="0.2">
      <c r="A10" s="366" t="s">
        <v>370</v>
      </c>
      <c r="B10" s="366"/>
      <c r="C10" s="366"/>
    </row>
    <row r="11" spans="1:15" ht="30" customHeight="1" x14ac:dyDescent="0.2">
      <c r="A11" s="365" t="s">
        <v>357</v>
      </c>
      <c r="B11" s="365"/>
      <c r="C11" s="365"/>
    </row>
    <row r="12" spans="1:15" s="56" customFormat="1" ht="38.25" customHeight="1" x14ac:dyDescent="0.25">
      <c r="A12" s="365" t="s">
        <v>371</v>
      </c>
      <c r="B12" s="365"/>
      <c r="C12" s="36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56" customFormat="1" ht="34.15" customHeight="1" x14ac:dyDescent="0.2">
      <c r="A13" s="365" t="s">
        <v>85</v>
      </c>
      <c r="B13" s="365"/>
      <c r="C13" s="365"/>
      <c r="D13" s="57"/>
      <c r="E13" s="57"/>
      <c r="F13" s="57"/>
      <c r="G13" s="57"/>
      <c r="H13" s="57"/>
      <c r="I13" s="57"/>
      <c r="J13" s="57"/>
      <c r="K13" s="57"/>
    </row>
    <row r="14" spans="1:15" s="56" customFormat="1" ht="15.75" x14ac:dyDescent="0.2">
      <c r="A14" s="372" t="s">
        <v>373</v>
      </c>
      <c r="B14" s="372"/>
      <c r="C14" s="372"/>
    </row>
    <row r="15" spans="1:15" ht="15.75" x14ac:dyDescent="0.2">
      <c r="A15" s="58"/>
      <c r="B15" s="58"/>
      <c r="C15" s="58"/>
    </row>
    <row r="16" spans="1:15" s="56" customFormat="1" ht="15.75" x14ac:dyDescent="0.25">
      <c r="A16" s="59" t="s">
        <v>87</v>
      </c>
      <c r="B16" s="60"/>
      <c r="C16" s="59"/>
    </row>
    <row r="17" spans="1:3" ht="15.75" x14ac:dyDescent="0.2">
      <c r="A17" s="364"/>
      <c r="B17" s="364"/>
      <c r="C17" s="364"/>
    </row>
    <row r="18" spans="1:3" ht="15.75" x14ac:dyDescent="0.25">
      <c r="A18" s="61"/>
      <c r="B18" s="62">
        <f>НМЦК!J14</f>
        <v>1425563.83</v>
      </c>
      <c r="C18" s="59" t="s">
        <v>88</v>
      </c>
    </row>
  </sheetData>
  <mergeCells count="15">
    <mergeCell ref="A17:C17"/>
    <mergeCell ref="A12:C12"/>
    <mergeCell ref="A10:C10"/>
    <mergeCell ref="A1:C1"/>
    <mergeCell ref="A2:C2"/>
    <mergeCell ref="A4:C4"/>
    <mergeCell ref="A5:C5"/>
    <mergeCell ref="A7:C7"/>
    <mergeCell ref="A6:C6"/>
    <mergeCell ref="A3:C3"/>
    <mergeCell ref="A8:C8"/>
    <mergeCell ref="A11:C11"/>
    <mergeCell ref="A9:C9"/>
    <mergeCell ref="A13:C13"/>
    <mergeCell ref="A14:C14"/>
  </mergeCells>
  <pageMargins left="0.7" right="0.7" top="0.75" bottom="0.75" header="0.3" footer="0.3"/>
  <pageSetup paperSize="9" scale="52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sqref="A1:E19"/>
    </sheetView>
  </sheetViews>
  <sheetFormatPr defaultRowHeight="12.75" x14ac:dyDescent="0.2"/>
  <cols>
    <col min="1" max="1" width="7.140625" style="29" customWidth="1"/>
    <col min="2" max="2" width="54.42578125" style="1" customWidth="1"/>
    <col min="3" max="5" width="19.7109375" style="1" customWidth="1"/>
    <col min="6" max="16384" width="9.140625" style="1"/>
  </cols>
  <sheetData>
    <row r="1" spans="1:5" ht="29.25" customHeight="1" x14ac:dyDescent="0.2">
      <c r="A1" s="377" t="s">
        <v>75</v>
      </c>
      <c r="B1" s="377"/>
      <c r="C1" s="377"/>
      <c r="D1" s="377"/>
      <c r="E1" s="377"/>
    </row>
    <row r="2" spans="1:5" ht="21" customHeight="1" x14ac:dyDescent="0.2">
      <c r="A2" s="384" t="s">
        <v>375</v>
      </c>
      <c r="B2" s="384"/>
      <c r="C2" s="384"/>
      <c r="D2" s="384"/>
      <c r="E2" s="384"/>
    </row>
    <row r="3" spans="1:5" ht="21" customHeight="1" x14ac:dyDescent="0.2">
      <c r="A3" s="385" t="s">
        <v>359</v>
      </c>
      <c r="B3" s="385"/>
      <c r="C3" s="385"/>
      <c r="D3" s="385"/>
      <c r="E3" s="385"/>
    </row>
    <row r="4" spans="1:5" ht="51" customHeight="1" x14ac:dyDescent="0.2">
      <c r="A4" s="386" t="s">
        <v>374</v>
      </c>
      <c r="B4" s="386"/>
      <c r="C4" s="386"/>
      <c r="D4" s="386"/>
      <c r="E4" s="386"/>
    </row>
    <row r="5" spans="1:5" ht="21" customHeight="1" x14ac:dyDescent="0.2">
      <c r="A5" s="297"/>
      <c r="B5" s="297"/>
      <c r="C5" s="297"/>
      <c r="D5" s="297"/>
      <c r="E5" s="297"/>
    </row>
    <row r="6" spans="1:5" ht="15.75" x14ac:dyDescent="0.25">
      <c r="A6" s="378" t="s">
        <v>76</v>
      </c>
      <c r="B6" s="378"/>
      <c r="C6" s="296">
        <f>НМЦК!G20</f>
        <v>1.1000000000000001</v>
      </c>
      <c r="D6" s="54" t="s">
        <v>92</v>
      </c>
      <c r="E6" s="5"/>
    </row>
    <row r="7" spans="1:5" ht="15.75" x14ac:dyDescent="0.25">
      <c r="A7" s="379" t="s">
        <v>77</v>
      </c>
      <c r="B7" s="379"/>
      <c r="C7" s="294">
        <v>44835</v>
      </c>
      <c r="D7" s="54"/>
      <c r="E7" s="5"/>
    </row>
    <row r="8" spans="1:5" ht="15.75" x14ac:dyDescent="0.25">
      <c r="A8" s="379" t="s">
        <v>78</v>
      </c>
      <c r="B8" s="379"/>
      <c r="C8" s="294">
        <f>C7+35</f>
        <v>44870</v>
      </c>
      <c r="D8" s="54"/>
      <c r="E8" s="5"/>
    </row>
    <row r="9" spans="1:5" ht="29.25" customHeight="1" x14ac:dyDescent="0.25">
      <c r="A9" s="7"/>
      <c r="B9" s="7"/>
      <c r="C9" s="5"/>
      <c r="D9" s="5"/>
      <c r="E9" s="5"/>
    </row>
    <row r="10" spans="1:5" ht="32.25" customHeight="1" x14ac:dyDescent="0.2">
      <c r="A10" s="380" t="s">
        <v>1</v>
      </c>
      <c r="B10" s="375" t="s">
        <v>79</v>
      </c>
      <c r="C10" s="382" t="s">
        <v>80</v>
      </c>
      <c r="D10" s="375" t="s">
        <v>81</v>
      </c>
      <c r="E10" s="375" t="s">
        <v>82</v>
      </c>
    </row>
    <row r="11" spans="1:5" ht="31.5" customHeight="1" x14ac:dyDescent="0.2">
      <c r="A11" s="381"/>
      <c r="B11" s="376"/>
      <c r="C11" s="383"/>
      <c r="D11" s="376"/>
      <c r="E11" s="376"/>
    </row>
    <row r="12" spans="1:5" ht="15.75" x14ac:dyDescent="0.2">
      <c r="A12" s="306">
        <v>1</v>
      </c>
      <c r="B12" s="306">
        <v>2</v>
      </c>
      <c r="C12" s="307">
        <v>3</v>
      </c>
      <c r="D12" s="307">
        <v>4</v>
      </c>
      <c r="E12" s="307">
        <v>5</v>
      </c>
    </row>
    <row r="13" spans="1:5" s="13" customFormat="1" ht="32.450000000000003" customHeight="1" x14ac:dyDescent="0.2">
      <c r="A13" s="18" t="s">
        <v>8</v>
      </c>
      <c r="B13" s="295" t="s">
        <v>376</v>
      </c>
      <c r="C13" s="302">
        <f>НМЦК!J12</f>
        <v>1187969.8600000001</v>
      </c>
      <c r="D13" s="154">
        <f>C13*20%</f>
        <v>237593.97</v>
      </c>
      <c r="E13" s="154">
        <f>C13+D13</f>
        <v>1425563.83</v>
      </c>
    </row>
    <row r="14" spans="1:5" s="29" customFormat="1" ht="29.25" customHeight="1" x14ac:dyDescent="0.2">
      <c r="A14" s="303"/>
      <c r="B14" s="308" t="s">
        <v>2</v>
      </c>
      <c r="C14" s="304">
        <f>SUM(C13:C13)</f>
        <v>1187969.8600000001</v>
      </c>
      <c r="D14" s="305">
        <f>SUM(D13:D13)</f>
        <v>237593.97</v>
      </c>
      <c r="E14" s="305">
        <f>SUM(E13:E13)</f>
        <v>1425563.83</v>
      </c>
    </row>
    <row r="15" spans="1:5" ht="15.75" x14ac:dyDescent="0.25">
      <c r="A15" s="310"/>
      <c r="B15" s="5"/>
      <c r="C15" s="5"/>
      <c r="D15" s="5"/>
      <c r="E15" s="5"/>
    </row>
    <row r="16" spans="1:5" ht="15.75" x14ac:dyDescent="0.25">
      <c r="A16" s="310"/>
      <c r="B16" s="5"/>
      <c r="C16" s="5"/>
      <c r="D16" s="5"/>
      <c r="E16" s="5"/>
    </row>
    <row r="17" spans="1:5" ht="15.75" x14ac:dyDescent="0.25">
      <c r="A17" s="310"/>
      <c r="B17" s="5"/>
      <c r="C17" s="5"/>
      <c r="D17" s="5"/>
      <c r="E17" s="5"/>
    </row>
    <row r="18" spans="1:5" ht="15.75" x14ac:dyDescent="0.25">
      <c r="A18" s="310" t="s">
        <v>367</v>
      </c>
      <c r="B18" s="5"/>
      <c r="C18" s="5"/>
      <c r="D18" s="5" t="s">
        <v>368</v>
      </c>
      <c r="E18" s="5"/>
    </row>
    <row r="19" spans="1:5" ht="15.75" x14ac:dyDescent="0.25">
      <c r="A19" s="310"/>
      <c r="B19" s="5"/>
      <c r="C19" s="5"/>
      <c r="D19" s="5"/>
      <c r="E19" s="5"/>
    </row>
    <row r="20" spans="1:5" ht="15.75" x14ac:dyDescent="0.25">
      <c r="A20" s="310"/>
      <c r="B20" s="5"/>
      <c r="C20" s="5"/>
      <c r="D20" s="5"/>
      <c r="E20" s="5"/>
    </row>
  </sheetData>
  <mergeCells count="12">
    <mergeCell ref="E10:E11"/>
    <mergeCell ref="A1:E1"/>
    <mergeCell ref="A6:B6"/>
    <mergeCell ref="A7:B7"/>
    <mergeCell ref="A8:B8"/>
    <mergeCell ref="A10:A11"/>
    <mergeCell ref="B10:B11"/>
    <mergeCell ref="C10:C11"/>
    <mergeCell ref="D10:D11"/>
    <mergeCell ref="A2:E2"/>
    <mergeCell ref="A3:E3"/>
    <mergeCell ref="A4:E4"/>
  </mergeCells>
  <pageMargins left="0.7" right="0.7" top="0.75" bottom="0.75" header="0.3" footer="0.3"/>
  <pageSetup paperSize="9" scale="74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zoomScaleSheetLayoutView="110" workbookViewId="0">
      <selection activeCell="S10" sqref="S10"/>
    </sheetView>
  </sheetViews>
  <sheetFormatPr defaultColWidth="9.140625" defaultRowHeight="15" x14ac:dyDescent="0.25"/>
  <cols>
    <col min="1" max="6" width="9.140625" style="64"/>
    <col min="7" max="7" width="15" style="64" bestFit="1" customWidth="1"/>
    <col min="8" max="8" width="12" style="64" customWidth="1"/>
    <col min="9" max="9" width="12.28515625" style="64" customWidth="1"/>
    <col min="10" max="13" width="9.140625" style="64"/>
    <col min="14" max="14" width="11.7109375" style="64" customWidth="1"/>
    <col min="15" max="15" width="9.140625" style="64"/>
    <col min="16" max="16" width="11.5703125" style="64" bestFit="1" customWidth="1"/>
    <col min="17" max="16384" width="9.140625" style="64"/>
  </cols>
  <sheetData>
    <row r="1" spans="1:16" x14ac:dyDescent="0.25">
      <c r="A1" s="388" t="s">
        <v>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6" x14ac:dyDescent="0.25">
      <c r="A2" s="388" t="s">
        <v>60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4" spans="1:16" ht="72.75" customHeight="1" x14ac:dyDescent="0.25">
      <c r="A4" s="65" t="s">
        <v>61</v>
      </c>
      <c r="B4" s="66"/>
      <c r="C4" s="392" t="s">
        <v>377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6" spans="1:16" ht="36.6" customHeight="1" x14ac:dyDescent="0.25">
      <c r="A6" s="389" t="s">
        <v>62</v>
      </c>
      <c r="B6" s="389"/>
      <c r="C6" s="389"/>
      <c r="D6" s="389"/>
      <c r="E6" s="389"/>
      <c r="F6" s="389"/>
      <c r="G6" s="309">
        <f>НМЦК!J14</f>
        <v>1425563.83</v>
      </c>
      <c r="P6" s="67"/>
    </row>
    <row r="7" spans="1:16" ht="25.9" customHeight="1" x14ac:dyDescent="0.25">
      <c r="A7" s="390" t="s">
        <v>369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16" x14ac:dyDescent="0.25">
      <c r="A8" s="64" t="s">
        <v>63</v>
      </c>
    </row>
    <row r="9" spans="1:16" x14ac:dyDescent="0.25">
      <c r="A9" s="68" t="s">
        <v>64</v>
      </c>
      <c r="B9" s="68"/>
      <c r="C9" s="68"/>
      <c r="D9" s="68"/>
      <c r="E9" s="68"/>
      <c r="F9" s="68"/>
      <c r="G9" s="68"/>
      <c r="H9" s="68"/>
      <c r="I9" s="68"/>
    </row>
    <row r="10" spans="1:16" x14ac:dyDescent="0.25">
      <c r="A10" s="68" t="s">
        <v>65</v>
      </c>
      <c r="B10" s="68"/>
      <c r="C10" s="68"/>
      <c r="D10" s="68"/>
      <c r="E10" s="68"/>
      <c r="F10" s="68"/>
      <c r="G10" s="68"/>
      <c r="H10" s="68"/>
      <c r="I10" s="68"/>
    </row>
    <row r="11" spans="1:16" x14ac:dyDescent="0.25">
      <c r="A11" s="68" t="s">
        <v>66</v>
      </c>
      <c r="B11" s="68"/>
      <c r="C11" s="68"/>
      <c r="D11" s="68"/>
      <c r="E11" s="68"/>
      <c r="F11" s="68"/>
      <c r="G11" s="68"/>
      <c r="H11" s="68"/>
      <c r="I11" s="68"/>
    </row>
    <row r="12" spans="1:16" x14ac:dyDescent="0.25">
      <c r="A12" s="68" t="s">
        <v>67</v>
      </c>
      <c r="B12" s="68"/>
      <c r="C12" s="68"/>
      <c r="D12" s="68"/>
      <c r="E12" s="68"/>
      <c r="F12" s="68"/>
      <c r="G12" s="68"/>
      <c r="H12" s="68"/>
      <c r="I12" s="68"/>
    </row>
    <row r="13" spans="1:16" x14ac:dyDescent="0.25">
      <c r="A13" s="68" t="s">
        <v>68</v>
      </c>
      <c r="B13" s="68"/>
      <c r="C13" s="68"/>
      <c r="D13" s="68"/>
      <c r="E13" s="68"/>
      <c r="F13" s="68"/>
      <c r="G13" s="68"/>
      <c r="H13" s="68"/>
      <c r="I13" s="68"/>
    </row>
    <row r="14" spans="1:16" x14ac:dyDescent="0.25">
      <c r="A14" s="68" t="s">
        <v>69</v>
      </c>
      <c r="B14" s="68"/>
      <c r="C14" s="68"/>
      <c r="D14" s="68"/>
      <c r="E14" s="68"/>
      <c r="F14" s="68"/>
      <c r="G14" s="68"/>
      <c r="H14" s="68"/>
      <c r="I14" s="68"/>
    </row>
    <row r="15" spans="1:16" s="70" customFormat="1" ht="30" customHeight="1" x14ac:dyDescent="0.25">
      <c r="A15" s="391" t="s">
        <v>366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</row>
    <row r="16" spans="1:16" s="70" customFormat="1" ht="25.5" customHeight="1" x14ac:dyDescent="0.25">
      <c r="A16" s="298" t="s">
        <v>360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5" s="70" customFormat="1" x14ac:dyDescent="0.25">
      <c r="A17" s="68" t="s">
        <v>70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5" s="70" customForma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5" x14ac:dyDescent="0.25">
      <c r="A19" s="68" t="s">
        <v>71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5" x14ac:dyDescent="0.25">
      <c r="A20" s="68" t="s">
        <v>72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5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5" x14ac:dyDescent="0.25">
      <c r="A22" s="64" t="s">
        <v>73</v>
      </c>
      <c r="G22" s="68"/>
      <c r="H22" s="68"/>
      <c r="I22" s="68"/>
      <c r="J22" s="387"/>
      <c r="K22" s="387"/>
      <c r="L22" s="387"/>
      <c r="M22" s="387"/>
      <c r="N22" s="387"/>
      <c r="O22" s="387"/>
    </row>
    <row r="23" spans="1:15" x14ac:dyDescent="0.25">
      <c r="G23" s="68"/>
      <c r="H23" s="68"/>
      <c r="I23" s="68"/>
      <c r="J23" s="71" t="s">
        <v>74</v>
      </c>
      <c r="K23" s="71"/>
      <c r="L23" s="71"/>
    </row>
  </sheetData>
  <mergeCells count="7">
    <mergeCell ref="J22:O22"/>
    <mergeCell ref="A1:O1"/>
    <mergeCell ref="A2:O2"/>
    <mergeCell ref="A6:F6"/>
    <mergeCell ref="A7:O7"/>
    <mergeCell ref="A15:O15"/>
    <mergeCell ref="C4:O4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86"/>
  <sheetViews>
    <sheetView zoomScaleNormal="100" workbookViewId="0">
      <selection activeCell="C16" sqref="C16"/>
    </sheetView>
  </sheetViews>
  <sheetFormatPr defaultRowHeight="12.75" outlineLevelRow="1" x14ac:dyDescent="0.2"/>
  <cols>
    <col min="1" max="1" width="6.42578125" style="1" customWidth="1"/>
    <col min="2" max="2" width="56.85546875" style="1" customWidth="1"/>
    <col min="3" max="3" width="18.140625" style="1" customWidth="1"/>
    <col min="4" max="4" width="24" style="1" customWidth="1"/>
    <col min="5" max="5" width="18" style="1" customWidth="1"/>
    <col min="6" max="6" width="20.7109375" style="1" customWidth="1"/>
    <col min="7" max="7" width="29.140625" style="1" customWidth="1"/>
    <col min="8" max="8" width="9.140625" style="1"/>
    <col min="9" max="9" width="10.140625" style="1" bestFit="1" customWidth="1"/>
    <col min="10" max="16384" width="9.140625" style="1"/>
  </cols>
  <sheetData>
    <row r="1" spans="1:9" ht="39.75" customHeight="1" x14ac:dyDescent="0.2">
      <c r="A1" s="393" t="s">
        <v>41</v>
      </c>
      <c r="B1" s="393"/>
      <c r="C1" s="393"/>
      <c r="D1" s="393"/>
      <c r="E1" s="393"/>
      <c r="F1" s="393"/>
    </row>
    <row r="2" spans="1:9" ht="110.25" x14ac:dyDescent="0.2">
      <c r="A2" s="9" t="s">
        <v>1</v>
      </c>
      <c r="B2" s="10" t="s">
        <v>25</v>
      </c>
      <c r="C2" s="10" t="s">
        <v>42</v>
      </c>
      <c r="D2" s="394" t="s">
        <v>43</v>
      </c>
      <c r="E2" s="394"/>
      <c r="F2" s="394" t="s">
        <v>44</v>
      </c>
    </row>
    <row r="3" spans="1:9" ht="15.75" x14ac:dyDescent="0.2">
      <c r="A3" s="9"/>
      <c r="B3" s="10"/>
      <c r="C3" s="10"/>
      <c r="D3" s="30" t="s">
        <v>45</v>
      </c>
      <c r="E3" s="30" t="s">
        <v>46</v>
      </c>
      <c r="F3" s="394"/>
    </row>
    <row r="4" spans="1:9" ht="15.75" x14ac:dyDescent="0.25">
      <c r="A4" s="31">
        <v>1</v>
      </c>
      <c r="B4" s="31">
        <v>2</v>
      </c>
      <c r="C4" s="32">
        <v>3</v>
      </c>
      <c r="D4" s="33">
        <v>4</v>
      </c>
      <c r="E4" s="33">
        <v>5</v>
      </c>
      <c r="F4" s="33">
        <v>6</v>
      </c>
    </row>
    <row r="5" spans="1:9" ht="15.75" x14ac:dyDescent="0.2">
      <c r="A5" s="34">
        <v>1</v>
      </c>
      <c r="B5" s="35" t="s">
        <v>47</v>
      </c>
      <c r="C5" s="36"/>
      <c r="D5" s="37"/>
      <c r="E5" s="37"/>
      <c r="F5" s="38">
        <f>(E5-D5)/30.5</f>
        <v>0</v>
      </c>
      <c r="G5" s="39"/>
      <c r="I5" s="39"/>
    </row>
    <row r="6" spans="1:9" ht="45" outlineLevel="1" x14ac:dyDescent="0.25">
      <c r="A6" s="18"/>
      <c r="B6" s="40" t="s">
        <v>48</v>
      </c>
      <c r="C6" s="40"/>
      <c r="D6" s="41"/>
      <c r="E6" s="42"/>
      <c r="F6" s="43"/>
    </row>
    <row r="7" spans="1:9" ht="15.75" outlineLevel="1" x14ac:dyDescent="0.25">
      <c r="A7" s="18"/>
      <c r="B7" s="40" t="s">
        <v>49</v>
      </c>
      <c r="C7" s="40"/>
      <c r="D7" s="44">
        <v>1.036</v>
      </c>
      <c r="E7" s="42"/>
      <c r="F7" s="43"/>
    </row>
    <row r="8" spans="1:9" ht="15.75" outlineLevel="1" x14ac:dyDescent="0.25">
      <c r="A8" s="18"/>
      <c r="B8" s="40" t="s">
        <v>50</v>
      </c>
      <c r="C8" s="40"/>
      <c r="D8" s="44">
        <v>1.0369999999999999</v>
      </c>
      <c r="E8" s="42"/>
      <c r="F8" s="43"/>
    </row>
    <row r="9" spans="1:9" ht="15.75" outlineLevel="1" x14ac:dyDescent="0.25">
      <c r="A9" s="18"/>
      <c r="B9" s="40" t="s">
        <v>51</v>
      </c>
      <c r="C9" s="40"/>
      <c r="D9" s="44">
        <v>1.0369999999999999</v>
      </c>
      <c r="E9" s="42"/>
      <c r="F9" s="43"/>
    </row>
    <row r="10" spans="1:9" ht="15.75" outlineLevel="1" x14ac:dyDescent="0.25">
      <c r="A10" s="18"/>
      <c r="B10" s="40" t="s">
        <v>52</v>
      </c>
      <c r="C10" s="40"/>
      <c r="D10" s="41"/>
      <c r="E10" s="42"/>
      <c r="F10" s="43"/>
    </row>
    <row r="11" spans="1:9" ht="15.75" outlineLevel="1" x14ac:dyDescent="0.25">
      <c r="A11" s="18"/>
      <c r="B11" s="40" t="s">
        <v>53</v>
      </c>
      <c r="C11" s="40"/>
      <c r="D11" s="45">
        <f>1.00295</f>
        <v>1.00295</v>
      </c>
      <c r="E11" s="42"/>
      <c r="F11" s="43"/>
    </row>
    <row r="12" spans="1:9" ht="15.75" outlineLevel="1" x14ac:dyDescent="0.25">
      <c r="A12" s="18"/>
      <c r="B12" s="40" t="s">
        <v>54</v>
      </c>
      <c r="C12" s="40"/>
      <c r="D12" s="45">
        <f>1.00303</f>
        <v>1.0030300000000001</v>
      </c>
      <c r="E12" s="42"/>
      <c r="F12" s="43"/>
    </row>
    <row r="13" spans="1:9" ht="15.75" outlineLevel="1" x14ac:dyDescent="0.25">
      <c r="A13" s="18"/>
      <c r="B13" s="40" t="s">
        <v>55</v>
      </c>
      <c r="C13" s="40"/>
      <c r="D13" s="45">
        <f>1.00303</f>
        <v>1.0030300000000001</v>
      </c>
      <c r="E13" s="42"/>
      <c r="F13" s="43"/>
    </row>
    <row r="14" spans="1:9" ht="15.75" outlineLevel="1" x14ac:dyDescent="0.25">
      <c r="A14" s="18"/>
      <c r="B14" s="40" t="s">
        <v>56</v>
      </c>
      <c r="C14" s="40" t="s">
        <v>57</v>
      </c>
      <c r="D14" s="46">
        <f>D11*D11</f>
        <v>1.006</v>
      </c>
      <c r="E14" s="42"/>
      <c r="F14" s="43"/>
    </row>
    <row r="15" spans="1:9" ht="31.5" x14ac:dyDescent="0.2">
      <c r="A15" s="47" t="s">
        <v>34</v>
      </c>
      <c r="B15" s="35" t="s">
        <v>35</v>
      </c>
      <c r="C15" s="36"/>
      <c r="D15" s="37">
        <f>[1]ГПР!C8</f>
        <v>44136</v>
      </c>
      <c r="E15" s="37">
        <f>[1]ГПР!D8</f>
        <v>44176</v>
      </c>
      <c r="F15" s="38">
        <f>(E15-D15)/30.5</f>
        <v>1.3</v>
      </c>
    </row>
    <row r="16" spans="1:9" ht="63" x14ac:dyDescent="0.2">
      <c r="A16" s="17"/>
      <c r="B16" s="48" t="s">
        <v>56</v>
      </c>
      <c r="C16" s="49" t="s">
        <v>58</v>
      </c>
      <c r="D16" s="50">
        <f>D11^2*(D11+D11^1.5)/2</f>
        <v>1.01</v>
      </c>
      <c r="E16" s="51"/>
      <c r="F16" s="52"/>
      <c r="G16" s="53"/>
    </row>
    <row r="57" outlineLevel="1" x14ac:dyDescent="0.2"/>
    <row r="58" outlineLevel="1" x14ac:dyDescent="0.2"/>
    <row r="59" outlineLevel="1" x14ac:dyDescent="0.2"/>
    <row r="77" outlineLevel="1" x14ac:dyDescent="0.2"/>
    <row r="78" outlineLevel="1" x14ac:dyDescent="0.2"/>
    <row r="79" outlineLevel="1" x14ac:dyDescent="0.2"/>
    <row r="113" outlineLevel="1" x14ac:dyDescent="0.2"/>
    <row r="114" outlineLevel="1" x14ac:dyDescent="0.2"/>
    <row r="115" outlineLevel="1" x14ac:dyDescent="0.2"/>
    <row r="140" outlineLevel="1" x14ac:dyDescent="0.2"/>
    <row r="141" outlineLevel="1" x14ac:dyDescent="0.2"/>
    <row r="142" outlineLevel="1" x14ac:dyDescent="0.2"/>
    <row r="162" outlineLevel="1" x14ac:dyDescent="0.2"/>
    <row r="163" outlineLevel="1" x14ac:dyDescent="0.2"/>
    <row r="164" outlineLevel="1" x14ac:dyDescent="0.2"/>
    <row r="207" outlineLevel="1" x14ac:dyDescent="0.2"/>
    <row r="208" outlineLevel="1" x14ac:dyDescent="0.2"/>
    <row r="209" outlineLevel="1" x14ac:dyDescent="0.2"/>
    <row r="236" outlineLevel="1" x14ac:dyDescent="0.2"/>
    <row r="237" outlineLevel="1" x14ac:dyDescent="0.2"/>
    <row r="238" outlineLevel="1" x14ac:dyDescent="0.2"/>
    <row r="270" outlineLevel="1" x14ac:dyDescent="0.2"/>
    <row r="271" outlineLevel="1" x14ac:dyDescent="0.2"/>
    <row r="272" outlineLevel="1" x14ac:dyDescent="0.2"/>
    <row r="297" outlineLevel="1" x14ac:dyDescent="0.2"/>
    <row r="298" outlineLevel="1" x14ac:dyDescent="0.2"/>
    <row r="299" outlineLevel="1" x14ac:dyDescent="0.2"/>
    <row r="327" outlineLevel="1" x14ac:dyDescent="0.2"/>
    <row r="328" outlineLevel="1" x14ac:dyDescent="0.2"/>
    <row r="329" outlineLevel="1" x14ac:dyDescent="0.2"/>
    <row r="358" outlineLevel="1" x14ac:dyDescent="0.2"/>
    <row r="359" outlineLevel="1" x14ac:dyDescent="0.2"/>
    <row r="360" outlineLevel="1" x14ac:dyDescent="0.2"/>
    <row r="380" outlineLevel="1" x14ac:dyDescent="0.2"/>
    <row r="381" outlineLevel="1" x14ac:dyDescent="0.2"/>
    <row r="382" outlineLevel="1" x14ac:dyDescent="0.2"/>
    <row r="406" outlineLevel="1" x14ac:dyDescent="0.2"/>
    <row r="407" outlineLevel="1" x14ac:dyDescent="0.2"/>
    <row r="408" outlineLevel="1" x14ac:dyDescent="0.2"/>
    <row r="434" outlineLevel="1" x14ac:dyDescent="0.2"/>
    <row r="435" outlineLevel="1" x14ac:dyDescent="0.2"/>
    <row r="436" outlineLevel="1" x14ac:dyDescent="0.2"/>
    <row r="457" outlineLevel="1" x14ac:dyDescent="0.2"/>
    <row r="458" outlineLevel="1" x14ac:dyDescent="0.2"/>
    <row r="459" outlineLevel="1" x14ac:dyDescent="0.2"/>
    <row r="481" outlineLevel="1" x14ac:dyDescent="0.2"/>
    <row r="482" outlineLevel="1" x14ac:dyDescent="0.2"/>
    <row r="483" outlineLevel="1" x14ac:dyDescent="0.2"/>
    <row r="505" outlineLevel="1" x14ac:dyDescent="0.2"/>
    <row r="506" outlineLevel="1" x14ac:dyDescent="0.2"/>
    <row r="507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83" outlineLevel="1" x14ac:dyDescent="0.2"/>
    <row r="784" outlineLevel="1" x14ac:dyDescent="0.2"/>
    <row r="785" outlineLevel="1" x14ac:dyDescent="0.2"/>
    <row r="786" outlineLevel="1" x14ac:dyDescent="0.2"/>
  </sheetData>
  <mergeCells count="3">
    <mergeCell ref="A1:F1"/>
    <mergeCell ref="D2:E2"/>
    <mergeCell ref="F2:F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8" zoomScaleNormal="100" zoomScaleSheetLayoutView="100" workbookViewId="0">
      <selection sqref="A1:J25"/>
    </sheetView>
  </sheetViews>
  <sheetFormatPr defaultRowHeight="12.75" x14ac:dyDescent="0.2"/>
  <cols>
    <col min="1" max="1" width="7.85546875" style="75" customWidth="1"/>
    <col min="2" max="2" width="21.85546875" style="73" customWidth="1"/>
    <col min="3" max="3" width="54.42578125" style="73" customWidth="1"/>
    <col min="4" max="4" width="13.7109375" style="73" customWidth="1"/>
    <col min="5" max="5" width="10" style="26" customWidth="1"/>
    <col min="6" max="6" width="18" style="26" customWidth="1"/>
    <col min="7" max="7" width="14.85546875" style="26" customWidth="1"/>
    <col min="8" max="8" width="19.7109375" style="73" customWidth="1"/>
    <col min="9" max="9" width="14.85546875" style="26" customWidth="1"/>
    <col min="10" max="10" width="20.7109375" style="73" customWidth="1"/>
    <col min="11" max="11" width="19.7109375" style="73" hidden="1" customWidth="1"/>
    <col min="12" max="12" width="15.85546875" style="73" customWidth="1"/>
    <col min="13" max="16384" width="9.140625" style="73"/>
  </cols>
  <sheetData>
    <row r="1" spans="1:11" ht="57" customHeight="1" x14ac:dyDescent="0.2">
      <c r="A1" s="377" t="s">
        <v>91</v>
      </c>
      <c r="B1" s="377"/>
      <c r="C1" s="377"/>
      <c r="D1" s="377"/>
      <c r="E1" s="377"/>
      <c r="F1" s="377"/>
      <c r="G1" s="377"/>
      <c r="H1" s="377"/>
      <c r="I1" s="73"/>
    </row>
    <row r="2" spans="1:11" ht="29.25" customHeight="1" x14ac:dyDescent="0.2">
      <c r="A2" s="63"/>
      <c r="B2" s="63"/>
      <c r="C2" s="63"/>
      <c r="D2" s="2"/>
      <c r="E2" s="63"/>
      <c r="F2" s="2"/>
      <c r="G2" s="63"/>
      <c r="H2" s="63"/>
      <c r="I2" s="63"/>
      <c r="J2" s="63"/>
      <c r="K2" s="63"/>
    </row>
    <row r="3" spans="1:11" ht="39" customHeight="1" x14ac:dyDescent="0.2">
      <c r="A3" s="3" t="s">
        <v>18</v>
      </c>
      <c r="B3" s="404" t="s">
        <v>378</v>
      </c>
      <c r="C3" s="404"/>
      <c r="D3" s="404"/>
      <c r="E3" s="404"/>
      <c r="F3" s="404"/>
      <c r="G3" s="404"/>
      <c r="H3" s="404"/>
      <c r="I3" s="73"/>
    </row>
    <row r="4" spans="1:11" ht="29.25" customHeight="1" x14ac:dyDescent="0.25">
      <c r="A4" s="4" t="s">
        <v>22</v>
      </c>
      <c r="B4" s="405" t="s">
        <v>183</v>
      </c>
      <c r="C4" s="405"/>
      <c r="D4" s="405"/>
      <c r="E4" s="405"/>
      <c r="F4" s="405"/>
      <c r="G4" s="405"/>
      <c r="H4" s="405"/>
      <c r="I4" s="4"/>
      <c r="J4" s="5"/>
      <c r="K4" s="5"/>
    </row>
    <row r="5" spans="1:11" ht="29.25" customHeight="1" x14ac:dyDescent="0.25">
      <c r="A5" s="6" t="s">
        <v>23</v>
      </c>
      <c r="B5" s="7"/>
      <c r="C5" s="7"/>
      <c r="D5" s="8"/>
      <c r="E5" s="7"/>
      <c r="F5" s="8"/>
      <c r="G5" s="7"/>
      <c r="H5" s="5"/>
      <c r="I5" s="7"/>
      <c r="J5" s="5"/>
      <c r="K5" s="5"/>
    </row>
    <row r="6" spans="1:11" ht="29.25" customHeight="1" x14ac:dyDescent="0.2">
      <c r="A6" s="72" t="s">
        <v>90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9.25" customHeight="1" x14ac:dyDescent="0.2">
      <c r="A7" s="405" t="s">
        <v>184</v>
      </c>
      <c r="B7" s="405"/>
      <c r="C7" s="405"/>
      <c r="D7" s="405"/>
      <c r="E7" s="405"/>
      <c r="F7" s="405"/>
      <c r="G7" s="405"/>
      <c r="H7" s="405"/>
      <c r="I7" s="73"/>
    </row>
    <row r="8" spans="1:11" ht="29.25" customHeight="1" x14ac:dyDescent="0.2">
      <c r="A8" s="407" t="s">
        <v>193</v>
      </c>
      <c r="B8" s="407"/>
      <c r="C8" s="407"/>
      <c r="D8" s="407"/>
      <c r="E8" s="407"/>
      <c r="F8" s="407"/>
      <c r="G8" s="407"/>
      <c r="H8" s="407"/>
      <c r="I8" s="407"/>
      <c r="J8" s="407"/>
    </row>
    <row r="9" spans="1:11" ht="183.75" customHeight="1" x14ac:dyDescent="0.2">
      <c r="A9" s="9" t="s">
        <v>1</v>
      </c>
      <c r="B9" s="9" t="s">
        <v>24</v>
      </c>
      <c r="C9" s="10" t="s">
        <v>25</v>
      </c>
      <c r="D9" s="10" t="s">
        <v>26</v>
      </c>
      <c r="E9" s="10" t="s">
        <v>27</v>
      </c>
      <c r="F9" s="10" t="s">
        <v>362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</row>
    <row r="10" spans="1:11" ht="15.75" x14ac:dyDescent="0.2">
      <c r="A10" s="9">
        <v>1</v>
      </c>
      <c r="B10" s="9">
        <v>2</v>
      </c>
      <c r="C10" s="9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s="74" customFormat="1" ht="39.75" customHeight="1" x14ac:dyDescent="0.2">
      <c r="A11" s="18" t="s">
        <v>8</v>
      </c>
      <c r="B11" s="18" t="s">
        <v>361</v>
      </c>
      <c r="C11" s="48" t="s">
        <v>379</v>
      </c>
      <c r="D11" s="14" t="s">
        <v>33</v>
      </c>
      <c r="E11" s="15">
        <v>1</v>
      </c>
      <c r="F11" s="14">
        <f>'ЛС № 02-01-01'!N186</f>
        <v>1178403</v>
      </c>
      <c r="G11" s="16">
        <f>$G$15</f>
        <v>1</v>
      </c>
      <c r="H11" s="14">
        <f>F11*G11</f>
        <v>1178403</v>
      </c>
      <c r="I11" s="311">
        <f>G25</f>
        <v>1.0081184999999999</v>
      </c>
      <c r="J11" s="14">
        <f>H11*I11</f>
        <v>1187969.8600000001</v>
      </c>
      <c r="K11" s="12" t="e">
        <f>SUM(#REF!)</f>
        <v>#REF!</v>
      </c>
    </row>
    <row r="12" spans="1:11" ht="27.75" customHeight="1" x14ac:dyDescent="0.25">
      <c r="A12" s="19"/>
      <c r="B12" s="76"/>
      <c r="C12" s="20" t="s">
        <v>36</v>
      </c>
      <c r="D12" s="76"/>
      <c r="E12" s="77"/>
      <c r="F12" s="24">
        <f>F11</f>
        <v>1178403</v>
      </c>
      <c r="G12" s="22"/>
      <c r="H12" s="24">
        <f>H11</f>
        <v>1178403</v>
      </c>
      <c r="I12" s="22"/>
      <c r="J12" s="24">
        <f>J11</f>
        <v>1187969.8600000001</v>
      </c>
      <c r="K12" s="21" t="e">
        <f>#REF!+K11</f>
        <v>#REF!</v>
      </c>
    </row>
    <row r="13" spans="1:11" ht="15.75" x14ac:dyDescent="0.25">
      <c r="A13" s="23"/>
      <c r="B13" s="76"/>
      <c r="C13" s="20" t="s">
        <v>37</v>
      </c>
      <c r="D13" s="76"/>
      <c r="E13" s="77"/>
      <c r="F13" s="24">
        <f>F12*0.2</f>
        <v>235680.6</v>
      </c>
      <c r="G13" s="22"/>
      <c r="H13" s="24">
        <f>H12*0.2</f>
        <v>235680.6</v>
      </c>
      <c r="I13" s="22"/>
      <c r="J13" s="24">
        <f>J12*0.2</f>
        <v>237593.97</v>
      </c>
      <c r="K13" s="24" t="e">
        <f>K12*0.2</f>
        <v>#REF!</v>
      </c>
    </row>
    <row r="14" spans="1:11" ht="15.75" x14ac:dyDescent="0.25">
      <c r="A14" s="23"/>
      <c r="B14" s="76"/>
      <c r="C14" s="20" t="s">
        <v>38</v>
      </c>
      <c r="D14" s="76"/>
      <c r="E14" s="77"/>
      <c r="F14" s="24">
        <f>F12+F13</f>
        <v>1414083.6</v>
      </c>
      <c r="G14" s="22"/>
      <c r="H14" s="24">
        <f>H12+H13</f>
        <v>1414083.6</v>
      </c>
      <c r="I14" s="22"/>
      <c r="J14" s="24">
        <f>J12+J13</f>
        <v>1425563.83</v>
      </c>
      <c r="K14" s="24" t="e">
        <f>K12+K13</f>
        <v>#REF!</v>
      </c>
    </row>
    <row r="15" spans="1:11" ht="60.75" customHeight="1" x14ac:dyDescent="0.25">
      <c r="A15" s="406" t="s">
        <v>364</v>
      </c>
      <c r="B15" s="406"/>
      <c r="C15" s="406"/>
      <c r="D15" s="408" t="s">
        <v>365</v>
      </c>
      <c r="E15" s="408"/>
      <c r="F15" s="408"/>
      <c r="G15" s="28">
        <v>1</v>
      </c>
      <c r="H15" s="5"/>
      <c r="I15" s="28"/>
      <c r="J15" s="5"/>
      <c r="K15" s="5"/>
    </row>
    <row r="16" spans="1:11" ht="15.75" x14ac:dyDescent="0.25">
      <c r="A16" s="27"/>
      <c r="B16" s="27"/>
      <c r="C16" s="27"/>
      <c r="D16" s="27"/>
      <c r="E16" s="27"/>
      <c r="F16" s="27"/>
      <c r="G16" s="5"/>
      <c r="H16" s="5"/>
      <c r="I16" s="5"/>
      <c r="J16" s="5"/>
      <c r="K16" s="5"/>
    </row>
    <row r="17" spans="1:11" ht="15.75" x14ac:dyDescent="0.25">
      <c r="A17" s="6"/>
      <c r="B17" s="6"/>
      <c r="C17" s="6"/>
      <c r="D17" s="6"/>
      <c r="E17" s="6"/>
      <c r="F17" s="6"/>
      <c r="G17" s="5"/>
      <c r="H17" s="5"/>
      <c r="I17" s="5"/>
      <c r="J17" s="5"/>
      <c r="K17" s="5"/>
    </row>
    <row r="18" spans="1:11" ht="15.75" x14ac:dyDescent="0.2">
      <c r="A18" s="25"/>
      <c r="B18" s="146" t="s">
        <v>187</v>
      </c>
      <c r="C18" s="145"/>
      <c r="D18" s="145"/>
      <c r="E18" s="145"/>
      <c r="F18" s="145"/>
      <c r="G18" s="145"/>
    </row>
    <row r="19" spans="1:11" ht="24.75" customHeight="1" x14ac:dyDescent="0.2">
      <c r="A19" s="25"/>
      <c r="B19" s="401" t="s">
        <v>188</v>
      </c>
      <c r="C19" s="402"/>
      <c r="D19" s="402"/>
      <c r="E19" s="402"/>
      <c r="F19" s="403"/>
      <c r="G19" s="150">
        <v>44793</v>
      </c>
    </row>
    <row r="20" spans="1:11" ht="27" customHeight="1" x14ac:dyDescent="0.2">
      <c r="A20" s="25"/>
      <c r="B20" s="401" t="s">
        <v>189</v>
      </c>
      <c r="C20" s="402"/>
      <c r="D20" s="402"/>
      <c r="E20" s="402"/>
      <c r="F20" s="403"/>
      <c r="G20" s="151">
        <f>(G22-G21)/30.5</f>
        <v>1.1000000000000001</v>
      </c>
    </row>
    <row r="21" spans="1:11" ht="24.75" customHeight="1" x14ac:dyDescent="0.2">
      <c r="A21" s="25"/>
      <c r="B21" s="401" t="s">
        <v>77</v>
      </c>
      <c r="C21" s="402"/>
      <c r="D21" s="402"/>
      <c r="E21" s="402"/>
      <c r="F21" s="403"/>
      <c r="G21" s="150">
        <f>НМЦ!C7</f>
        <v>44835</v>
      </c>
      <c r="I21" s="147"/>
    </row>
    <row r="22" spans="1:11" ht="28.5" customHeight="1" x14ac:dyDescent="0.2">
      <c r="B22" s="401" t="s">
        <v>78</v>
      </c>
      <c r="C22" s="402"/>
      <c r="D22" s="402"/>
      <c r="E22" s="402"/>
      <c r="F22" s="403"/>
      <c r="G22" s="150">
        <f>НМЦ!C8</f>
        <v>44870</v>
      </c>
      <c r="I22" s="147"/>
    </row>
    <row r="23" spans="1:11" ht="38.25" customHeight="1" x14ac:dyDescent="0.2">
      <c r="B23" s="395" t="s">
        <v>363</v>
      </c>
      <c r="C23" s="396"/>
      <c r="D23" s="396"/>
      <c r="E23" s="396"/>
      <c r="F23" s="397"/>
      <c r="G23" s="152">
        <v>1.0509999999999999</v>
      </c>
      <c r="H23" s="148"/>
    </row>
    <row r="24" spans="1:11" ht="24" customHeight="1" x14ac:dyDescent="0.2">
      <c r="B24" s="398" t="s">
        <v>194</v>
      </c>
      <c r="C24" s="398"/>
      <c r="D24" s="398"/>
      <c r="E24" s="299">
        <v>1.0509999999999999</v>
      </c>
      <c r="F24" s="300" t="s">
        <v>190</v>
      </c>
      <c r="G24" s="301">
        <f>G23^(1/12)</f>
        <v>1.0041538000000001</v>
      </c>
      <c r="H24" s="149"/>
    </row>
    <row r="25" spans="1:11" ht="30" customHeight="1" x14ac:dyDescent="0.2">
      <c r="A25" s="312"/>
      <c r="B25" s="399" t="s">
        <v>191</v>
      </c>
      <c r="C25" s="399"/>
      <c r="D25" s="400" t="str">
        <f>CONCATENATE("(",G24,"^",ROUND((G21-G19)/30.5,1),"+",G24,"^",ROUND((G22-G19)/30.5,1),")","/2")</f>
        <v>(1,0041538^1,4+1,0041538^2,5)/2</v>
      </c>
      <c r="E25" s="400"/>
      <c r="F25" s="400"/>
      <c r="G25" s="153">
        <f>(G24^ROUND((G21-G19)/30.5,1)+G24^ROUND((G22-G19)/30.5,1))/2</f>
        <v>1.0081184999999999</v>
      </c>
      <c r="H25" s="313"/>
      <c r="I25" s="314"/>
      <c r="J25" s="313"/>
    </row>
  </sheetData>
  <mergeCells count="15">
    <mergeCell ref="A1:H1"/>
    <mergeCell ref="B3:H3"/>
    <mergeCell ref="A7:H7"/>
    <mergeCell ref="A15:C15"/>
    <mergeCell ref="B4:H4"/>
    <mergeCell ref="A8:J8"/>
    <mergeCell ref="D15:F15"/>
    <mergeCell ref="B23:F23"/>
    <mergeCell ref="B24:D24"/>
    <mergeCell ref="B25:C25"/>
    <mergeCell ref="D25:F25"/>
    <mergeCell ref="B19:F19"/>
    <mergeCell ref="B20:F20"/>
    <mergeCell ref="B21:F21"/>
    <mergeCell ref="B22:F22"/>
  </mergeCells>
  <pageMargins left="0.7" right="0.7" top="0.75" bottom="0.75" header="0.3" footer="0.3"/>
  <pageSetup paperSize="9" scale="4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ЛС № 02-01-01</vt:lpstr>
      <vt:lpstr>КА</vt:lpstr>
      <vt:lpstr>ПЗ</vt:lpstr>
      <vt:lpstr>НМЦ</vt:lpstr>
      <vt:lpstr>Протокол НМЦК</vt:lpstr>
      <vt:lpstr>Дефляторы</vt:lpstr>
      <vt:lpstr>НМЦК</vt:lpstr>
      <vt:lpstr>КА!Заголовки_для_печати</vt:lpstr>
      <vt:lpstr>КА!Область_печати</vt:lpstr>
      <vt:lpstr>НМЦ!Область_печати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Бутов Константин Николаевич</cp:lastModifiedBy>
  <cp:lastPrinted>2022-08-22T11:21:09Z</cp:lastPrinted>
  <dcterms:created xsi:type="dcterms:W3CDTF">2002-02-11T05:58:42Z</dcterms:created>
  <dcterms:modified xsi:type="dcterms:W3CDTF">2022-09-14T09:00:25Z</dcterms:modified>
</cp:coreProperties>
</file>