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9040" windowHeight="16440" activeTab="2"/>
  </bookViews>
  <sheets>
    <sheet name="Опросный лист" sheetId="7" r:id="rId1"/>
    <sheet name="Таблица расчета" sheetId="8" r:id="rId2"/>
    <sheet name="НМЦ" sheetId="4" r:id="rId3"/>
  </sheets>
  <definedNames>
    <definedName name="_xlnm.Print_Area" localSheetId="0">'Опросный лист'!$A$1:$F$25</definedName>
    <definedName name="_xlnm.Print_Area" localSheetId="1">'Таблица расчета'!$A$1:$H$12</definedName>
  </definedNames>
  <calcPr calcId="145621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7" i="8"/>
  <c r="H7" i="8" s="1"/>
  <c r="E6" i="8"/>
  <c r="E5" i="8"/>
  <c r="B4" i="8" l="1"/>
  <c r="D12" i="7"/>
  <c r="D22" i="7"/>
  <c r="D21" i="7"/>
  <c r="D15" i="7"/>
  <c r="D14" i="7"/>
  <c r="D5" i="7"/>
  <c r="E5" i="7"/>
  <c r="D8" i="7"/>
  <c r="D7" i="7"/>
  <c r="C11" i="4" l="1"/>
  <c r="H10" i="8"/>
  <c r="D20" i="7"/>
  <c r="D13" i="7"/>
  <c r="D6" i="7"/>
  <c r="D11" i="4" l="1"/>
  <c r="E11" i="4" s="1"/>
  <c r="E25" i="7"/>
  <c r="E24" i="7"/>
  <c r="E20" i="7"/>
  <c r="D23" i="7"/>
  <c r="E23" i="7" s="1"/>
  <c r="D19" i="7" l="1"/>
  <c r="E19" i="7"/>
  <c r="B9" i="4"/>
  <c r="B10" i="4"/>
  <c r="B11" i="4"/>
  <c r="B12" i="4"/>
  <c r="B13" i="4"/>
  <c r="B14" i="4"/>
  <c r="B8" i="4"/>
  <c r="D5" i="8"/>
  <c r="D6" i="8"/>
  <c r="H6" i="8" s="1"/>
  <c r="D7" i="8"/>
  <c r="D8" i="8"/>
  <c r="E8" i="8" s="1"/>
  <c r="D9" i="8"/>
  <c r="E9" i="8" s="1"/>
  <c r="H9" i="8" s="1"/>
  <c r="D10" i="8"/>
  <c r="C6" i="8"/>
  <c r="C7" i="8"/>
  <c r="C9" i="8"/>
  <c r="C10" i="8"/>
  <c r="B6" i="8"/>
  <c r="B7" i="8"/>
  <c r="B9" i="8"/>
  <c r="B10" i="8"/>
  <c r="B5" i="8"/>
  <c r="E13" i="7"/>
  <c r="D16" i="7"/>
  <c r="E16" i="7" s="1"/>
  <c r="E18" i="7"/>
  <c r="E17" i="7"/>
  <c r="E6" i="7"/>
  <c r="D9" i="7"/>
  <c r="E9" i="7" s="1"/>
  <c r="E11" i="7"/>
  <c r="E10" i="7"/>
  <c r="H8" i="8" l="1"/>
  <c r="H4" i="8" s="1"/>
  <c r="C13" i="4"/>
  <c r="D13" i="4" s="1"/>
  <c r="E13" i="4" s="1"/>
  <c r="C10" i="4"/>
  <c r="D10" i="4" s="1"/>
  <c r="E10" i="4" s="1"/>
  <c r="H5" i="8"/>
  <c r="C8" i="8"/>
  <c r="B8" i="8"/>
  <c r="C5" i="8"/>
  <c r="D4" i="8"/>
  <c r="E4" i="8" s="1"/>
  <c r="C12" i="4" l="1"/>
  <c r="D12" i="4" s="1"/>
  <c r="E12" i="4" s="1"/>
  <c r="C9" i="4"/>
  <c r="E12" i="7"/>
  <c r="C4" i="8"/>
  <c r="C8" i="4" l="1"/>
  <c r="D8" i="4" s="1"/>
  <c r="E8" i="4" s="1"/>
  <c r="C15" i="4"/>
  <c r="D9" i="4"/>
  <c r="E9" i="4" l="1"/>
  <c r="E15" i="4" s="1"/>
  <c r="D15" i="4"/>
  <c r="C14" i="4" l="1"/>
  <c r="D14" i="4" l="1"/>
  <c r="E14" i="4" s="1"/>
</calcChain>
</file>

<file path=xl/sharedStrings.xml><?xml version="1.0" encoding="utf-8"?>
<sst xmlns="http://schemas.openxmlformats.org/spreadsheetml/2006/main" count="68" uniqueCount="44">
  <si>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</si>
  <si>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</si>
  <si>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</si>
  <si>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</si>
  <si>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</si>
  <si>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</si>
  <si>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</si>
  <si>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</si>
  <si>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</si>
  <si>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</si>
  <si>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</si>
  <si>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Адрес поставщика</t>
  </si>
  <si>
    <t>Цена товаров (работ,услуг) поставщика по объекту, руб. без НДС</t>
  </si>
  <si>
    <t>Иная информация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</si>
  <si>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</si>
  <si>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</si>
  <si>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</si>
  <si>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</si>
  <si>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</si>
  <si>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Начальная цена, руб. без НДС</t>
  </si>
  <si>
    <t>Всего, руб. с НДС</t>
  </si>
  <si>
    <t>Минимальная цена</t>
  </si>
  <si>
    <t>Разработка мастер-плана развития курорта Домбай в Карачаевском районе Карачаево-Черкесской Республике</t>
  </si>
  <si>
    <t>Разработка мастер-планов развития курорта Домбай в Карачаевском районе Карачаево-Черкесской Республике, субкластера ВТРК «Архыз», с. Архыз и «Софийская Поляна» в Урупском и Зеленчукском районах Карачаево-Черкесской Республике</t>
  </si>
  <si>
    <t>Разработка мастер-плана развития субкластера ВТРК «Архыз», с. Архыз и «Софийская Поляна» в Урупском и Зеленчукском районах Карачаево-Черкесской Республике.</t>
  </si>
  <si>
    <t>Этап 1. Комплексный анализ текущего состояния территории, разработка концепции развития исследуемой территории</t>
  </si>
  <si>
    <t>Этап 2. Разработка мастер-плана развития территории</t>
  </si>
  <si>
    <t>АО «МАКСПРОЕКТ»</t>
  </si>
  <si>
    <t>г. Москва, Варшавское ш., д. 36, стр. 7</t>
  </si>
  <si>
    <t>ООО "УК Миринжиниринг"</t>
  </si>
  <si>
    <t>г. Москва, Очаковское шоссе, д 34</t>
  </si>
  <si>
    <t>1.1.</t>
  </si>
  <si>
    <t>1.1.2.</t>
  </si>
  <si>
    <t>1.1.3.</t>
  </si>
  <si>
    <t>1.2.</t>
  </si>
  <si>
    <t>1.2.1.</t>
  </si>
  <si>
    <t>1.2.2.</t>
  </si>
  <si>
    <t>г. Санкт-Петербург, наб. реки Мойки, д. 40, лит. А, пом. 8Н, оф. 519</t>
  </si>
  <si>
    <t>ООО "Кронвелл Менеджмент"</t>
  </si>
  <si>
    <t>КП  № 245/1 от 20.07.2023</t>
  </si>
  <si>
    <t>КП  № 73 от 21.07.2023</t>
  </si>
  <si>
    <t>КП  № 22-07-23 от 22.07.2023</t>
  </si>
  <si>
    <t>Поправки*</t>
  </si>
  <si>
    <t>* Применен понижающий коэффицент в связи с недостаточностью средств в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</si>
</sst>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44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4" fontId="0" fillId="0" borderId="0" xfId="0" applyNumberFormat="1"/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0" zoomScale="85" zoomScaleNormal="55" zoomScaleSheetLayoutView="85" workbookViewId="0">
      <selection activeCell="G5" sqref="G5"/>
    </sheetView>
  </sheetViews>
  <sheetFormatPr defaultRowHeight="15" x14ac:dyDescent="0.25"/>
  <cols>
    <col min="1" max="1" width="77.5703125" customWidth="1"/>
    <col min="2" max="2" width="23.42578125" customWidth="1"/>
    <col min="3" max="3" width="21.5703125" customWidth="1"/>
    <col min="4" max="4" width="18.28515625" customWidth="1"/>
    <col min="5" max="5" width="20.7109375" customWidth="1"/>
    <col min="6" max="6" width="23.7109375" customWidth="1"/>
    <col min="7" max="7" width="48.28515625" customWidth="1"/>
  </cols>
  <sheetData>
    <row r="2" spans="1:7" x14ac:dyDescent="0.25">
      <c r="A2" s="31" t="s">
        <v>8</v>
      </c>
      <c r="B2" s="31"/>
      <c r="C2" s="31"/>
      <c r="D2" s="31"/>
      <c r="E2" s="31"/>
      <c r="F2" s="31"/>
    </row>
    <row r="3" spans="1:7" ht="45" customHeight="1" x14ac:dyDescent="0.25">
      <c r="A3" s="32"/>
      <c r="B3" s="32"/>
      <c r="C3" s="32"/>
      <c r="D3" s="32"/>
      <c r="E3" s="32"/>
      <c r="F3" s="32"/>
    </row>
    <row r="4" spans="1:7" ht="75" x14ac:dyDescent="0.25">
      <c r="A4" s="1" t="s">
        <v>9</v>
      </c>
      <c r="B4" s="9" t="s">
        <v>10</v>
      </c>
      <c r="C4" s="9" t="s">
        <v>11</v>
      </c>
      <c r="D4" s="9" t="s">
        <v>12</v>
      </c>
      <c r="E4" s="9" t="s">
        <v>20</v>
      </c>
      <c r="F4" s="1" t="s">
        <v>13</v>
      </c>
    </row>
    <row r="5" spans="1:7" ht="66" customHeight="1" x14ac:dyDescent="0.25">
      <c r="A5" s="19" t="s">
        <v>23</v>
      </c>
      <c r="B5" s="28" t="s">
        <v>27</v>
      </c>
      <c r="C5" s="28" t="s">
        <v>28</v>
      </c>
      <c r="D5" s="21">
        <f>D6+D9</f>
        <v>85369452</v>
      </c>
      <c r="E5" s="22">
        <f>D5*1.2</f>
        <v>102443342.40000001</v>
      </c>
      <c r="F5" s="28" t="s">
        <v>39</v>
      </c>
      <c r="G5" s="15"/>
    </row>
    <row r="6" spans="1:7" ht="39.75" customHeight="1" x14ac:dyDescent="0.25">
      <c r="A6" s="20" t="s">
        <v>22</v>
      </c>
      <c r="B6" s="29"/>
      <c r="C6" s="29"/>
      <c r="D6" s="21">
        <f>D7+D8</f>
        <v>67179959</v>
      </c>
      <c r="E6" s="22">
        <f t="shared" ref="E6:E11" si="0">D6*1.2</f>
        <v>80615950.799999997</v>
      </c>
      <c r="F6" s="29"/>
      <c r="G6" s="17"/>
    </row>
    <row r="7" spans="1:7" ht="32.25" customHeight="1" x14ac:dyDescent="0.25">
      <c r="A7" s="18" t="s">
        <v>25</v>
      </c>
      <c r="B7" s="29"/>
      <c r="C7" s="29"/>
      <c r="D7" s="16">
        <f>E7/1.2</f>
        <v>1937810</v>
      </c>
      <c r="E7" s="11">
        <v>2325372</v>
      </c>
      <c r="F7" s="29"/>
      <c r="G7" s="17"/>
    </row>
    <row r="8" spans="1:7" ht="27" customHeight="1" x14ac:dyDescent="0.25">
      <c r="A8" s="18" t="s">
        <v>26</v>
      </c>
      <c r="B8" s="29"/>
      <c r="C8" s="29"/>
      <c r="D8" s="16">
        <f>E8/1.2</f>
        <v>65242149</v>
      </c>
      <c r="E8" s="11">
        <v>78290578.799999997</v>
      </c>
      <c r="F8" s="29"/>
      <c r="G8" s="17"/>
    </row>
    <row r="9" spans="1:7" ht="45" customHeight="1" x14ac:dyDescent="0.25">
      <c r="A9" s="20" t="s">
        <v>24</v>
      </c>
      <c r="B9" s="29"/>
      <c r="C9" s="29"/>
      <c r="D9" s="21">
        <f>D10+D11</f>
        <v>18189493</v>
      </c>
      <c r="E9" s="22">
        <f t="shared" si="0"/>
        <v>21827391.600000001</v>
      </c>
      <c r="F9" s="29"/>
      <c r="G9" s="17"/>
    </row>
    <row r="10" spans="1:7" ht="29.25" customHeight="1" x14ac:dyDescent="0.25">
      <c r="A10" s="18" t="s">
        <v>25</v>
      </c>
      <c r="B10" s="29"/>
      <c r="C10" s="29"/>
      <c r="D10" s="16">
        <v>5477257</v>
      </c>
      <c r="E10" s="11">
        <f t="shared" si="0"/>
        <v>6572708.4000000004</v>
      </c>
      <c r="F10" s="29"/>
      <c r="G10" s="17"/>
    </row>
    <row r="11" spans="1:7" ht="31.5" customHeight="1" x14ac:dyDescent="0.25">
      <c r="A11" s="18" t="s">
        <v>26</v>
      </c>
      <c r="B11" s="30"/>
      <c r="C11" s="30"/>
      <c r="D11" s="16">
        <v>12712236</v>
      </c>
      <c r="E11" s="11">
        <f t="shared" si="0"/>
        <v>15254683.199999999</v>
      </c>
      <c r="F11" s="30"/>
      <c r="G11" s="17"/>
    </row>
    <row r="12" spans="1:7" ht="66" customHeight="1" x14ac:dyDescent="0.25">
      <c r="A12" s="19" t="s">
        <v>23</v>
      </c>
      <c r="B12" s="28" t="s">
        <v>29</v>
      </c>
      <c r="C12" s="28" t="s">
        <v>30</v>
      </c>
      <c r="D12" s="21">
        <f>D13+D16</f>
        <v>82223675</v>
      </c>
      <c r="E12" s="22">
        <f>D12*1.2</f>
        <v>98668410</v>
      </c>
      <c r="F12" s="28" t="s">
        <v>40</v>
      </c>
      <c r="G12" s="15"/>
    </row>
    <row r="13" spans="1:7" ht="39.75" customHeight="1" x14ac:dyDescent="0.25">
      <c r="A13" s="20" t="s">
        <v>22</v>
      </c>
      <c r="B13" s="29"/>
      <c r="C13" s="29"/>
      <c r="D13" s="21">
        <f>D14+D15</f>
        <v>63616373</v>
      </c>
      <c r="E13" s="22">
        <f t="shared" ref="E13:E17" si="1">D13*1.2</f>
        <v>76339647.599999994</v>
      </c>
      <c r="F13" s="29"/>
      <c r="G13" s="17"/>
    </row>
    <row r="14" spans="1:7" ht="32.25" customHeight="1" x14ac:dyDescent="0.25">
      <c r="A14" s="18" t="s">
        <v>25</v>
      </c>
      <c r="B14" s="29"/>
      <c r="C14" s="29"/>
      <c r="D14" s="16">
        <f>E14/1.2</f>
        <v>2040353.9</v>
      </c>
      <c r="E14" s="11">
        <v>2448424.6800000002</v>
      </c>
      <c r="F14" s="29"/>
      <c r="G14" s="17"/>
    </row>
    <row r="15" spans="1:7" ht="27" customHeight="1" x14ac:dyDescent="0.25">
      <c r="A15" s="18" t="s">
        <v>26</v>
      </c>
      <c r="B15" s="29"/>
      <c r="C15" s="29"/>
      <c r="D15" s="16">
        <f>E15/1.2</f>
        <v>61576019.100000001</v>
      </c>
      <c r="E15" s="11">
        <v>73891222.920000002</v>
      </c>
      <c r="F15" s="29"/>
      <c r="G15" s="17"/>
    </row>
    <row r="16" spans="1:7" ht="45" customHeight="1" x14ac:dyDescent="0.25">
      <c r="A16" s="20" t="s">
        <v>24</v>
      </c>
      <c r="B16" s="29"/>
      <c r="C16" s="29"/>
      <c r="D16" s="21">
        <f>D17+D18</f>
        <v>18607302</v>
      </c>
      <c r="E16" s="22">
        <f>D16*1.2</f>
        <v>22328762.399999999</v>
      </c>
      <c r="F16" s="29"/>
      <c r="G16" s="17"/>
    </row>
    <row r="17" spans="1:7" ht="29.25" customHeight="1" x14ac:dyDescent="0.25">
      <c r="A17" s="18" t="s">
        <v>25</v>
      </c>
      <c r="B17" s="29"/>
      <c r="C17" s="29"/>
      <c r="D17" s="16">
        <v>5687709</v>
      </c>
      <c r="E17" s="11">
        <f t="shared" si="1"/>
        <v>6825250.7999999998</v>
      </c>
      <c r="F17" s="29"/>
      <c r="G17" s="17"/>
    </row>
    <row r="18" spans="1:7" ht="31.5" customHeight="1" x14ac:dyDescent="0.25">
      <c r="A18" s="18" t="s">
        <v>26</v>
      </c>
      <c r="B18" s="30"/>
      <c r="C18" s="30"/>
      <c r="D18" s="16">
        <v>12919593</v>
      </c>
      <c r="E18" s="11">
        <f t="shared" ref="E18:E25" si="2">D18*1.2</f>
        <v>15503511.6</v>
      </c>
      <c r="F18" s="30"/>
      <c r="G18" s="17"/>
    </row>
    <row r="19" spans="1:7" ht="66" customHeight="1" x14ac:dyDescent="0.25">
      <c r="A19" s="19" t="s">
        <v>23</v>
      </c>
      <c r="B19" s="28" t="s">
        <v>38</v>
      </c>
      <c r="C19" s="28" t="s">
        <v>37</v>
      </c>
      <c r="D19" s="21">
        <f>D20+D23</f>
        <v>73313332</v>
      </c>
      <c r="E19" s="22">
        <f t="shared" si="2"/>
        <v>87975998.400000006</v>
      </c>
      <c r="F19" s="28" t="s">
        <v>41</v>
      </c>
      <c r="G19" s="15"/>
    </row>
    <row r="20" spans="1:7" ht="39.75" customHeight="1" x14ac:dyDescent="0.25">
      <c r="A20" s="20" t="s">
        <v>22</v>
      </c>
      <c r="B20" s="29"/>
      <c r="C20" s="29"/>
      <c r="D20" s="21">
        <f>D21+D22</f>
        <v>56940020</v>
      </c>
      <c r="E20" s="22">
        <f t="shared" si="2"/>
        <v>68328024</v>
      </c>
      <c r="F20" s="29"/>
      <c r="G20" s="17"/>
    </row>
    <row r="21" spans="1:7" ht="32.25" customHeight="1" x14ac:dyDescent="0.25">
      <c r="A21" s="18" t="s">
        <v>25</v>
      </c>
      <c r="B21" s="29"/>
      <c r="C21" s="29"/>
      <c r="D21" s="16">
        <f>E21/1.2</f>
        <v>1750156.9</v>
      </c>
      <c r="E21" s="11">
        <v>2100188.2799999998</v>
      </c>
      <c r="F21" s="29"/>
      <c r="G21" s="17"/>
    </row>
    <row r="22" spans="1:7" ht="27" customHeight="1" x14ac:dyDescent="0.25">
      <c r="A22" s="18" t="s">
        <v>26</v>
      </c>
      <c r="B22" s="29"/>
      <c r="C22" s="29"/>
      <c r="D22" s="16">
        <f>E22/1.2</f>
        <v>55189863.100000001</v>
      </c>
      <c r="E22" s="11">
        <v>66227835.719999999</v>
      </c>
      <c r="F22" s="29"/>
      <c r="G22" s="17"/>
    </row>
    <row r="23" spans="1:7" ht="45" customHeight="1" x14ac:dyDescent="0.25">
      <c r="A23" s="20" t="s">
        <v>24</v>
      </c>
      <c r="B23" s="29"/>
      <c r="C23" s="29"/>
      <c r="D23" s="21">
        <f>D24+D25</f>
        <v>16373312</v>
      </c>
      <c r="E23" s="22">
        <f t="shared" si="2"/>
        <v>19647974.399999999</v>
      </c>
      <c r="F23" s="29"/>
      <c r="G23" s="17"/>
    </row>
    <row r="24" spans="1:7" ht="29.25" customHeight="1" x14ac:dyDescent="0.25">
      <c r="A24" s="18" t="s">
        <v>25</v>
      </c>
      <c r="B24" s="29"/>
      <c r="C24" s="29"/>
      <c r="D24" s="16">
        <v>4944937</v>
      </c>
      <c r="E24" s="11">
        <f t="shared" si="2"/>
        <v>5933924.4000000004</v>
      </c>
      <c r="F24" s="29"/>
      <c r="G24" s="17"/>
    </row>
    <row r="25" spans="1:7" ht="31.5" customHeight="1" x14ac:dyDescent="0.25">
      <c r="A25" s="18" t="s">
        <v>26</v>
      </c>
      <c r="B25" s="30"/>
      <c r="C25" s="30"/>
      <c r="D25" s="16">
        <v>11428375</v>
      </c>
      <c r="E25" s="2">
        <f t="shared" si="2"/>
        <v>13714050</v>
      </c>
      <c r="F25" s="30"/>
      <c r="G25" s="17"/>
    </row>
  </sheetData>
  <mergeCells count="11">
    <mergeCell ref="A2:F2"/>
    <mergeCell ref="A3:F3"/>
    <mergeCell ref="B5:B11"/>
    <mergeCell ref="C5:C11"/>
    <mergeCell ref="F5:F11"/>
    <mergeCell ref="B19:B25"/>
    <mergeCell ref="C19:C25"/>
    <mergeCell ref="F19:F25"/>
    <mergeCell ref="B12:B18"/>
    <mergeCell ref="C12:C18"/>
    <mergeCell ref="F12:F18"/>
  </mergeCells>
  <pageMargins left="0.7" right="0.7" top="0.75" bottom="0.75" header="0.3" footer="0.3"/>
  <pageSetup paperSize="9" scale="4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5" zoomScaleNormal="100" zoomScaleSheetLayoutView="115" workbookViewId="0">
      <selection activeCell="A17" sqref="A17"/>
    </sheetView>
  </sheetViews>
  <sheetFormatPr defaultRowHeight="15" x14ac:dyDescent="0.25"/>
  <cols>
    <col min="1" max="1" width="87.1406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6.7109375" customWidth="1"/>
    <col min="8" max="8" width="17.7109375" customWidth="1"/>
    <col min="9" max="9" width="14.85546875" customWidth="1"/>
  </cols>
  <sheetData>
    <row r="2" spans="1:8" x14ac:dyDescent="0.25">
      <c r="A2" s="33" t="s">
        <v>14</v>
      </c>
      <c r="B2" s="33"/>
      <c r="C2" s="33"/>
      <c r="D2" s="33"/>
      <c r="E2" s="33"/>
      <c r="F2" s="33"/>
      <c r="G2" s="33"/>
      <c r="H2" s="33"/>
    </row>
    <row r="3" spans="1:8" ht="30" x14ac:dyDescent="0.25">
      <c r="A3" s="10" t="s">
        <v>9</v>
      </c>
      <c r="B3" s="10" t="s">
        <v>15</v>
      </c>
      <c r="C3" s="10" t="s">
        <v>16</v>
      </c>
      <c r="D3" s="10" t="s">
        <v>17</v>
      </c>
      <c r="E3" s="10" t="s">
        <v>21</v>
      </c>
      <c r="F3" s="12" t="s">
        <v>18</v>
      </c>
      <c r="G3" s="13" t="s">
        <v>42</v>
      </c>
      <c r="H3" s="10" t="s">
        <v>19</v>
      </c>
    </row>
    <row r="4" spans="1:8" ht="51" customHeight="1" x14ac:dyDescent="0.25">
      <c r="A4" s="19" t="s">
        <v>23</v>
      </c>
      <c r="B4" s="24">
        <f>'Опросный лист'!D5</f>
        <v>85369452</v>
      </c>
      <c r="C4" s="24">
        <f>'Опросный лист'!D12</f>
        <v>82223675</v>
      </c>
      <c r="D4" s="24">
        <f>'Опросный лист'!D19</f>
        <v>73313332</v>
      </c>
      <c r="E4" s="23">
        <f t="shared" ref="E4:E10" si="0">D4</f>
        <v>73313332</v>
      </c>
      <c r="F4" s="13">
        <v>1</v>
      </c>
      <c r="G4" s="13"/>
      <c r="H4" s="24">
        <f>H5+H8</f>
        <v>71940020</v>
      </c>
    </row>
    <row r="5" spans="1:8" ht="40.5" customHeight="1" x14ac:dyDescent="0.25">
      <c r="A5" s="20" t="s">
        <v>22</v>
      </c>
      <c r="B5" s="24">
        <f>'Опросный лист'!D6</f>
        <v>67179959</v>
      </c>
      <c r="C5" s="24">
        <f>'Опросный лист'!D13</f>
        <v>63616373</v>
      </c>
      <c r="D5" s="24">
        <f>'Опросный лист'!D20</f>
        <v>56940020</v>
      </c>
      <c r="E5" s="23">
        <f t="shared" si="0"/>
        <v>56940020</v>
      </c>
      <c r="F5" s="13">
        <v>1</v>
      </c>
      <c r="G5" s="13"/>
      <c r="H5" s="24">
        <f>H6+H7</f>
        <v>56940020</v>
      </c>
    </row>
    <row r="6" spans="1:8" ht="39" customHeight="1" x14ac:dyDescent="0.25">
      <c r="A6" s="18" t="s">
        <v>25</v>
      </c>
      <c r="B6" s="23">
        <f>'Опросный лист'!D7</f>
        <v>1937810</v>
      </c>
      <c r="C6" s="23">
        <f>'Опросный лист'!D14</f>
        <v>2040353.9</v>
      </c>
      <c r="D6" s="23">
        <f>'Опросный лист'!D21</f>
        <v>1750156.9</v>
      </c>
      <c r="E6" s="23">
        <f t="shared" si="0"/>
        <v>1750156.9</v>
      </c>
      <c r="F6" s="13">
        <v>1</v>
      </c>
      <c r="G6" s="13"/>
      <c r="H6" s="23">
        <f>E6</f>
        <v>1750156.9</v>
      </c>
    </row>
    <row r="7" spans="1:8" x14ac:dyDescent="0.25">
      <c r="A7" s="18" t="s">
        <v>26</v>
      </c>
      <c r="B7" s="23">
        <f>'Опросный лист'!D8</f>
        <v>65242149</v>
      </c>
      <c r="C7" s="23">
        <f>'Опросный лист'!D15</f>
        <v>61576019.100000001</v>
      </c>
      <c r="D7" s="23">
        <f>'Опросный лист'!D22</f>
        <v>55189863.100000001</v>
      </c>
      <c r="E7" s="23">
        <f t="shared" si="0"/>
        <v>55189863.100000001</v>
      </c>
      <c r="F7" s="13">
        <v>1</v>
      </c>
      <c r="G7" s="13"/>
      <c r="H7" s="23">
        <f>E7</f>
        <v>55189863.100000001</v>
      </c>
    </row>
    <row r="8" spans="1:8" ht="41.25" customHeight="1" x14ac:dyDescent="0.25">
      <c r="A8" s="20" t="s">
        <v>24</v>
      </c>
      <c r="B8" s="24">
        <f>'Опросный лист'!D9</f>
        <v>18189493</v>
      </c>
      <c r="C8" s="24">
        <f>'Опросный лист'!D16</f>
        <v>18607302</v>
      </c>
      <c r="D8" s="24">
        <f>'Опросный лист'!D23</f>
        <v>16373312</v>
      </c>
      <c r="E8" s="23">
        <f t="shared" si="0"/>
        <v>16373312</v>
      </c>
      <c r="F8" s="13">
        <v>1</v>
      </c>
      <c r="G8" s="13">
        <v>0.91612497214980104</v>
      </c>
      <c r="H8" s="24">
        <f>H9+H10</f>
        <v>15000000</v>
      </c>
    </row>
    <row r="9" spans="1:8" ht="37.5" customHeight="1" x14ac:dyDescent="0.25">
      <c r="A9" s="18" t="s">
        <v>25</v>
      </c>
      <c r="B9" s="23">
        <f>'Опросный лист'!D10</f>
        <v>5477257</v>
      </c>
      <c r="C9" s="23">
        <f>'Опросный лист'!D17</f>
        <v>5687709</v>
      </c>
      <c r="D9" s="23">
        <f>'Опросный лист'!D24</f>
        <v>4944937</v>
      </c>
      <c r="E9" s="23">
        <f t="shared" si="0"/>
        <v>4944937</v>
      </c>
      <c r="F9" s="13">
        <v>1</v>
      </c>
      <c r="G9" s="13">
        <v>0.91612497214980104</v>
      </c>
      <c r="H9" s="23">
        <f>E9*G9</f>
        <v>4530180.2699999996</v>
      </c>
    </row>
    <row r="10" spans="1:8" ht="26.25" customHeight="1" x14ac:dyDescent="0.25">
      <c r="A10" s="18" t="s">
        <v>26</v>
      </c>
      <c r="B10" s="14">
        <f>'Опросный лист'!D11</f>
        <v>12712236</v>
      </c>
      <c r="C10" s="14">
        <f>'Опросный лист'!D18</f>
        <v>12919593</v>
      </c>
      <c r="D10" s="14">
        <f>'Опросный лист'!D25</f>
        <v>11428375</v>
      </c>
      <c r="E10" s="14">
        <f t="shared" si="0"/>
        <v>11428375</v>
      </c>
      <c r="F10" s="1">
        <v>1</v>
      </c>
      <c r="G10" s="1">
        <v>0.91612497214980104</v>
      </c>
      <c r="H10" s="2">
        <f>E10*G10</f>
        <v>10469819.73</v>
      </c>
    </row>
    <row r="12" spans="1:8" x14ac:dyDescent="0.25">
      <c r="A12" s="27" t="s">
        <v>43</v>
      </c>
    </row>
  </sheetData>
  <mergeCells count="1">
    <mergeCell ref="A2:H2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8.5703125" customWidth="1"/>
    <col min="2" max="2" width="82.5703125" customWidth="1"/>
    <col min="3" max="3" width="18.85546875" customWidth="1"/>
    <col min="4" max="4" width="23" customWidth="1"/>
    <col min="5" max="5" width="22.140625" customWidth="1"/>
    <col min="6" max="6" width="27.28515625" customWidth="1"/>
  </cols>
  <sheetData>
    <row r="1" spans="1:12" x14ac:dyDescent="0.25">
      <c r="A1" s="31" t="s">
        <v>1</v>
      </c>
      <c r="B1" s="31"/>
      <c r="C1" s="31"/>
      <c r="D1" s="31"/>
      <c r="E1" s="31"/>
      <c r="F1" s="7"/>
      <c r="G1" s="7"/>
      <c r="H1" s="7"/>
      <c r="I1" s="7"/>
      <c r="J1" s="7"/>
      <c r="K1" s="7"/>
    </row>
    <row r="2" spans="1:12" ht="19.5" customHeight="1" x14ac:dyDescent="0.25">
      <c r="A2" s="43"/>
      <c r="B2" s="43"/>
      <c r="C2" s="43"/>
      <c r="D2" s="43"/>
      <c r="E2" s="43"/>
      <c r="F2" s="7"/>
      <c r="G2" s="7"/>
      <c r="H2" s="7"/>
      <c r="I2" s="7"/>
      <c r="J2" s="7"/>
      <c r="K2" s="7"/>
      <c r="L2" s="7"/>
    </row>
    <row r="3" spans="1:12" ht="21.75" customHeight="1" x14ac:dyDescent="0.25">
      <c r="A3" s="32"/>
      <c r="B3" s="32"/>
      <c r="C3" s="32"/>
      <c r="D3" s="32"/>
      <c r="E3" s="32"/>
    </row>
    <row r="4" spans="1:12" x14ac:dyDescent="0.25">
      <c r="A4" s="34" t="s">
        <v>2</v>
      </c>
      <c r="B4" s="34" t="s">
        <v>3</v>
      </c>
      <c r="C4" s="37" t="s">
        <v>4</v>
      </c>
      <c r="D4" s="38"/>
      <c r="E4" s="39"/>
    </row>
    <row r="5" spans="1:12" ht="27" customHeight="1" x14ac:dyDescent="0.25">
      <c r="A5" s="35"/>
      <c r="B5" s="35"/>
      <c r="C5" s="40"/>
      <c r="D5" s="41"/>
      <c r="E5" s="42"/>
    </row>
    <row r="6" spans="1:12" ht="15.75" x14ac:dyDescent="0.25">
      <c r="A6" s="36"/>
      <c r="B6" s="36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60.75" customHeight="1" x14ac:dyDescent="0.25">
      <c r="A8" s="25">
        <v>1</v>
      </c>
      <c r="B8" s="8" t="str">
        <f>'Таблица расчета'!A4</f>
        <v>Разработка мастер-планов развития курорта Домбай в Карачаевском районе Карачаево-Черкесской Республике, субкластера ВТРК «Архыз», с. Архыз и «Софийская Поляна» в Урупском и Зеленчукском районах Карачаево-Черкесской Республике</v>
      </c>
      <c r="C8" s="2">
        <f>'Таблица расчета'!H4</f>
        <v>71940020</v>
      </c>
      <c r="D8" s="2">
        <f t="shared" ref="D8:D14" si="0">C8*0.2</f>
        <v>14388004</v>
      </c>
      <c r="E8" s="2">
        <f t="shared" ref="E8:E14" si="1">C8+D8</f>
        <v>86328024</v>
      </c>
    </row>
    <row r="9" spans="1:12" ht="41.25" customHeight="1" x14ac:dyDescent="0.25">
      <c r="A9" s="25" t="s">
        <v>31</v>
      </c>
      <c r="B9" s="8" t="str">
        <f>'Таблица расчета'!A5</f>
        <v>Разработка мастер-плана развития курорта Домбай в Карачаевском районе Карачаево-Черкесской Республике</v>
      </c>
      <c r="C9" s="2">
        <f>'Таблица расчета'!H5</f>
        <v>56940020</v>
      </c>
      <c r="D9" s="2">
        <f t="shared" si="0"/>
        <v>11388004</v>
      </c>
      <c r="E9" s="2">
        <f t="shared" si="1"/>
        <v>68328024</v>
      </c>
    </row>
    <row r="10" spans="1:12" ht="30.75" customHeight="1" x14ac:dyDescent="0.25">
      <c r="A10" s="25" t="s">
        <v>32</v>
      </c>
      <c r="B10" s="8" t="str">
        <f>'Таблица расчета'!A6</f>
        <v>Этап 1. Комплексный анализ текущего состояния территории, разработка концепции развития исследуемой территории</v>
      </c>
      <c r="C10" s="2">
        <f>'Таблица расчета'!H6</f>
        <v>1750156.9</v>
      </c>
      <c r="D10" s="2">
        <f t="shared" si="0"/>
        <v>350031.38</v>
      </c>
      <c r="E10" s="2">
        <f t="shared" si="1"/>
        <v>2100188.2799999998</v>
      </c>
    </row>
    <row r="11" spans="1:12" ht="30.75" customHeight="1" x14ac:dyDescent="0.25">
      <c r="A11" s="25" t="s">
        <v>33</v>
      </c>
      <c r="B11" s="8" t="str">
        <f>'Таблица расчета'!A7</f>
        <v>Этап 2. Разработка мастер-плана развития территории</v>
      </c>
      <c r="C11" s="2">
        <f>'Таблица расчета'!H7</f>
        <v>55189863.100000001</v>
      </c>
      <c r="D11" s="2">
        <f t="shared" si="0"/>
        <v>11037972.619999999</v>
      </c>
      <c r="E11" s="2">
        <f t="shared" si="1"/>
        <v>66227835.719999999</v>
      </c>
    </row>
    <row r="12" spans="1:12" ht="36" customHeight="1" x14ac:dyDescent="0.25">
      <c r="A12" s="25" t="s">
        <v>34</v>
      </c>
      <c r="B12" s="8" t="str">
        <f>'Таблица расчета'!A8</f>
        <v>Разработка мастер-плана развития субкластера ВТРК «Архыз», с. Архыз и «Софийская Поляна» в Урупском и Зеленчукском районах Карачаево-Черкесской Республике.</v>
      </c>
      <c r="C12" s="2">
        <f>'Таблица расчета'!H8</f>
        <v>15000000</v>
      </c>
      <c r="D12" s="2">
        <f t="shared" si="0"/>
        <v>3000000</v>
      </c>
      <c r="E12" s="2">
        <f t="shared" si="1"/>
        <v>18000000</v>
      </c>
    </row>
    <row r="13" spans="1:12" ht="35.25" customHeight="1" x14ac:dyDescent="0.25">
      <c r="A13" s="25" t="s">
        <v>35</v>
      </c>
      <c r="B13" s="8" t="str">
        <f>'Таблица расчета'!A9</f>
        <v>Этап 1. Комплексный анализ текущего состояния территории, разработка концепции развития исследуемой территории</v>
      </c>
      <c r="C13" s="2">
        <f>'Таблица расчета'!H9</f>
        <v>4530180.2699999996</v>
      </c>
      <c r="D13" s="2">
        <f t="shared" si="0"/>
        <v>906036.05</v>
      </c>
      <c r="E13" s="2">
        <f t="shared" si="1"/>
        <v>5436216.3200000003</v>
      </c>
    </row>
    <row r="14" spans="1:12" ht="30" customHeight="1" x14ac:dyDescent="0.25">
      <c r="A14" s="25" t="s">
        <v>36</v>
      </c>
      <c r="B14" s="8" t="str">
        <f>'Таблица расчета'!A10</f>
        <v>Этап 2. Разработка мастер-плана развития территории</v>
      </c>
      <c r="C14" s="2">
        <f>'Таблица расчета'!H10</f>
        <v>10469819.73</v>
      </c>
      <c r="D14" s="2">
        <f t="shared" si="0"/>
        <v>2093963.95</v>
      </c>
      <c r="E14" s="2">
        <f t="shared" si="1"/>
        <v>12563783.68</v>
      </c>
      <c r="F14" s="26"/>
    </row>
    <row r="15" spans="1:12" x14ac:dyDescent="0.25">
      <c r="A15" s="3"/>
      <c r="B15" s="4" t="s">
        <v>0</v>
      </c>
      <c r="C15" s="5">
        <f>C9+C12</f>
        <v>71940020</v>
      </c>
      <c r="D15" s="5">
        <f>D9+D12</f>
        <v>14388004</v>
      </c>
      <c r="E15" s="5">
        <f>E9+E12</f>
        <v>86328024</v>
      </c>
    </row>
    <row r="18" spans="4:4" x14ac:dyDescent="0.25">
      <c r="D18" s="26"/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Опросный лист</vt:lpstr>
      <vt:lpstr>Таблица расчета</vt:lpstr>
      <vt:lpstr>НМЦ</vt:lpstr>
      <vt:lpstr>'Опросный лист'!Область_печати</vt:lpstr>
      <vt:lpstr>'Таблица расчета'!Область_печати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2023-07-26T12:13:09Z</dcterms:modified>
</cp:coreProperties>
</file>