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КВЛ" sheetId="3" r:id="rId1"/>
    <sheet name="Сводная ПИР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64" i="1" l="1"/>
  <c r="C63" i="1"/>
  <c r="C61" i="1"/>
  <c r="C60" i="1"/>
  <c r="C9" i="1"/>
  <c r="C10" i="1"/>
  <c r="C12" i="1"/>
  <c r="C13" i="1"/>
  <c r="C19" i="1"/>
  <c r="C20" i="1"/>
  <c r="C23" i="1"/>
  <c r="C22" i="1"/>
  <c r="C30" i="1"/>
  <c r="C31" i="1"/>
  <c r="C33" i="1"/>
  <c r="C34" i="1"/>
  <c r="C40" i="1"/>
  <c r="C41" i="1"/>
  <c r="C43" i="1"/>
  <c r="C44" i="1"/>
  <c r="C54" i="1"/>
  <c r="C8" i="3" l="1"/>
  <c r="C7" i="3" l="1"/>
  <c r="C6" i="3" l="1"/>
  <c r="D44" i="1" l="1"/>
  <c r="E44" i="1" s="1"/>
  <c r="D43" i="1"/>
  <c r="E43" i="1" s="1"/>
  <c r="D41" i="1"/>
  <c r="E41" i="1" s="1"/>
  <c r="D40" i="1"/>
  <c r="E40" i="1" s="1"/>
  <c r="D64" i="1"/>
  <c r="E64" i="1" s="1"/>
  <c r="D61" i="1"/>
  <c r="E61" i="1" s="1"/>
  <c r="D60" i="1"/>
  <c r="E60" i="1" s="1"/>
  <c r="D63" i="1"/>
  <c r="E63" i="1" s="1"/>
  <c r="D54" i="1" l="1"/>
  <c r="E54" i="1" s="1"/>
  <c r="D53" i="1"/>
  <c r="E53" i="1" s="1"/>
  <c r="D51" i="1"/>
  <c r="E51" i="1" s="1"/>
  <c r="D34" i="1" l="1"/>
  <c r="E34" i="1" s="1"/>
  <c r="D33" i="1"/>
  <c r="E33" i="1" s="1"/>
  <c r="D31" i="1"/>
  <c r="E31" i="1" s="1"/>
  <c r="D30" i="1" l="1"/>
  <c r="E30" i="1" s="1"/>
  <c r="D23" i="1" l="1"/>
  <c r="E23" i="1" s="1"/>
  <c r="D22" i="1"/>
  <c r="E22" i="1" s="1"/>
  <c r="D19" i="1"/>
  <c r="E19" i="1" s="1"/>
  <c r="D20" i="1"/>
  <c r="E20" i="1" s="1"/>
  <c r="D13" i="1" l="1"/>
  <c r="E13" i="1" s="1"/>
  <c r="D12" i="1"/>
  <c r="E12" i="1" s="1"/>
  <c r="D10" i="1"/>
  <c r="E10" i="1" s="1"/>
  <c r="D9" i="1" l="1"/>
  <c r="E9" i="1" s="1"/>
  <c r="C4" i="3"/>
  <c r="C9" i="3" l="1"/>
  <c r="C10" i="3" s="1"/>
  <c r="E74" i="1" l="1"/>
  <c r="D74" i="1"/>
  <c r="C74" i="1"/>
  <c r="E73" i="1"/>
  <c r="D73" i="1"/>
  <c r="C73" i="1"/>
  <c r="E71" i="1"/>
  <c r="D71" i="1"/>
  <c r="E70" i="1"/>
  <c r="D70" i="1"/>
  <c r="C71" i="1"/>
  <c r="C70" i="1"/>
  <c r="E62" i="1"/>
  <c r="D62" i="1"/>
  <c r="C62" i="1"/>
  <c r="E72" i="1" l="1"/>
  <c r="D72" i="1"/>
  <c r="C72" i="1"/>
  <c r="E52" i="1"/>
  <c r="D52" i="1"/>
  <c r="E42" i="1" l="1"/>
  <c r="D42" i="1"/>
  <c r="C42" i="1"/>
  <c r="E32" i="1" l="1"/>
  <c r="D32" i="1"/>
  <c r="C32" i="1"/>
  <c r="C11" i="1" l="1"/>
  <c r="D11" i="1"/>
  <c r="E11" i="1"/>
  <c r="C21" i="1"/>
  <c r="D21" i="1"/>
  <c r="E21" i="1"/>
</calcChain>
</file>

<file path=xl/sharedStrings.xml><?xml version="1.0" encoding="utf-8"?>
<sst xmlns="http://schemas.openxmlformats.org/spreadsheetml/2006/main" count="98" uniqueCount="26">
  <si>
    <t xml:space="preserve">Расчет цены договора         </t>
  </si>
  <si>
    <t>на выполнение проектно-изыскательских работ по объекту: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</si>
  <si>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</si>
  <si>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</si>
  <si>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</si>
  <si>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</si>
  <si>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</si>
  <si>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</si>
  <si>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Инженерные изыскания</t>
  </si>
  <si>
    <t>Разработка проектной документации стадии "Проектная документация"</t>
  </si>
  <si>
    <t>Итого:</t>
  </si>
  <si>
    <t>В том числе инфляционная составляющая за период выполнения работ</t>
  </si>
  <si>
    <t>В том числе непредвиденные расходы</t>
  </si>
  <si>
    <t xml:space="preserve">Всесезонный туристско-рекреационный комплекс «Мамисон», 
Республика Северная Осетия-Алания. 
</t>
  </si>
  <si>
    <t xml:space="preserve">
Открытая плоскостная парковка </t>
  </si>
  <si>
    <t>Внутренние проезды с благоустройством</t>
  </si>
  <si>
    <t>Система искусственного снегообразования. Этап 1.</t>
  </si>
  <si>
    <t>Гараж ратраков</t>
  </si>
  <si>
    <t>Горнолыжные трассы 1а, 1е.</t>
  </si>
  <si>
    <t xml:space="preserve">Многофункциональный центр  </t>
  </si>
  <si>
    <t>ВСЕГО:</t>
  </si>
  <si>
    <t xml:space="preserve">Открытая плоскостная парковка </t>
  </si>
  <si>
    <t>Ориентировочная стоимость строительства объекта</t>
  </si>
  <si>
    <t>№ п\п</t>
  </si>
  <si>
    <t>Наименование объекта</t>
  </si>
  <si>
    <t>Сумма,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</si>
</sst>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/>
    </xf>
    <xf numFmtId="0" fontId="3" fillId="0" borderId="1" xfId="0" applyFont="1" applyBorder="1"/>
    <xf numFmtId="0" fontId="5" fillId="0" borderId="1" xfId="1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0" fillId="6" borderId="1" xfId="0" quotePrefix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" fontId="0" fillId="0" borderId="1" xfId="0" applyNumberFormat="1" applyBorder="1"/>
    <xf numFmtId="4" fontId="0" fillId="6" borderId="1" xfId="0" applyNumberFormat="1" applyFill="1" applyBorder="1"/>
    <xf numFmtId="164" fontId="0" fillId="0" borderId="1" xfId="2" applyFont="1" applyBorder="1"/>
    <xf numFmtId="164" fontId="0" fillId="0" borderId="1" xfId="2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8" xfId="0" quotePrefix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4" borderId="8" xfId="0" quotePrefix="1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8;&#1082;&#1086;&#1074;&#1082;&#1072;%20&#1052;&#1072;&#1084;&#1080;&#1089;&#1086;&#1085;/&#1053;&#1052;&#1062;%20&#1055;&#1048;&#1056;%20&#1052;&#1072;&#1084;&#1080;&#1089;&#1086;&#1085;%20&#1055;&#1072;&#1088;&#1082;&#1086;&#1074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&#1048;&#1057;/&#1053;&#1052;&#1062;%20&#1055;&#1048;&#1056;%20&#1057;&#1048;&#1057;%20&#1052;&#1072;&#1084;&#1080;&#1089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72;&#1088;&#1072;&#1078;%20&#1088;&#1072;&#1090;&#1088;&#1072;&#1082;&#1086;&#1074;/&#1053;&#1052;&#1062;%20&#1055;&#1048;&#1056;%20&#1043;&#1072;&#1088;&#1072;&#1078;%20&#1056;&#1072;&#1090;&#1088;&#1072;&#1082;&#1086;&#1074;%20&#1052;&#1072;&#1084;&#1080;&#1089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085;&#1086;&#1083;&#1099;&#1078;&#1085;&#1099;&#1077;%20&#1090;&#1088;&#1072;&#1089;&#1089;&#1099;%201&#1072;,%201&#1077;/&#1053;&#1052;&#1062;%20&#1055;&#1048;&#1056;%20&#1058;&#1088;&#1072;&#1089;&#1089;&#1099;%201&#1072;%201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60;&#1062;/&#1056;&#1072;&#1089;&#1095;&#1077;&#1090;%20&#1050;&#1042;&#1051;%20&#1052;&#1060;&#1062;%20&#1052;&#1072;&#1084;&#1080;&#1089;&#1086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79;&#1076;&#1099;%20&#1080;%20&#1073;&#1083;&#1072;&#1075;&#1086;&#1091;&#1089;&#1090;&#1088;&#1086;&#1081;&#1089;&#1090;&#1074;&#1086;/&#1053;&#1052;&#1062;%20&#1055;&#1048;&#1056;%20&#1052;&#1072;&#1084;&#1080;&#1089;&#1086;&#1085;%20&#1055;&#1088;&#1086;&#1077;&#1079;&#1076;&#1099;%20&#1080;%20&#1073;&#1083;&#1072;&#1075;&#1086;&#1091;&#1089;&#1090;&#1088;&#1086;&#1081;&#1089;&#1090;&#1074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60;&#1062;/&#1053;&#1052;&#1062;%20&#1055;&#1048;&#1056;%20&#1052;&#1060;&#1062;%20&#1052;&#1072;&#1084;&#1080;&#1089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дрология"/>
      <sheetName val="УНЦС "/>
      <sheetName val="КВЛ  "/>
      <sheetName val="Календарный план"/>
      <sheetName val="Пояснительная"/>
      <sheetName val="Протокол"/>
      <sheetName val="НМЦ"/>
      <sheetName val="НМЦК"/>
      <sheetName val="Cводная смета ПИР"/>
      <sheetName val="Экспертиза ПД и ИЗ"/>
      <sheetName val="ПД"/>
      <sheetName val="Раздел ОКН"/>
      <sheetName val="Сводная изыскания"/>
    </sheetNames>
    <sheetDataSet>
      <sheetData sheetId="0" refreshError="1"/>
      <sheetData sheetId="1" refreshError="1"/>
      <sheetData sheetId="2">
        <row r="34">
          <cell r="N34">
            <v>303158.28999999998</v>
          </cell>
        </row>
      </sheetData>
      <sheetData sheetId="3" refreshError="1"/>
      <sheetData sheetId="4" refreshError="1"/>
      <sheetData sheetId="5" refreshError="1"/>
      <sheetData sheetId="6">
        <row r="13">
          <cell r="C13">
            <v>5116195.75</v>
          </cell>
        </row>
        <row r="14">
          <cell r="C14">
            <v>7196830.29</v>
          </cell>
        </row>
        <row r="18">
          <cell r="C18">
            <v>175364.93</v>
          </cell>
        </row>
        <row r="21">
          <cell r="C21">
            <v>606223.02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НЦС"/>
      <sheetName val="Ориентировочно строительство"/>
      <sheetName val="Пояснительная записка"/>
      <sheetName val="Протокол"/>
      <sheetName val="НМЦ"/>
      <sheetName val="НМЦК"/>
      <sheetName val="Сводная ПИР"/>
      <sheetName val="ПД"/>
      <sheetName val="Экспертиза"/>
    </sheetNames>
    <sheetDataSet>
      <sheetData sheetId="0"/>
      <sheetData sheetId="1">
        <row r="41">
          <cell r="M41">
            <v>2930382.6</v>
          </cell>
        </row>
      </sheetData>
      <sheetData sheetId="2"/>
      <sheetData sheetId="3"/>
      <sheetData sheetId="4">
        <row r="11">
          <cell r="C11">
            <v>35562044</v>
          </cell>
        </row>
        <row r="12">
          <cell r="C12">
            <v>29383203</v>
          </cell>
        </row>
        <row r="14">
          <cell r="C14">
            <v>1341904</v>
          </cell>
        </row>
        <row r="16">
          <cell r="C16">
            <v>576141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НЦС справочно"/>
      <sheetName val="Гараж УНЦС"/>
      <sheetName val="Ориентировочно строительство"/>
      <sheetName val="Пояснительная записка"/>
      <sheetName val="Протокол"/>
      <sheetName val="НМЦ"/>
      <sheetName val="НМЦК"/>
      <sheetName val="Сводная ПИР"/>
      <sheetName val="ПД"/>
      <sheetName val="Экспертиза"/>
    </sheetNames>
    <sheetDataSet>
      <sheetData sheetId="0"/>
      <sheetData sheetId="1"/>
      <sheetData sheetId="2">
        <row r="21">
          <cell r="M21">
            <v>167931.92</v>
          </cell>
        </row>
      </sheetData>
      <sheetData sheetId="3"/>
      <sheetData sheetId="4"/>
      <sheetData sheetId="5">
        <row r="11">
          <cell r="C11">
            <v>2903041</v>
          </cell>
        </row>
        <row r="12">
          <cell r="C12">
            <v>4674408</v>
          </cell>
        </row>
        <row r="14">
          <cell r="C14">
            <v>101421</v>
          </cell>
        </row>
        <row r="16">
          <cell r="C16">
            <v>91655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ЦС"/>
      <sheetName val="Ориентировочно строительство"/>
      <sheetName val="Пояснительная записка"/>
      <sheetName val="Протокол"/>
      <sheetName val="НМЦ"/>
      <sheetName val="НМЦК"/>
      <sheetName val="Сводная ПИР"/>
      <sheetName val="ПД"/>
      <sheetName val="Экспертиза"/>
    </sheetNames>
    <sheetDataSet>
      <sheetData sheetId="0"/>
      <sheetData sheetId="1">
        <row r="12">
          <cell r="M12">
            <v>1687268</v>
          </cell>
        </row>
      </sheetData>
      <sheetData sheetId="2"/>
      <sheetData sheetId="3"/>
      <sheetData sheetId="4">
        <row r="11">
          <cell r="C11">
            <v>7956253</v>
          </cell>
        </row>
        <row r="13">
          <cell r="C13">
            <v>154070</v>
          </cell>
        </row>
        <row r="15">
          <cell r="C15">
            <v>156005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Л"/>
      <sheetName val="УНЦС"/>
    </sheetNames>
    <sheetDataSet>
      <sheetData sheetId="0">
        <row r="78">
          <cell r="M78">
            <v>400885.78592366941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КВЛ"/>
      <sheetName val="ЛОС 150лс"/>
      <sheetName val="УНЦС"/>
      <sheetName val="Пояснительная"/>
      <sheetName val="Протокол"/>
      <sheetName val="НМЦ"/>
      <sheetName val="НМЦК"/>
      <sheetName val="Cводная смета ПИР"/>
      <sheetName val="ПД"/>
      <sheetName val="Раздел ОКН"/>
      <sheetName val="Экспертиза ПД и ИЗ"/>
      <sheetName val="Геодезия"/>
      <sheetName val="Геология"/>
      <sheetName val="Гидромет"/>
      <sheetName val="Экология"/>
      <sheetName val="Сели Лавины"/>
      <sheetName val="Археология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C13">
            <v>9030138</v>
          </cell>
        </row>
        <row r="14">
          <cell r="C14">
            <v>12120383</v>
          </cell>
        </row>
        <row r="18">
          <cell r="C18">
            <v>422948</v>
          </cell>
        </row>
        <row r="21">
          <cell r="C21">
            <v>667711</v>
          </cell>
        </row>
        <row r="22">
          <cell r="C22">
            <v>237655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НЦС справочно"/>
      <sheetName val="Гараж УНЦС"/>
      <sheetName val="Ориентировочно строительство"/>
      <sheetName val="Пояснительная записка"/>
      <sheetName val="Протокол"/>
      <sheetName val="НМЦ"/>
      <sheetName val="НМЦК"/>
      <sheetName val="Сводная ПИР"/>
      <sheetName val="ПД"/>
      <sheetName val="Экспертиза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2478755</v>
          </cell>
        </row>
        <row r="12">
          <cell r="C12">
            <v>17939546</v>
          </cell>
        </row>
        <row r="14">
          <cell r="C14">
            <v>273287</v>
          </cell>
        </row>
        <row r="16">
          <cell r="C16">
            <v>351756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6" sqref="D6"/>
    </sheetView>
  </sheetViews>
  <sheetFormatPr defaultRowHeight="15" x14ac:dyDescent="0.25"/>
  <cols>
    <col min="1" max="1" width="5.28515625" customWidth="1"/>
    <col min="2" max="2" width="50" customWidth="1"/>
    <col min="3" max="3" width="21.42578125" customWidth="1"/>
  </cols>
  <sheetData>
    <row r="1" spans="1:9" x14ac:dyDescent="0.25">
      <c r="A1" s="28" t="s">
        <v>22</v>
      </c>
      <c r="B1" s="28"/>
      <c r="C1" s="28"/>
      <c r="D1" s="26"/>
      <c r="E1" s="26"/>
      <c r="F1" s="26"/>
      <c r="G1" s="26"/>
      <c r="H1" s="26"/>
      <c r="I1" s="26"/>
    </row>
    <row r="2" spans="1:9" ht="51.75" customHeight="1" x14ac:dyDescent="0.25">
      <c r="A2" s="27" t="s">
        <v>13</v>
      </c>
      <c r="B2" s="27"/>
      <c r="C2" s="27"/>
      <c r="D2" s="25"/>
      <c r="E2" s="25"/>
      <c r="F2" s="25"/>
      <c r="G2" s="25"/>
      <c r="H2" s="25"/>
      <c r="I2" s="25"/>
    </row>
    <row r="3" spans="1:9" ht="51.75" customHeight="1" x14ac:dyDescent="0.25">
      <c r="A3" s="19" t="s">
        <v>23</v>
      </c>
      <c r="B3" s="20" t="s">
        <v>24</v>
      </c>
      <c r="C3" s="20" t="s">
        <v>25</v>
      </c>
      <c r="D3" s="14"/>
      <c r="E3" s="14"/>
      <c r="F3" s="14"/>
      <c r="G3" s="14"/>
      <c r="H3" s="14"/>
      <c r="I3" s="14"/>
    </row>
    <row r="4" spans="1:9" x14ac:dyDescent="0.25">
      <c r="A4" s="16">
        <v>1</v>
      </c>
      <c r="B4" s="17" t="s">
        <v>21</v>
      </c>
      <c r="C4" s="24">
        <f>'[1]КВЛ  '!$N$34</f>
        <v>303158.28999999998</v>
      </c>
    </row>
    <row r="5" spans="1:9" x14ac:dyDescent="0.25">
      <c r="A5" s="16">
        <v>2</v>
      </c>
      <c r="B5" s="17" t="s">
        <v>15</v>
      </c>
      <c r="C5" s="24">
        <v>400176.07</v>
      </c>
    </row>
    <row r="6" spans="1:9" x14ac:dyDescent="0.25">
      <c r="A6" s="16">
        <v>3</v>
      </c>
      <c r="B6" s="17" t="s">
        <v>16</v>
      </c>
      <c r="C6" s="23">
        <f>'[2]Ориентировочно строительство'!$M$41</f>
        <v>2930382.6</v>
      </c>
    </row>
    <row r="7" spans="1:9" x14ac:dyDescent="0.25">
      <c r="A7" s="16">
        <v>4</v>
      </c>
      <c r="B7" s="17" t="s">
        <v>17</v>
      </c>
      <c r="C7" s="23">
        <f>'[3]Ориентировочно строительство'!$M$21</f>
        <v>167931.92</v>
      </c>
    </row>
    <row r="8" spans="1:9" x14ac:dyDescent="0.25">
      <c r="A8" s="16">
        <v>5</v>
      </c>
      <c r="B8" s="17" t="s">
        <v>18</v>
      </c>
      <c r="C8" s="21">
        <f>'[4]Ориентировочно строительство'!$M$12</f>
        <v>1687268</v>
      </c>
    </row>
    <row r="9" spans="1:9" x14ac:dyDescent="0.25">
      <c r="A9" s="16">
        <v>6</v>
      </c>
      <c r="B9" s="17" t="s">
        <v>19</v>
      </c>
      <c r="C9" s="24">
        <f>[5]КВЛ!$M$78</f>
        <v>400885.79</v>
      </c>
    </row>
    <row r="10" spans="1:9" x14ac:dyDescent="0.25">
      <c r="A10" s="18"/>
      <c r="B10" s="18"/>
      <c r="C10" s="22">
        <f>SUM(C4:C9)</f>
        <v>5889802.6699999999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topLeftCell="A34" workbookViewId="0">
      <selection activeCell="C54" sqref="C54"/>
    </sheetView>
  </sheetViews>
  <sheetFormatPr defaultRowHeight="15" x14ac:dyDescent="0.25"/>
  <cols>
    <col min="2" max="2" width="55" customWidth="1"/>
    <col min="3" max="3" width="22" customWidth="1"/>
    <col min="4" max="4" width="18.85546875" customWidth="1"/>
    <col min="5" max="5" width="19.5703125" customWidth="1"/>
    <col min="7" max="7" width="11.5703125" bestFit="1" customWidth="1"/>
  </cols>
  <sheetData>
    <row r="1" spans="1:5" ht="15.75" x14ac:dyDescent="0.25">
      <c r="A1" s="29" t="s">
        <v>0</v>
      </c>
      <c r="B1" s="29"/>
      <c r="C1" s="29"/>
      <c r="D1" s="29"/>
      <c r="E1" s="29"/>
    </row>
    <row r="2" spans="1:5" ht="15.75" x14ac:dyDescent="0.25">
      <c r="A2" s="29" t="s">
        <v>1</v>
      </c>
      <c r="B2" s="29"/>
      <c r="C2" s="29"/>
      <c r="D2" s="29"/>
      <c r="E2" s="29"/>
    </row>
    <row r="3" spans="1:5" ht="57" customHeight="1" x14ac:dyDescent="0.25">
      <c r="A3" s="30" t="s">
        <v>13</v>
      </c>
      <c r="B3" s="30"/>
      <c r="C3" s="30"/>
      <c r="D3" s="30"/>
      <c r="E3" s="30"/>
    </row>
    <row r="4" spans="1:5" ht="26.25" customHeight="1" x14ac:dyDescent="0.25">
      <c r="A4" s="41" t="s">
        <v>14</v>
      </c>
      <c r="B4" s="41"/>
      <c r="C4" s="41"/>
      <c r="D4" s="41"/>
      <c r="E4" s="41"/>
    </row>
    <row r="5" spans="1:5" ht="15" customHeight="1" x14ac:dyDescent="0.25">
      <c r="A5" s="32" t="s">
        <v>2</v>
      </c>
      <c r="B5" s="32" t="s">
        <v>3</v>
      </c>
      <c r="C5" s="35" t="s">
        <v>4</v>
      </c>
      <c r="D5" s="36"/>
      <c r="E5" s="37"/>
    </row>
    <row r="6" spans="1:5" ht="15" customHeight="1" x14ac:dyDescent="0.25">
      <c r="A6" s="33"/>
      <c r="B6" s="33"/>
      <c r="C6" s="38"/>
      <c r="D6" s="39"/>
      <c r="E6" s="40"/>
    </row>
    <row r="7" spans="1:5" ht="15.75" x14ac:dyDescent="0.25">
      <c r="A7" s="34"/>
      <c r="B7" s="34"/>
      <c r="C7" s="2" t="s">
        <v>5</v>
      </c>
      <c r="D7" s="2" t="s">
        <v>6</v>
      </c>
      <c r="E7" s="2" t="s">
        <v>7</v>
      </c>
    </row>
    <row r="8" spans="1:5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39.75" customHeight="1" x14ac:dyDescent="0.25">
      <c r="A9" s="3">
        <v>1</v>
      </c>
      <c r="B9" s="4" t="s">
        <v>8</v>
      </c>
      <c r="C9" s="5">
        <f>[1]НМЦ!$C$13</f>
        <v>5116195.75</v>
      </c>
      <c r="D9" s="5">
        <f>C9*0.2</f>
        <v>1023239.15</v>
      </c>
      <c r="E9" s="5">
        <f>C9+D9</f>
        <v>6139434.9000000004</v>
      </c>
    </row>
    <row r="10" spans="1:5" ht="31.5" customHeight="1" x14ac:dyDescent="0.25">
      <c r="A10" s="3">
        <v>2</v>
      </c>
      <c r="B10" s="4" t="s">
        <v>9</v>
      </c>
      <c r="C10" s="5">
        <f>[1]НМЦ!$C$14</f>
        <v>7196830.29</v>
      </c>
      <c r="D10" s="5">
        <f>C10*0.2</f>
        <v>1439366.06</v>
      </c>
      <c r="E10" s="5">
        <f>C10+D10</f>
        <v>8636196.3499999996</v>
      </c>
    </row>
    <row r="11" spans="1:5" ht="15.75" x14ac:dyDescent="0.25">
      <c r="A11" s="6"/>
      <c r="B11" s="6" t="s">
        <v>10</v>
      </c>
      <c r="C11" s="7">
        <f>C9+C10</f>
        <v>12313026.039999999</v>
      </c>
      <c r="D11" s="7">
        <f>D9+D10</f>
        <v>2462605.21</v>
      </c>
      <c r="E11" s="7">
        <f>E9+E10</f>
        <v>14775631.25</v>
      </c>
    </row>
    <row r="12" spans="1:5" ht="28.5" customHeight="1" x14ac:dyDescent="0.25">
      <c r="A12" s="8"/>
      <c r="B12" s="9" t="s">
        <v>11</v>
      </c>
      <c r="C12" s="10">
        <f>[1]НМЦ!$C$18</f>
        <v>175364.93</v>
      </c>
      <c r="D12" s="5">
        <f>C12*0.2</f>
        <v>35072.99</v>
      </c>
      <c r="E12" s="5">
        <f>C12+D12</f>
        <v>210437.92</v>
      </c>
    </row>
    <row r="13" spans="1:5" ht="15.75" x14ac:dyDescent="0.25">
      <c r="A13" s="12"/>
      <c r="B13" s="13" t="s">
        <v>12</v>
      </c>
      <c r="C13" s="11">
        <f>[1]НМЦ!$C$21</f>
        <v>606223.02</v>
      </c>
      <c r="D13" s="5">
        <f>C13*0.2</f>
        <v>121244.6</v>
      </c>
      <c r="E13" s="5">
        <f>C13+D13</f>
        <v>727467.62</v>
      </c>
    </row>
    <row r="14" spans="1:5" ht="32.25" customHeight="1" x14ac:dyDescent="0.25">
      <c r="A14" s="31" t="s">
        <v>15</v>
      </c>
      <c r="B14" s="31"/>
      <c r="C14" s="31"/>
      <c r="D14" s="31"/>
      <c r="E14" s="31"/>
    </row>
    <row r="15" spans="1:5" ht="15" customHeight="1" x14ac:dyDescent="0.25">
      <c r="A15" s="32" t="s">
        <v>2</v>
      </c>
      <c r="B15" s="32" t="s">
        <v>3</v>
      </c>
      <c r="C15" s="35" t="s">
        <v>4</v>
      </c>
      <c r="D15" s="36"/>
      <c r="E15" s="37"/>
    </row>
    <row r="16" spans="1:5" ht="15" customHeight="1" x14ac:dyDescent="0.25">
      <c r="A16" s="33"/>
      <c r="B16" s="33"/>
      <c r="C16" s="38"/>
      <c r="D16" s="39"/>
      <c r="E16" s="40"/>
    </row>
    <row r="17" spans="1:5" ht="15.75" x14ac:dyDescent="0.25">
      <c r="A17" s="34"/>
      <c r="B17" s="34"/>
      <c r="C17" s="2" t="s">
        <v>5</v>
      </c>
      <c r="D17" s="2" t="s">
        <v>6</v>
      </c>
      <c r="E17" s="2" t="s">
        <v>7</v>
      </c>
    </row>
    <row r="18" spans="1:5" ht="15.75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</row>
    <row r="19" spans="1:5" ht="15.75" x14ac:dyDescent="0.25">
      <c r="A19" s="3">
        <v>1</v>
      </c>
      <c r="B19" s="4" t="s">
        <v>8</v>
      </c>
      <c r="C19" s="5">
        <f>[6]НМЦ!$C$13</f>
        <v>9030138</v>
      </c>
      <c r="D19" s="5">
        <f>C19*0.2</f>
        <v>1806027.6</v>
      </c>
      <c r="E19" s="5">
        <f>C19+D19</f>
        <v>10836165.6</v>
      </c>
    </row>
    <row r="20" spans="1:5" ht="31.5" x14ac:dyDescent="0.25">
      <c r="A20" s="3">
        <v>2</v>
      </c>
      <c r="B20" s="4" t="s">
        <v>9</v>
      </c>
      <c r="C20" s="5">
        <f>[6]НМЦ!$C$14</f>
        <v>12120383</v>
      </c>
      <c r="D20" s="5">
        <f>C20*0.2</f>
        <v>2424076.6</v>
      </c>
      <c r="E20" s="5">
        <f>C20+D20</f>
        <v>14544459.6</v>
      </c>
    </row>
    <row r="21" spans="1:5" ht="15.75" x14ac:dyDescent="0.25">
      <c r="A21" s="6"/>
      <c r="B21" s="6" t="s">
        <v>10</v>
      </c>
      <c r="C21" s="7">
        <f>C19+C20</f>
        <v>21150521</v>
      </c>
      <c r="D21" s="7">
        <f>D19+D20</f>
        <v>4230104.2</v>
      </c>
      <c r="E21" s="7">
        <f>E19+E20</f>
        <v>25380625.199999999</v>
      </c>
    </row>
    <row r="22" spans="1:5" ht="31.5" x14ac:dyDescent="0.25">
      <c r="A22" s="8"/>
      <c r="B22" s="9" t="s">
        <v>11</v>
      </c>
      <c r="C22" s="10">
        <f>[6]НМЦ!$C$18</f>
        <v>422948</v>
      </c>
      <c r="D22" s="5">
        <f>C22*0.2</f>
        <v>84589.6</v>
      </c>
      <c r="E22" s="5">
        <f>C22+D22</f>
        <v>507537.6</v>
      </c>
    </row>
    <row r="23" spans="1:5" ht="15.75" x14ac:dyDescent="0.25">
      <c r="A23" s="12"/>
      <c r="B23" s="13" t="s">
        <v>12</v>
      </c>
      <c r="C23" s="11">
        <f>[6]НМЦ!$C$21+[6]НМЦ!$C$22</f>
        <v>905366</v>
      </c>
      <c r="D23" s="5">
        <f>C23*0.2</f>
        <v>181073.2</v>
      </c>
      <c r="E23" s="5">
        <f>C23+D23</f>
        <v>1086439.2</v>
      </c>
    </row>
    <row r="24" spans="1:5" ht="27" customHeight="1" x14ac:dyDescent="0.25">
      <c r="A24" s="42" t="s">
        <v>16</v>
      </c>
      <c r="B24" s="42"/>
      <c r="C24" s="42"/>
      <c r="D24" s="42"/>
      <c r="E24" s="42"/>
    </row>
    <row r="25" spans="1:5" ht="15.75" x14ac:dyDescent="0.25">
      <c r="A25" s="1"/>
      <c r="B25" s="1"/>
      <c r="C25" s="1"/>
      <c r="D25" s="1"/>
      <c r="E25" s="1"/>
    </row>
    <row r="26" spans="1:5" x14ac:dyDescent="0.25">
      <c r="A26" s="32" t="s">
        <v>2</v>
      </c>
      <c r="B26" s="32" t="s">
        <v>3</v>
      </c>
      <c r="C26" s="35" t="s">
        <v>4</v>
      </c>
      <c r="D26" s="36"/>
      <c r="E26" s="37"/>
    </row>
    <row r="27" spans="1:5" x14ac:dyDescent="0.25">
      <c r="A27" s="33"/>
      <c r="B27" s="33"/>
      <c r="C27" s="38"/>
      <c r="D27" s="39"/>
      <c r="E27" s="40"/>
    </row>
    <row r="28" spans="1:5" ht="15.75" x14ac:dyDescent="0.25">
      <c r="A28" s="34"/>
      <c r="B28" s="34"/>
      <c r="C28" s="2" t="s">
        <v>5</v>
      </c>
      <c r="D28" s="2" t="s">
        <v>6</v>
      </c>
      <c r="E28" s="2" t="s">
        <v>7</v>
      </c>
    </row>
    <row r="29" spans="1:5" ht="15.75" x14ac:dyDescent="0.25">
      <c r="A29" s="2">
        <v>1</v>
      </c>
      <c r="B29" s="2">
        <v>2</v>
      </c>
      <c r="C29" s="2">
        <v>3</v>
      </c>
      <c r="D29" s="2">
        <v>4</v>
      </c>
      <c r="E29" s="2">
        <v>5</v>
      </c>
    </row>
    <row r="30" spans="1:5" ht="15.75" x14ac:dyDescent="0.25">
      <c r="A30" s="3">
        <v>1</v>
      </c>
      <c r="B30" s="4" t="s">
        <v>8</v>
      </c>
      <c r="C30" s="5">
        <f>[2]НМЦ!$C$11</f>
        <v>35562044</v>
      </c>
      <c r="D30" s="5">
        <f>C30*0.2</f>
        <v>7112408.7999999998</v>
      </c>
      <c r="E30" s="5">
        <f>C30+D30</f>
        <v>42674452.799999997</v>
      </c>
    </row>
    <row r="31" spans="1:5" ht="31.5" x14ac:dyDescent="0.25">
      <c r="A31" s="3">
        <v>2</v>
      </c>
      <c r="B31" s="4" t="s">
        <v>9</v>
      </c>
      <c r="C31" s="5">
        <f>[2]НМЦ!$C$12</f>
        <v>29383203</v>
      </c>
      <c r="D31" s="5">
        <f>C31*0.2</f>
        <v>5876640.5999999996</v>
      </c>
      <c r="E31" s="5">
        <f>C31+D31</f>
        <v>35259843.600000001</v>
      </c>
    </row>
    <row r="32" spans="1:5" ht="15.75" x14ac:dyDescent="0.25">
      <c r="A32" s="6"/>
      <c r="B32" s="6" t="s">
        <v>10</v>
      </c>
      <c r="C32" s="7">
        <f>C30+C31</f>
        <v>64945247</v>
      </c>
      <c r="D32" s="7">
        <f>D30+D31</f>
        <v>12989049.4</v>
      </c>
      <c r="E32" s="7">
        <f>E30+E31</f>
        <v>77934296.400000006</v>
      </c>
    </row>
    <row r="33" spans="1:5" ht="31.5" x14ac:dyDescent="0.25">
      <c r="A33" s="8"/>
      <c r="B33" s="9" t="s">
        <v>11</v>
      </c>
      <c r="C33" s="10">
        <f>[2]НМЦ!$C$14</f>
        <v>1341904</v>
      </c>
      <c r="D33" s="5">
        <f>C33*0.2</f>
        <v>268380.79999999999</v>
      </c>
      <c r="E33" s="5">
        <f>C33+D33</f>
        <v>1610284.8</v>
      </c>
    </row>
    <row r="34" spans="1:5" ht="15.75" x14ac:dyDescent="0.25">
      <c r="A34" s="12"/>
      <c r="B34" s="13" t="s">
        <v>12</v>
      </c>
      <c r="C34" s="11">
        <f>[2]НМЦ!$C$16</f>
        <v>576141</v>
      </c>
      <c r="D34" s="5">
        <f>C34*0.2</f>
        <v>115228.2</v>
      </c>
      <c r="E34" s="5">
        <f>C34+D34</f>
        <v>691369.2</v>
      </c>
    </row>
    <row r="35" spans="1:5" ht="33.75" customHeight="1" x14ac:dyDescent="0.25">
      <c r="A35" s="43" t="s">
        <v>17</v>
      </c>
      <c r="B35" s="43"/>
      <c r="C35" s="43"/>
      <c r="D35" s="43"/>
      <c r="E35" s="43"/>
    </row>
    <row r="36" spans="1:5" x14ac:dyDescent="0.25">
      <c r="A36" s="32" t="s">
        <v>2</v>
      </c>
      <c r="B36" s="32" t="s">
        <v>3</v>
      </c>
      <c r="C36" s="35" t="s">
        <v>4</v>
      </c>
      <c r="D36" s="36"/>
      <c r="E36" s="37"/>
    </row>
    <row r="37" spans="1:5" x14ac:dyDescent="0.25">
      <c r="A37" s="33"/>
      <c r="B37" s="33"/>
      <c r="C37" s="38"/>
      <c r="D37" s="39"/>
      <c r="E37" s="40"/>
    </row>
    <row r="38" spans="1:5" ht="15.75" x14ac:dyDescent="0.25">
      <c r="A38" s="34"/>
      <c r="B38" s="34"/>
      <c r="C38" s="2" t="s">
        <v>5</v>
      </c>
      <c r="D38" s="2" t="s">
        <v>6</v>
      </c>
      <c r="E38" s="2" t="s">
        <v>7</v>
      </c>
    </row>
    <row r="39" spans="1:5" ht="15.75" x14ac:dyDescent="0.25">
      <c r="A39" s="2">
        <v>1</v>
      </c>
      <c r="B39" s="2">
        <v>2</v>
      </c>
      <c r="C39" s="2">
        <v>3</v>
      </c>
      <c r="D39" s="2">
        <v>4</v>
      </c>
      <c r="E39" s="2">
        <v>5</v>
      </c>
    </row>
    <row r="40" spans="1:5" ht="15.75" x14ac:dyDescent="0.25">
      <c r="A40" s="3">
        <v>1</v>
      </c>
      <c r="B40" s="4" t="s">
        <v>8</v>
      </c>
      <c r="C40" s="5">
        <f>[3]НМЦ!$C$11</f>
        <v>2903041</v>
      </c>
      <c r="D40" s="5">
        <f>C40*0.2</f>
        <v>580608.19999999995</v>
      </c>
      <c r="E40" s="5">
        <f>C40+D40</f>
        <v>3483649.2</v>
      </c>
    </row>
    <row r="41" spans="1:5" ht="31.5" x14ac:dyDescent="0.25">
      <c r="A41" s="3">
        <v>2</v>
      </c>
      <c r="B41" s="4" t="s">
        <v>9</v>
      </c>
      <c r="C41" s="5">
        <f>[3]НМЦ!$C$12</f>
        <v>4674408</v>
      </c>
      <c r="D41" s="5">
        <f>C41*0.2</f>
        <v>934881.6</v>
      </c>
      <c r="E41" s="5">
        <f>C41+D41</f>
        <v>5609289.5999999996</v>
      </c>
    </row>
    <row r="42" spans="1:5" ht="15.75" x14ac:dyDescent="0.25">
      <c r="A42" s="6"/>
      <c r="B42" s="6" t="s">
        <v>10</v>
      </c>
      <c r="C42" s="7">
        <f>C40+C41</f>
        <v>7577449</v>
      </c>
      <c r="D42" s="7">
        <f>D40+D41</f>
        <v>1515489.8</v>
      </c>
      <c r="E42" s="7">
        <f>E40+E41</f>
        <v>9092938.8000000007</v>
      </c>
    </row>
    <row r="43" spans="1:5" ht="31.5" x14ac:dyDescent="0.25">
      <c r="A43" s="8"/>
      <c r="B43" s="9" t="s">
        <v>11</v>
      </c>
      <c r="C43" s="10">
        <f>[3]НМЦ!$C$14</f>
        <v>101421</v>
      </c>
      <c r="D43" s="5">
        <f>C43*0.2</f>
        <v>20284.2</v>
      </c>
      <c r="E43" s="5">
        <f>C43+D43</f>
        <v>121705.2</v>
      </c>
    </row>
    <row r="44" spans="1:5" ht="15.75" x14ac:dyDescent="0.25">
      <c r="A44" s="12"/>
      <c r="B44" s="13" t="s">
        <v>12</v>
      </c>
      <c r="C44" s="11">
        <f>[3]НМЦ!$C$16</f>
        <v>91655</v>
      </c>
      <c r="D44" s="5">
        <f>C44*0.2</f>
        <v>18331</v>
      </c>
      <c r="E44" s="5">
        <f>C44+D44</f>
        <v>109986</v>
      </c>
    </row>
    <row r="45" spans="1:5" ht="15.75" x14ac:dyDescent="0.25">
      <c r="A45" s="42" t="s">
        <v>18</v>
      </c>
      <c r="B45" s="42"/>
      <c r="C45" s="42"/>
      <c r="D45" s="42"/>
      <c r="E45" s="42"/>
    </row>
    <row r="46" spans="1:5" x14ac:dyDescent="0.25">
      <c r="A46" s="32" t="s">
        <v>2</v>
      </c>
      <c r="B46" s="32" t="s">
        <v>3</v>
      </c>
      <c r="C46" s="35" t="s">
        <v>4</v>
      </c>
      <c r="D46" s="36"/>
      <c r="E46" s="37"/>
    </row>
    <row r="47" spans="1:5" x14ac:dyDescent="0.25">
      <c r="A47" s="33"/>
      <c r="B47" s="33"/>
      <c r="C47" s="38"/>
      <c r="D47" s="39"/>
      <c r="E47" s="40"/>
    </row>
    <row r="48" spans="1:5" ht="15.75" x14ac:dyDescent="0.25">
      <c r="A48" s="34"/>
      <c r="B48" s="34"/>
      <c r="C48" s="2" t="s">
        <v>5</v>
      </c>
      <c r="D48" s="2" t="s">
        <v>6</v>
      </c>
      <c r="E48" s="2" t="s">
        <v>7</v>
      </c>
    </row>
    <row r="49" spans="1:5" ht="15.75" x14ac:dyDescent="0.25">
      <c r="A49" s="2">
        <v>1</v>
      </c>
      <c r="B49" s="2">
        <v>2</v>
      </c>
      <c r="C49" s="2">
        <v>3</v>
      </c>
      <c r="D49" s="2">
        <v>4</v>
      </c>
      <c r="E49" s="2">
        <v>5</v>
      </c>
    </row>
    <row r="50" spans="1:5" ht="15.75" hidden="1" x14ac:dyDescent="0.25">
      <c r="A50" s="3">
        <v>1</v>
      </c>
      <c r="B50" s="4" t="s">
        <v>8</v>
      </c>
      <c r="C50" s="5"/>
      <c r="D50" s="5"/>
      <c r="E50" s="5"/>
    </row>
    <row r="51" spans="1:5" ht="31.5" x14ac:dyDescent="0.25">
      <c r="A51" s="3">
        <v>1</v>
      </c>
      <c r="B51" s="4" t="s">
        <v>9</v>
      </c>
      <c r="C51" s="5">
        <f>[4]НМЦ!$C$11</f>
        <v>7956253</v>
      </c>
      <c r="D51" s="5">
        <f>C51*0.2</f>
        <v>1591250.6</v>
      </c>
      <c r="E51" s="5">
        <f>C51+D51</f>
        <v>9547503.5999999996</v>
      </c>
    </row>
    <row r="52" spans="1:5" ht="15.75" x14ac:dyDescent="0.25">
      <c r="A52" s="6"/>
      <c r="B52" s="6" t="s">
        <v>10</v>
      </c>
      <c r="C52" s="7">
        <f>C50+C51</f>
        <v>7956253</v>
      </c>
      <c r="D52" s="7">
        <f>D50+D51</f>
        <v>1591250.6</v>
      </c>
      <c r="E52" s="7">
        <f>E50+E51</f>
        <v>9547503.5999999996</v>
      </c>
    </row>
    <row r="53" spans="1:5" ht="31.5" x14ac:dyDescent="0.25">
      <c r="A53" s="8"/>
      <c r="B53" s="9" t="s">
        <v>11</v>
      </c>
      <c r="C53" s="10">
        <f>[4]НМЦ!$C$13</f>
        <v>154070</v>
      </c>
      <c r="D53" s="5">
        <f>C53*0.2</f>
        <v>30814</v>
      </c>
      <c r="E53" s="5">
        <f>C53+D53</f>
        <v>184884</v>
      </c>
    </row>
    <row r="54" spans="1:5" ht="15.75" x14ac:dyDescent="0.25">
      <c r="A54" s="12"/>
      <c r="B54" s="13" t="s">
        <v>12</v>
      </c>
      <c r="C54" s="11">
        <f>[4]НМЦ!$C$15</f>
        <v>156005</v>
      </c>
      <c r="D54" s="5">
        <f>C54*0.2</f>
        <v>31201</v>
      </c>
      <c r="E54" s="5">
        <f>C54+D54</f>
        <v>187206</v>
      </c>
    </row>
    <row r="55" spans="1:5" ht="24.75" customHeight="1" x14ac:dyDescent="0.25">
      <c r="A55" s="44" t="s">
        <v>19</v>
      </c>
      <c r="B55" s="44"/>
      <c r="C55" s="44"/>
      <c r="D55" s="44"/>
      <c r="E55" s="44"/>
    </row>
    <row r="56" spans="1:5" x14ac:dyDescent="0.25">
      <c r="A56" s="32" t="s">
        <v>2</v>
      </c>
      <c r="B56" s="32" t="s">
        <v>3</v>
      </c>
      <c r="C56" s="35" t="s">
        <v>4</v>
      </c>
      <c r="D56" s="36"/>
      <c r="E56" s="37"/>
    </row>
    <row r="57" spans="1:5" x14ac:dyDescent="0.25">
      <c r="A57" s="33"/>
      <c r="B57" s="33"/>
      <c r="C57" s="38"/>
      <c r="D57" s="39"/>
      <c r="E57" s="40"/>
    </row>
    <row r="58" spans="1:5" ht="15.75" x14ac:dyDescent="0.25">
      <c r="A58" s="34"/>
      <c r="B58" s="34"/>
      <c r="C58" s="2" t="s">
        <v>5</v>
      </c>
      <c r="D58" s="2" t="s">
        <v>6</v>
      </c>
      <c r="E58" s="2" t="s">
        <v>7</v>
      </c>
    </row>
    <row r="59" spans="1:5" ht="15.75" x14ac:dyDescent="0.2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.75" x14ac:dyDescent="0.25">
      <c r="A60" s="3">
        <v>1</v>
      </c>
      <c r="B60" s="4" t="s">
        <v>8</v>
      </c>
      <c r="C60" s="5">
        <f>[7]НМЦ!$C$11</f>
        <v>2478755</v>
      </c>
      <c r="D60" s="5">
        <f>C60*0.2</f>
        <v>495751</v>
      </c>
      <c r="E60" s="5">
        <f>C60+D60</f>
        <v>2974506</v>
      </c>
    </row>
    <row r="61" spans="1:5" ht="31.5" x14ac:dyDescent="0.25">
      <c r="A61" s="3">
        <v>2</v>
      </c>
      <c r="B61" s="4" t="s">
        <v>9</v>
      </c>
      <c r="C61" s="5">
        <f>[7]НМЦ!$C$12</f>
        <v>17939546</v>
      </c>
      <c r="D61" s="5">
        <f>C61*0.2</f>
        <v>3587909.2</v>
      </c>
      <c r="E61" s="5">
        <f>C61+D61</f>
        <v>21527455.199999999</v>
      </c>
    </row>
    <row r="62" spans="1:5" ht="15.75" x14ac:dyDescent="0.25">
      <c r="A62" s="6"/>
      <c r="B62" s="6" t="s">
        <v>10</v>
      </c>
      <c r="C62" s="7">
        <f>C60+C61</f>
        <v>20418301</v>
      </c>
      <c r="D62" s="7">
        <f>D60+D61</f>
        <v>4083660.2</v>
      </c>
      <c r="E62" s="7">
        <f>E60+E61</f>
        <v>24501961.199999999</v>
      </c>
    </row>
    <row r="63" spans="1:5" ht="31.5" x14ac:dyDescent="0.25">
      <c r="A63" s="8"/>
      <c r="B63" s="9" t="s">
        <v>11</v>
      </c>
      <c r="C63" s="10">
        <f>[7]НМЦ!$C$14</f>
        <v>273287</v>
      </c>
      <c r="D63" s="5">
        <f>C63*0.2</f>
        <v>54657.4</v>
      </c>
      <c r="E63" s="5">
        <f>C63+D63</f>
        <v>327944.40000000002</v>
      </c>
    </row>
    <row r="64" spans="1:5" ht="15.75" x14ac:dyDescent="0.25">
      <c r="A64" s="12"/>
      <c r="B64" s="13" t="s">
        <v>12</v>
      </c>
      <c r="C64" s="11">
        <f>[7]НМЦ!$C$16</f>
        <v>351756</v>
      </c>
      <c r="D64" s="5">
        <f>C64*0.2</f>
        <v>70351.199999999997</v>
      </c>
      <c r="E64" s="5">
        <f>C64+D64</f>
        <v>422107.2</v>
      </c>
    </row>
    <row r="65" spans="1:7" ht="15.75" x14ac:dyDescent="0.25">
      <c r="A65" s="45" t="s">
        <v>20</v>
      </c>
      <c r="B65" s="45"/>
      <c r="C65" s="45"/>
      <c r="D65" s="45"/>
      <c r="E65" s="45"/>
    </row>
    <row r="66" spans="1:7" x14ac:dyDescent="0.25">
      <c r="A66" s="32" t="s">
        <v>2</v>
      </c>
      <c r="B66" s="32" t="s">
        <v>3</v>
      </c>
      <c r="C66" s="35" t="s">
        <v>4</v>
      </c>
      <c r="D66" s="36"/>
      <c r="E66" s="37"/>
    </row>
    <row r="67" spans="1:7" x14ac:dyDescent="0.25">
      <c r="A67" s="33"/>
      <c r="B67" s="33"/>
      <c r="C67" s="38"/>
      <c r="D67" s="39"/>
      <c r="E67" s="40"/>
    </row>
    <row r="68" spans="1:7" ht="15.75" x14ac:dyDescent="0.25">
      <c r="A68" s="34"/>
      <c r="B68" s="34"/>
      <c r="C68" s="2" t="s">
        <v>5</v>
      </c>
      <c r="D68" s="2" t="s">
        <v>6</v>
      </c>
      <c r="E68" s="2" t="s">
        <v>7</v>
      </c>
    </row>
    <row r="69" spans="1:7" ht="15.75" x14ac:dyDescent="0.2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7" ht="15.75" x14ac:dyDescent="0.25">
      <c r="A70" s="3">
        <v>1</v>
      </c>
      <c r="B70" s="4" t="s">
        <v>8</v>
      </c>
      <c r="C70" s="5">
        <f t="shared" ref="C70:E71" si="0">C9+C19+C30+C40+C50+C60</f>
        <v>55090173.75</v>
      </c>
      <c r="D70" s="5">
        <f t="shared" si="0"/>
        <v>11018034.75</v>
      </c>
      <c r="E70" s="5">
        <f t="shared" si="0"/>
        <v>66108208.5</v>
      </c>
      <c r="G70" s="15"/>
    </row>
    <row r="71" spans="1:7" ht="31.5" x14ac:dyDescent="0.25">
      <c r="A71" s="3">
        <v>2</v>
      </c>
      <c r="B71" s="4" t="s">
        <v>9</v>
      </c>
      <c r="C71" s="5">
        <f t="shared" si="0"/>
        <v>79270623.290000007</v>
      </c>
      <c r="D71" s="5">
        <f t="shared" si="0"/>
        <v>15854124.66</v>
      </c>
      <c r="E71" s="5">
        <f t="shared" si="0"/>
        <v>95124747.950000003</v>
      </c>
      <c r="G71" s="15"/>
    </row>
    <row r="72" spans="1:7" ht="15.75" x14ac:dyDescent="0.25">
      <c r="A72" s="6"/>
      <c r="B72" s="6" t="s">
        <v>10</v>
      </c>
      <c r="C72" s="7">
        <f>C70+C71</f>
        <v>134360797.03999999</v>
      </c>
      <c r="D72" s="7">
        <f>D70+D71</f>
        <v>26872159.41</v>
      </c>
      <c r="E72" s="7">
        <f>E70+E71</f>
        <v>161232956.44999999</v>
      </c>
    </row>
    <row r="73" spans="1:7" ht="31.5" x14ac:dyDescent="0.25">
      <c r="A73" s="8"/>
      <c r="B73" s="9" t="s">
        <v>11</v>
      </c>
      <c r="C73" s="10">
        <f t="shared" ref="C73:E74" si="1">C12+C22+C33+C43+C53+C63</f>
        <v>2468994.9300000002</v>
      </c>
      <c r="D73" s="10">
        <f t="shared" si="1"/>
        <v>493798.99</v>
      </c>
      <c r="E73" s="10">
        <f t="shared" si="1"/>
        <v>2962793.92</v>
      </c>
      <c r="G73" s="15"/>
    </row>
    <row r="74" spans="1:7" ht="15.75" x14ac:dyDescent="0.25">
      <c r="A74" s="12"/>
      <c r="B74" s="13" t="s">
        <v>12</v>
      </c>
      <c r="C74" s="11">
        <f t="shared" si="1"/>
        <v>2687146.02</v>
      </c>
      <c r="D74" s="11">
        <f t="shared" si="1"/>
        <v>537429.19999999995</v>
      </c>
      <c r="E74" s="11">
        <f t="shared" si="1"/>
        <v>3224575.22</v>
      </c>
      <c r="G74" s="15"/>
    </row>
    <row r="75" spans="1:7" ht="15.75" x14ac:dyDescent="0.25">
      <c r="A75" s="1"/>
      <c r="B75" s="1"/>
      <c r="C75" s="1"/>
      <c r="D75" s="1"/>
      <c r="E75" s="1"/>
    </row>
    <row r="76" spans="1:7" ht="15.75" x14ac:dyDescent="0.25">
      <c r="A76" s="1"/>
      <c r="B76" s="1"/>
      <c r="C76" s="1"/>
      <c r="D76" s="1"/>
      <c r="E76" s="1"/>
    </row>
    <row r="77" spans="1:7" ht="15.75" x14ac:dyDescent="0.25">
      <c r="A77" s="1"/>
      <c r="B77" s="1"/>
      <c r="C77" s="1"/>
      <c r="D77" s="1"/>
      <c r="E77" s="1"/>
    </row>
    <row r="78" spans="1:7" ht="15.75" x14ac:dyDescent="0.25">
      <c r="A78" s="1"/>
      <c r="B78" s="1"/>
      <c r="C78" s="1"/>
      <c r="D78" s="1"/>
      <c r="E78" s="1"/>
    </row>
    <row r="79" spans="1:7" ht="15.75" x14ac:dyDescent="0.25">
      <c r="A79" s="1"/>
      <c r="B79" s="1"/>
      <c r="C79" s="1"/>
      <c r="D79" s="1"/>
      <c r="E79" s="1"/>
    </row>
    <row r="80" spans="1:7" ht="15.75" x14ac:dyDescent="0.25">
      <c r="A80" s="1"/>
      <c r="B80" s="1"/>
      <c r="C80" s="1"/>
      <c r="D80" s="1"/>
      <c r="E80" s="1"/>
    </row>
    <row r="81" spans="1:5" ht="15.75" x14ac:dyDescent="0.25">
      <c r="A81" s="1"/>
      <c r="B81" s="1"/>
      <c r="C81" s="1"/>
      <c r="D81" s="1"/>
      <c r="E81" s="1"/>
    </row>
    <row r="82" spans="1:5" ht="15.75" x14ac:dyDescent="0.25">
      <c r="A82" s="1"/>
      <c r="B82" s="1"/>
      <c r="C82" s="1"/>
      <c r="D82" s="1"/>
      <c r="E82" s="1"/>
    </row>
    <row r="83" spans="1:5" ht="15.75" x14ac:dyDescent="0.25">
      <c r="A83" s="1"/>
      <c r="B83" s="1"/>
      <c r="C83" s="1"/>
      <c r="D83" s="1"/>
      <c r="E83" s="1"/>
    </row>
    <row r="84" spans="1:5" ht="15.75" x14ac:dyDescent="0.25">
      <c r="A84" s="1"/>
      <c r="B84" s="1"/>
      <c r="C84" s="1"/>
      <c r="D84" s="1"/>
      <c r="E84" s="1"/>
    </row>
    <row r="85" spans="1:5" ht="15.75" x14ac:dyDescent="0.25">
      <c r="A85" s="1"/>
      <c r="B85" s="1"/>
      <c r="C85" s="1"/>
      <c r="D85" s="1"/>
      <c r="E85" s="1"/>
    </row>
    <row r="86" spans="1:5" ht="15.75" x14ac:dyDescent="0.25">
      <c r="A86" s="1"/>
      <c r="B86" s="1"/>
      <c r="C86" s="1"/>
      <c r="D86" s="1"/>
      <c r="E86" s="1"/>
    </row>
    <row r="87" spans="1:5" ht="15.75" x14ac:dyDescent="0.25">
      <c r="A87" s="1"/>
      <c r="B87" s="1"/>
      <c r="C87" s="1"/>
      <c r="D87" s="1"/>
      <c r="E87" s="1"/>
    </row>
    <row r="88" spans="1:5" ht="15.75" x14ac:dyDescent="0.25">
      <c r="A88" s="1"/>
      <c r="B88" s="1"/>
      <c r="C88" s="1"/>
      <c r="D88" s="1"/>
      <c r="E88" s="1"/>
    </row>
    <row r="89" spans="1:5" ht="15.75" x14ac:dyDescent="0.25">
      <c r="A89" s="1"/>
      <c r="B89" s="1"/>
      <c r="C89" s="1"/>
      <c r="D89" s="1"/>
      <c r="E89" s="1"/>
    </row>
    <row r="90" spans="1:5" ht="15.75" x14ac:dyDescent="0.25">
      <c r="A90" s="1"/>
      <c r="B90" s="1"/>
      <c r="C90" s="1"/>
      <c r="D90" s="1"/>
      <c r="E90" s="1"/>
    </row>
    <row r="91" spans="1:5" ht="15.75" x14ac:dyDescent="0.25">
      <c r="A91" s="1"/>
      <c r="B91" s="1"/>
      <c r="C91" s="1"/>
      <c r="D91" s="1"/>
      <c r="E91" s="1"/>
    </row>
    <row r="92" spans="1:5" ht="15.75" x14ac:dyDescent="0.25">
      <c r="A92" s="1"/>
      <c r="B92" s="1"/>
      <c r="C92" s="1"/>
      <c r="D92" s="1"/>
      <c r="E92" s="1"/>
    </row>
    <row r="93" spans="1:5" ht="15.75" x14ac:dyDescent="0.25">
      <c r="A93" s="1"/>
      <c r="B93" s="1"/>
      <c r="C93" s="1"/>
      <c r="D93" s="1"/>
      <c r="E93" s="1"/>
    </row>
    <row r="94" spans="1:5" ht="15.75" x14ac:dyDescent="0.25">
      <c r="A94" s="1"/>
      <c r="B94" s="1"/>
      <c r="C94" s="1"/>
      <c r="D94" s="1"/>
      <c r="E94" s="1"/>
    </row>
    <row r="95" spans="1:5" ht="15.75" x14ac:dyDescent="0.25">
      <c r="A95" s="1"/>
      <c r="B95" s="1"/>
      <c r="C95" s="1"/>
      <c r="D95" s="1"/>
      <c r="E95" s="1"/>
    </row>
    <row r="96" spans="1:5" ht="15.75" x14ac:dyDescent="0.25">
      <c r="A96" s="1"/>
      <c r="B96" s="1"/>
      <c r="C96" s="1"/>
      <c r="D96" s="1"/>
      <c r="E96" s="1"/>
    </row>
    <row r="97" spans="1:5" ht="15.75" x14ac:dyDescent="0.25">
      <c r="A97" s="1"/>
      <c r="B97" s="1"/>
      <c r="C97" s="1"/>
      <c r="D97" s="1"/>
      <c r="E97" s="1"/>
    </row>
    <row r="98" spans="1:5" ht="15.75" x14ac:dyDescent="0.25">
      <c r="A98" s="1"/>
      <c r="B98" s="1"/>
      <c r="C98" s="1"/>
      <c r="D98" s="1"/>
      <c r="E98" s="1"/>
    </row>
  </sheetData>
  <mergeCells count="31">
    <mergeCell ref="A66:A68"/>
    <mergeCell ref="B66:B68"/>
    <mergeCell ref="C66:E67"/>
    <mergeCell ref="A55:E55"/>
    <mergeCell ref="A56:A58"/>
    <mergeCell ref="B56:B58"/>
    <mergeCell ref="C56:E57"/>
    <mergeCell ref="A65:E65"/>
    <mergeCell ref="A36:A38"/>
    <mergeCell ref="B36:B38"/>
    <mergeCell ref="C36:E37"/>
    <mergeCell ref="A45:E45"/>
    <mergeCell ref="A46:A48"/>
    <mergeCell ref="B46:B48"/>
    <mergeCell ref="C46:E47"/>
    <mergeCell ref="A24:E24"/>
    <mergeCell ref="A26:A28"/>
    <mergeCell ref="B26:B28"/>
    <mergeCell ref="C26:E27"/>
    <mergeCell ref="A35:E35"/>
    <mergeCell ref="A1:E1"/>
    <mergeCell ref="A2:E2"/>
    <mergeCell ref="A3:E3"/>
    <mergeCell ref="A14:E14"/>
    <mergeCell ref="A15:A17"/>
    <mergeCell ref="B15:B17"/>
    <mergeCell ref="C15:E16"/>
    <mergeCell ref="A4:E4"/>
    <mergeCell ref="A5:A7"/>
    <mergeCell ref="B5:B7"/>
    <mergeCell ref="C5:E6"/>
  </mergeCells>
  <pageMargins left="0.7" right="0.7" top="0.75" bottom="0.75" header="0.3" footer="0.3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КВЛ</vt:lpstr>
      <vt:lpstr>Сводная ПИР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2021-06-28T13:59:51Z</dcterms:modified>
</cp:coreProperties>
</file>