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2"/>
  </bookViews>
  <sheets>
    <sheet name="Пояснительная записка" sheetId="3" r:id="rId1"/>
    <sheet name="НМЦ" sheetId="2" r:id="rId2"/>
    <sheet name="Расчет" sheetId="1" r:id="rId3"/>
  </sheet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A4" i="3" l="1"/>
  <c r="D6" i="1"/>
  <c r="D7" i="1" s="1"/>
  <c r="D8" i="1" l="1"/>
  <c r="D10" i="1" s="1"/>
  <c r="C9" i="2" l="1"/>
  <c r="D9" i="2" s="1"/>
  <c r="E9" i="2" s="1"/>
  <c r="C7" i="2"/>
  <c r="C8" i="2" s="1"/>
  <c r="D11" i="1"/>
  <c r="D7" i="2" l="1"/>
  <c r="D8" i="2" s="1"/>
  <c r="D12" i="1"/>
  <c r="E7" i="2" l="1"/>
  <c r="E8" i="2" s="1"/>
  <c r="B12" i="3" l="1"/>
</calcChain>
</file>

<file path=xl/sharedStrings.xml><?xml version="1.0" encoding="utf-8"?>
<sst xmlns="http://schemas.openxmlformats.org/spreadsheetml/2006/main" count="38" uniqueCount="35">
  <si>
    <t xml:space="preserve">Расчет цены договора       </t>
  </si>
  <si>
    <t>№ п.п.</t>
  </si>
  <si>
    <t>Перечень видов работ</t>
  </si>
  <si>
    <t>с учетом НДС</t>
  </si>
  <si>
    <t>Итого:</t>
  </si>
  <si>
    <t>В том числе инфляционная составляющая за период выполнения работ</t>
  </si>
  <si>
    <t>на закупку оборудования канатной дороги 
для  объекта "Объекты Северного склона поселка Романтик, ВТРК "Архыз". Этап 2. Пассажирская канатная дорога NL1 (Секция 4. G7-G8) и горнолыжные трассы R2, R3.</t>
  </si>
  <si>
    <t>руб.</t>
  </si>
  <si>
    <t xml:space="preserve"> Стоимость , руб.</t>
  </si>
  <si>
    <t>Итого в ценах 2000 г.</t>
  </si>
  <si>
    <t>формула расчета</t>
  </si>
  <si>
    <t>Наименование затрат</t>
  </si>
  <si>
    <t xml:space="preserve">Налог на добавленную стоимость </t>
  </si>
  <si>
    <t>Итого с учетом налога на добавленную стоимость</t>
  </si>
  <si>
    <t>Стоимость оборудования КД согласно сметной документации в ценах 2000 г. без учета заготовительно-складских расходов и без затрат по шефмонтажу оборудования</t>
  </si>
  <si>
    <t>(537 422 400-24 480 000) /3,67</t>
  </si>
  <si>
    <t>без НДС</t>
  </si>
  <si>
    <t xml:space="preserve">Расчет начальной максимальной цены договора       </t>
  </si>
  <si>
    <t xml:space="preserve">Оборудование канатной дороги </t>
  </si>
  <si>
    <t>ПОЯСНИТЕЛЬНАЯ ЗАПИСКА</t>
  </si>
  <si>
    <t>К РАСЧЕТУ НАЧАЛЬНОЙ МАКСИМАЛЬНОЙ ЦЕНЫ ДОГОВОРА</t>
  </si>
  <si>
    <t xml:space="preserve">Начальная максимальная цена договора (далее - НМЦД) определена в соответствии с требованием Положения о договорной работе, утвержденного Приказом акционерного общества "Курорты Северного Кавказа" от 15.01.2016 г. № Пр-16-002 , Федерального Закона  от 05.04.2013 г. № 44 "О контрактной системе в сфере закупок товаров, работ, услуг для обеспечения государственных и муниципальных нужд", письма Минстроя России от 23.03.2015 N 7830-ЛС/03. </t>
  </si>
  <si>
    <t xml:space="preserve">Индекс пересчета в текущие цены  принят за  1 квартал 2019 г. по письму Минстроя РФ от 05.03.2019 г. № 7581-DB-09.  </t>
  </si>
  <si>
    <t xml:space="preserve">Индекс-дефлятор определен в соответствии с данными Минэкономразвития РФ.  </t>
  </si>
  <si>
    <t>Итоговая стоимость составляет:</t>
  </si>
  <si>
    <t>рублей с учетом НДС</t>
  </si>
  <si>
    <t>Заместитель директора Департамента развития инфраструктуры</t>
  </si>
  <si>
    <t>Е.А. Татаринова</t>
  </si>
  <si>
    <t>Описание метода расчета стоимости оборудования</t>
  </si>
  <si>
    <t>Для опредления цены оборудования принят  проектно-сметный метод с  использованием  сметной документации, получившей положительное заключение Республиканского государственного автономного учреждения «Управление государственной экспертизы в строительстве Карачаево-Черкесской Республики» от 16.03.2017 г. № 09-1-0002-17</t>
  </si>
  <si>
    <t>НДС-20%</t>
  </si>
  <si>
    <t xml:space="preserve">Пересчет в текущий уровень цен на 1 квартала 2019 г. по письму Минстроя РФ от 05.03.2019 г. № 7581-DB-09.  </t>
  </si>
  <si>
    <t>Пересчет в текущий уровень цен на 3 квартал 2019 г. по индексу Минэконома РФ</t>
  </si>
  <si>
    <t>((105-100)/4*3+100)/100</t>
  </si>
  <si>
    <t>Итого в уровне цен 3 квартала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</si>
</sst>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22" sqref="A22"/>
    </sheetView>
  </sheetViews>
  <sheetFormatPr defaultRowHeight="14.4" x14ac:dyDescent="0.3"/>
  <cols>
    <col min="1" max="1" width="38.77734375" customWidth="1"/>
    <col min="2" max="2" width="44.109375" customWidth="1"/>
    <col min="3" max="3" width="26.6640625" customWidth="1"/>
  </cols>
  <sheetData>
    <row r="1" spans="1:3" ht="15.6" x14ac:dyDescent="0.3">
      <c r="A1" s="36" t="s">
        <v>19</v>
      </c>
      <c r="B1" s="36"/>
      <c r="C1" s="36"/>
    </row>
    <row r="2" spans="1:3" ht="15.6" x14ac:dyDescent="0.3">
      <c r="A2" s="36" t="s">
        <v>20</v>
      </c>
      <c r="B2" s="36"/>
      <c r="C2" s="36"/>
    </row>
    <row r="3" spans="1:3" ht="15.6" x14ac:dyDescent="0.3">
      <c r="A3" s="23"/>
      <c r="B3" s="23"/>
      <c r="C3" s="23"/>
    </row>
    <row r="4" spans="1:3" ht="74.400000000000006" customHeight="1" x14ac:dyDescent="0.3">
      <c r="A4" s="37" t="str">
        <f>НМЦ!A3</f>
        <v>на закупку оборудования канатной дороги 
для  объекта "Объекты Северного склона поселка Романтик, ВТРК "Архыз". Этап 2. Пассажирская канатная дорога NL1 (Секция 4. G7-G8) и горнолыжные трассы R2, R3.</v>
      </c>
      <c r="B4" s="37"/>
      <c r="C4" s="37"/>
    </row>
    <row r="5" spans="1:3" ht="15.6" x14ac:dyDescent="0.3">
      <c r="A5" s="38"/>
      <c r="B5" s="38"/>
      <c r="C5" s="38"/>
    </row>
    <row r="6" spans="1:3" ht="66" customHeight="1" x14ac:dyDescent="0.3">
      <c r="A6" s="39" t="s">
        <v>21</v>
      </c>
      <c r="B6" s="39"/>
      <c r="C6" s="39"/>
    </row>
    <row r="7" spans="1:3" x14ac:dyDescent="0.3">
      <c r="A7" s="40" t="s">
        <v>28</v>
      </c>
      <c r="B7" s="40"/>
      <c r="C7" s="40"/>
    </row>
    <row r="8" spans="1:3" ht="68.400000000000006" customHeight="1" x14ac:dyDescent="0.3">
      <c r="A8" s="34" t="s">
        <v>29</v>
      </c>
      <c r="B8" s="34"/>
      <c r="C8" s="34"/>
    </row>
    <row r="9" spans="1:3" ht="37.799999999999997" customHeight="1" x14ac:dyDescent="0.3">
      <c r="A9" s="35" t="s">
        <v>22</v>
      </c>
      <c r="B9" s="35"/>
      <c r="C9" s="35"/>
    </row>
    <row r="10" spans="1:3" x14ac:dyDescent="0.3">
      <c r="A10" s="32" t="s">
        <v>23</v>
      </c>
      <c r="B10" s="33"/>
      <c r="C10" s="33"/>
    </row>
    <row r="11" spans="1:3" x14ac:dyDescent="0.3">
      <c r="A11" s="32" t="s">
        <v>24</v>
      </c>
      <c r="B11" s="33"/>
      <c r="C11" s="33"/>
    </row>
    <row r="12" spans="1:3" x14ac:dyDescent="0.3">
      <c r="A12" s="24"/>
      <c r="B12" s="25">
        <f>НМЦ!E8</f>
        <v>687667073.88</v>
      </c>
      <c r="C12" s="24" t="s">
        <v>25</v>
      </c>
    </row>
    <row r="13" spans="1:3" x14ac:dyDescent="0.3">
      <c r="A13" s="24"/>
      <c r="B13" s="25"/>
      <c r="C13" s="24"/>
    </row>
    <row r="14" spans="1:3" x14ac:dyDescent="0.3">
      <c r="A14" s="26" t="s">
        <v>26</v>
      </c>
      <c r="B14" s="26"/>
      <c r="C14" s="26" t="s">
        <v>27</v>
      </c>
    </row>
  </sheetData>
  <mergeCells count="10">
    <mergeCell ref="A11:C11"/>
    <mergeCell ref="A8:C8"/>
    <mergeCell ref="A9:C9"/>
    <mergeCell ref="A10:C10"/>
    <mergeCell ref="A1:C1"/>
    <mergeCell ref="A2:C2"/>
    <mergeCell ref="A4:C4"/>
    <mergeCell ref="A5:C5"/>
    <mergeCell ref="A6:C6"/>
    <mergeCell ref="A7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"/>
  <sheetViews>
    <sheetView workbookViewId="0">
      <selection activeCell="D21" sqref="D21"/>
    </sheetView>
  </sheetViews>
  <sheetFormatPr defaultRowHeight="14.4" x14ac:dyDescent="0.3"/>
  <cols>
    <col min="2" max="2" width="37.6640625" customWidth="1"/>
    <col min="3" max="3" width="22.44140625" customWidth="1"/>
    <col min="4" max="4" width="24.109375" customWidth="1"/>
    <col min="5" max="5" width="22.5546875" customWidth="1"/>
  </cols>
  <sheetData>
    <row r="2" spans="1:5" ht="15.6" x14ac:dyDescent="0.3">
      <c r="A2" s="44" t="s">
        <v>17</v>
      </c>
      <c r="B2" s="44"/>
      <c r="C2" s="44"/>
      <c r="D2" s="44"/>
      <c r="E2" s="44"/>
    </row>
    <row r="3" spans="1:5" ht="64.8" customHeight="1" x14ac:dyDescent="0.3">
      <c r="A3" s="45" t="s">
        <v>6</v>
      </c>
      <c r="B3" s="45"/>
      <c r="C3" s="45"/>
      <c r="D3" s="45"/>
      <c r="E3" s="45"/>
    </row>
    <row r="4" spans="1:5" ht="14.4" customHeight="1" x14ac:dyDescent="0.3">
      <c r="A4" s="41" t="s">
        <v>1</v>
      </c>
      <c r="B4" s="42" t="s">
        <v>2</v>
      </c>
      <c r="C4" s="41" t="s">
        <v>8</v>
      </c>
      <c r="D4" s="41"/>
      <c r="E4" s="41"/>
    </row>
    <row r="5" spans="1:5" ht="15.6" x14ac:dyDescent="0.3">
      <c r="A5" s="41"/>
      <c r="B5" s="43"/>
      <c r="C5" s="10" t="s">
        <v>16</v>
      </c>
      <c r="D5" s="10" t="s">
        <v>30</v>
      </c>
      <c r="E5" s="10" t="s">
        <v>3</v>
      </c>
    </row>
    <row r="6" spans="1:5" ht="14.4" customHeight="1" x14ac:dyDescent="0.3">
      <c r="A6" s="10">
        <v>1</v>
      </c>
      <c r="B6" s="10">
        <v>2</v>
      </c>
      <c r="C6" s="10">
        <v>3</v>
      </c>
      <c r="D6" s="11">
        <v>4</v>
      </c>
      <c r="E6" s="12">
        <v>5</v>
      </c>
    </row>
    <row r="7" spans="1:5" ht="60" customHeight="1" x14ac:dyDescent="0.3">
      <c r="A7" s="13">
        <v>1</v>
      </c>
      <c r="B7" s="14" t="s">
        <v>18</v>
      </c>
      <c r="C7" s="15">
        <f>Расчет!D10</f>
        <v>573055894.89999998</v>
      </c>
      <c r="D7" s="16">
        <f>C7*0.2</f>
        <v>114611178.98</v>
      </c>
      <c r="E7" s="16">
        <f>C7+D7</f>
        <v>687667073.88</v>
      </c>
    </row>
    <row r="8" spans="1:5" ht="21" customHeight="1" x14ac:dyDescent="0.3">
      <c r="A8" s="17"/>
      <c r="B8" s="17" t="s">
        <v>4</v>
      </c>
      <c r="C8" s="18">
        <f>C7</f>
        <v>573055894.89999998</v>
      </c>
      <c r="D8" s="18">
        <f>D7</f>
        <v>114611178.98</v>
      </c>
      <c r="E8" s="18">
        <f>E7</f>
        <v>687667073.88</v>
      </c>
    </row>
    <row r="9" spans="1:5" ht="60.6" customHeight="1" x14ac:dyDescent="0.3">
      <c r="A9" s="19"/>
      <c r="B9" s="20" t="s">
        <v>5</v>
      </c>
      <c r="C9" s="21">
        <f>Расчет!D10-Расчет!D8</f>
        <v>20978925</v>
      </c>
      <c r="D9" s="22">
        <f>C9*0.2</f>
        <v>4195785</v>
      </c>
      <c r="E9" s="22">
        <f>C9+D9</f>
        <v>25174710</v>
      </c>
    </row>
  </sheetData>
  <mergeCells count="5">
    <mergeCell ref="A4:A5"/>
    <mergeCell ref="B4:B5"/>
    <mergeCell ref="C4:E4"/>
    <mergeCell ref="A2:E2"/>
    <mergeCell ref="A3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B18" sqref="B18"/>
    </sheetView>
  </sheetViews>
  <sheetFormatPr defaultRowHeight="14.4" x14ac:dyDescent="0.3"/>
  <cols>
    <col min="2" max="2" width="37.6640625" customWidth="1"/>
    <col min="3" max="3" width="22.88671875" customWidth="1"/>
    <col min="4" max="4" width="26.44140625" customWidth="1"/>
  </cols>
  <sheetData>
    <row r="1" spans="1:4" ht="22.8" customHeight="1" x14ac:dyDescent="0.3">
      <c r="A1" s="46" t="s">
        <v>0</v>
      </c>
      <c r="B1" s="46"/>
      <c r="C1" s="46"/>
      <c r="D1" s="46"/>
    </row>
    <row r="2" spans="1:4" ht="64.8" customHeight="1" x14ac:dyDescent="0.3">
      <c r="A2" s="47" t="s">
        <v>6</v>
      </c>
      <c r="B2" s="48"/>
      <c r="C2" s="48"/>
      <c r="D2" s="48"/>
    </row>
    <row r="3" spans="1:4" x14ac:dyDescent="0.3">
      <c r="A3" s="49" t="s">
        <v>1</v>
      </c>
      <c r="B3" s="50" t="s">
        <v>11</v>
      </c>
      <c r="C3" s="49" t="s">
        <v>8</v>
      </c>
      <c r="D3" s="49"/>
    </row>
    <row r="4" spans="1:4" x14ac:dyDescent="0.3">
      <c r="A4" s="49"/>
      <c r="B4" s="51"/>
      <c r="C4" s="3" t="s">
        <v>10</v>
      </c>
      <c r="D4" s="1" t="s">
        <v>7</v>
      </c>
    </row>
    <row r="5" spans="1:4" x14ac:dyDescent="0.3">
      <c r="A5" s="1">
        <v>1</v>
      </c>
      <c r="B5" s="1">
        <v>2</v>
      </c>
      <c r="C5" s="1">
        <v>3</v>
      </c>
      <c r="D5" s="2">
        <v>4</v>
      </c>
    </row>
    <row r="6" spans="1:4" ht="60" customHeight="1" x14ac:dyDescent="0.3">
      <c r="A6" s="4">
        <v>1</v>
      </c>
      <c r="B6" s="5" t="s">
        <v>14</v>
      </c>
      <c r="C6" s="6" t="s">
        <v>15</v>
      </c>
      <c r="D6" s="7">
        <f>(537422400-24480000)/3.67</f>
        <v>139766321.53</v>
      </c>
    </row>
    <row r="7" spans="1:4" ht="28.2" customHeight="1" x14ac:dyDescent="0.3">
      <c r="A7" s="4"/>
      <c r="B7" s="8" t="s">
        <v>9</v>
      </c>
      <c r="C7" s="6"/>
      <c r="D7" s="7">
        <f>D6</f>
        <v>139766321.53</v>
      </c>
    </row>
    <row r="8" spans="1:4" ht="54.6" customHeight="1" x14ac:dyDescent="0.3">
      <c r="A8" s="4"/>
      <c r="B8" s="8" t="s">
        <v>31</v>
      </c>
      <c r="C8" s="6">
        <v>3.95</v>
      </c>
      <c r="D8" s="7">
        <f>D7*3.95</f>
        <v>552076970.03999996</v>
      </c>
    </row>
    <row r="9" spans="1:4" ht="34.799999999999997" customHeight="1" x14ac:dyDescent="0.3">
      <c r="A9" s="4"/>
      <c r="B9" s="8" t="s">
        <v>32</v>
      </c>
      <c r="C9" s="6" t="s">
        <v>33</v>
      </c>
      <c r="D9" s="9">
        <f>((105-100)/4*3+100)/100</f>
        <v>1.038</v>
      </c>
    </row>
    <row r="10" spans="1:4" ht="33" customHeight="1" x14ac:dyDescent="0.3">
      <c r="A10" s="27"/>
      <c r="B10" s="28" t="s">
        <v>34</v>
      </c>
      <c r="C10" s="29"/>
      <c r="D10" s="30">
        <f>D8*D9</f>
        <v>573055894.89999998</v>
      </c>
    </row>
    <row r="11" spans="1:4" ht="26.4" customHeight="1" x14ac:dyDescent="0.3">
      <c r="A11" s="27"/>
      <c r="B11" s="28" t="s">
        <v>12</v>
      </c>
      <c r="C11" s="31">
        <v>0.2</v>
      </c>
      <c r="D11" s="30">
        <f>D10*0.2</f>
        <v>114611178.98</v>
      </c>
    </row>
    <row r="12" spans="1:4" ht="27.6" customHeight="1" x14ac:dyDescent="0.3">
      <c r="A12" s="27"/>
      <c r="B12" s="28" t="s">
        <v>13</v>
      </c>
      <c r="C12" s="29"/>
      <c r="D12" s="30">
        <f>D10+D11</f>
        <v>687667073.88</v>
      </c>
    </row>
  </sheetData>
  <mergeCells count="5">
    <mergeCell ref="A1:D1"/>
    <mergeCell ref="A2:D2"/>
    <mergeCell ref="A3:A4"/>
    <mergeCell ref="B3:B4"/>
    <mergeCell ref="C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Пояснительная записка</vt:lpstr>
      <vt:lpstr>НМЦ</vt:lpstr>
      <vt:lpstr>Расчет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2019-07-23T07:40:05Z</dcterms:modified>
</cp:coreProperties>
</file>