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-15" windowWidth="9630" windowHeight="4410" tabRatio="924" firstSheet="1" activeTab="1"/>
  </bookViews>
  <sheets>
    <sheet name="дендрология" sheetId="28" state="hidden" r:id="rId1"/>
    <sheet name="Пояснительная" sheetId="48" r:id="rId2"/>
    <sheet name="Протокол" sheetId="51" r:id="rId3"/>
    <sheet name="НМЦ" sheetId="47" r:id="rId4"/>
    <sheet name="НМЦК" sheetId="50" r:id="rId5"/>
    <sheet name="Cводная смета ПИР" sheetId="13" r:id="rId6"/>
    <sheet name="ПД EL9" sheetId="82" r:id="rId7"/>
    <sheet name="Экспертиза ПД и ИЗ" sheetId="35" r:id="rId8"/>
    <sheet name="Геодезия" sheetId="68" r:id="rId9"/>
    <sheet name="Геология" sheetId="69" r:id="rId10"/>
    <sheet name="Геофизика " sheetId="70" r:id="rId11"/>
    <sheet name="Гидромет" sheetId="71" r:id="rId12"/>
    <sheet name="Сели Лавины" sheetId="72" r:id="rId13"/>
    <sheet name="Экология" sheetId="73" r:id="rId14"/>
    <sheet name="Археология" sheetId="74" r:id="rId15"/>
    <sheet name="ВОП (по форме 3п)" sheetId="75" r:id="rId16"/>
    <sheet name="Сводная" sheetId="76" r:id="rId17"/>
    <sheet name="ВОП " sheetId="65" state="hidden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\AUTOEXEC" localSheetId="15">#REF!</definedName>
    <definedName name="\AUTOEXEC" localSheetId="8">#REF!</definedName>
    <definedName name="\AUTOEXEC" localSheetId="16">#REF!</definedName>
    <definedName name="\AUTOEXEC" localSheetId="12">#REF!</definedName>
    <definedName name="\AUTOEXEC">#REF!</definedName>
    <definedName name="\k" localSheetId="15">#REF!</definedName>
    <definedName name="\k" localSheetId="8">#REF!</definedName>
    <definedName name="\k" localSheetId="16">#REF!</definedName>
    <definedName name="\k" localSheetId="12">#REF!</definedName>
    <definedName name="\k">#REF!</definedName>
    <definedName name="\m" localSheetId="15">#REF!</definedName>
    <definedName name="\m" localSheetId="8">#REF!</definedName>
    <definedName name="\m" localSheetId="16">#REF!</definedName>
    <definedName name="\m" localSheetId="12">#REF!</definedName>
    <definedName name="\m">#REF!</definedName>
    <definedName name="\s" localSheetId="15">#REF!</definedName>
    <definedName name="\s" localSheetId="8">#REF!</definedName>
    <definedName name="\s">#REF!</definedName>
    <definedName name="\z" localSheetId="15">#REF!</definedName>
    <definedName name="\z" localSheetId="8">#REF!</definedName>
    <definedName name="\z">#REF!</definedName>
    <definedName name="_a2" localSheetId="15">#REF!</definedName>
    <definedName name="_a2">#REF!</definedName>
    <definedName name="_AUTOEXEC">#REF!</definedName>
    <definedName name="_AUTOEXEC_1" localSheetId="15">#REF!</definedName>
    <definedName name="_AUTOEXEC_1">#REF!</definedName>
    <definedName name="_AUTOEXEC_1_1">[1]Смета!#REF!</definedName>
    <definedName name="_AUTOEXEC_2" localSheetId="15">#REF!</definedName>
    <definedName name="_AUTOEXEC_2">#REF!</definedName>
    <definedName name="_k">#REF!</definedName>
    <definedName name="_k_1" localSheetId="15">#REF!</definedName>
    <definedName name="_k_1">#REF!</definedName>
    <definedName name="_k_1_1">[1]Смета!#REF!</definedName>
    <definedName name="_k_2" localSheetId="15">#REF!</definedName>
    <definedName name="_k_2">#REF!</definedName>
    <definedName name="_m">#REF!</definedName>
    <definedName name="_m_1" localSheetId="15">#REF!</definedName>
    <definedName name="_m_1">#REF!</definedName>
    <definedName name="_m_1_1">[1]Смета!#REF!</definedName>
    <definedName name="_m_2" localSheetId="15">#REF!</definedName>
    <definedName name="_m_2">#REF!</definedName>
    <definedName name="_s">#REF!</definedName>
    <definedName name="_s_1" localSheetId="15">#REF!</definedName>
    <definedName name="_s_1">#REF!</definedName>
    <definedName name="_s_1_1">[1]Смета!#REF!</definedName>
    <definedName name="_s_2" localSheetId="15">#REF!</definedName>
    <definedName name="_s_2">#REF!</definedName>
    <definedName name="_z">#REF!</definedName>
    <definedName name="_z_1" localSheetId="15">#REF!</definedName>
    <definedName name="_z_1">#REF!</definedName>
    <definedName name="_z_1_1">[1]Смета!#REF!</definedName>
    <definedName name="_z_2" localSheetId="15">#REF!</definedName>
    <definedName name="_z_2">#REF!</definedName>
    <definedName name="a" localSheetId="15" hidden="1">{#N/A,#N/A,TRUE,"Смета на пасс. обор. №1"}</definedName>
    <definedName name="a" hidden="1">{#N/A,#N/A,TRUE,"Смета на пасс. обор. №1"}</definedName>
    <definedName name="a_1" localSheetId="15" hidden="1">{#N/A,#N/A,TRUE,"Смета на пасс. обор. №1"}</definedName>
    <definedName name="a_1" hidden="1">{#N/A,#N/A,TRUE,"Смета на пасс. обор. №1"}</definedName>
    <definedName name="AnDiscount">0.945</definedName>
    <definedName name="as" localSheetId="15">#REF!</definedName>
    <definedName name="as" localSheetId="16">#REF!</definedName>
    <definedName name="as" localSheetId="13">#REF!</definedName>
    <definedName name="as">#REF!</definedName>
    <definedName name="asd" localSheetId="15">#REF!</definedName>
    <definedName name="asd">#REF!</definedName>
    <definedName name="ave_height" localSheetId="15">#REF!</definedName>
    <definedName name="ave_height">#REF!</definedName>
    <definedName name="ave_hight" localSheetId="15">#REF!</definedName>
    <definedName name="ave_hight">#REF!</definedName>
    <definedName name="b" localSheetId="15" hidden="1">{#N/A,#N/A,TRUE,"Смета на пасс. обор. №1"}</definedName>
    <definedName name="b" hidden="1">{#N/A,#N/A,TRUE,"Смета на пасс. обор. №1"}</definedName>
    <definedName name="b_1" localSheetId="15" hidden="1">{#N/A,#N/A,TRUE,"Смета на пасс. обор. №1"}</definedName>
    <definedName name="b_1" hidden="1">{#N/A,#N/A,TRUE,"Смета на пасс. обор. №1"}</definedName>
    <definedName name="ba" localSheetId="15" hidden="1">{#N/A,#N/A,TRUE,"Смета на пасс. обор. №1"}</definedName>
    <definedName name="ba" hidden="1">{#N/A,#N/A,TRUE,"Смета на пасс. обор. №1"}</definedName>
    <definedName name="ba_1" localSheetId="15" hidden="1">{#N/A,#N/A,TRUE,"Смета на пасс. обор. №1"}</definedName>
    <definedName name="ba_1" hidden="1">{#N/A,#N/A,TRUE,"Смета на пасс. обор. №1"}</definedName>
    <definedName name="bjbkl" localSheetId="15">[2]топография!#REF!</definedName>
    <definedName name="bjbkl">[2]топография!#REF!</definedName>
    <definedName name="ccc" localSheetId="15" hidden="1">{#N/A,#N/A,TRUE,"Смета на пасс. обор. №1"}</definedName>
    <definedName name="ccc" hidden="1">{#N/A,#N/A,TRUE,"Смета на пасс. обор. №1"}</definedName>
    <definedName name="ccc_1" localSheetId="15" hidden="1">{#N/A,#N/A,TRUE,"Смета на пасс. обор. №1"}</definedName>
    <definedName name="ccc_1" hidden="1">{#N/A,#N/A,TRUE,"Смета на пасс. обор. №1"}</definedName>
    <definedName name="Currency_Risk_Factor">1.05</definedName>
    <definedName name="Dc" localSheetId="15">[3]Lucent!#REF!</definedName>
    <definedName name="Dc">[3]Lucent!#REF!</definedName>
    <definedName name="dck" localSheetId="14">[2]топография!#REF!</definedName>
    <definedName name="dck" localSheetId="17">[2]топография!#REF!</definedName>
    <definedName name="dck" localSheetId="15">[2]топография!#REF!</definedName>
    <definedName name="dck" localSheetId="8">[2]топография!#REF!</definedName>
    <definedName name="dck" localSheetId="10">[2]топография!#REF!</definedName>
    <definedName name="dck" localSheetId="16">[2]топография!#REF!</definedName>
    <definedName name="dck" localSheetId="12">[2]топография!#REF!</definedName>
    <definedName name="dck">[2]топография!#REF!</definedName>
    <definedName name="dck_1">[2]топография!#REF!</definedName>
    <definedName name="ddduy" localSheetId="15">#REF!</definedName>
    <definedName name="ddduy">#REF!</definedName>
    <definedName name="Delivery">1.15</definedName>
    <definedName name="df" localSheetId="15">#REF!</definedName>
    <definedName name="df" localSheetId="16">#REF!</definedName>
    <definedName name="df" localSheetId="12">#REF!</definedName>
    <definedName name="df" localSheetId="13">#REF!</definedName>
    <definedName name="df">#REF!</definedName>
    <definedName name="Disc_Tbl" localSheetId="15">#REF!</definedName>
    <definedName name="Disc_Tbl">#REF!</definedName>
    <definedName name="Dl" localSheetId="15">[3]Lucent!#REF!</definedName>
    <definedName name="Dl">[3]Lucent!#REF!</definedName>
    <definedName name="Dsc_Vector" localSheetId="15">#REF!</definedName>
    <definedName name="Dsc_Vector">#REF!</definedName>
    <definedName name="e" localSheetId="15" hidden="1">{#N/A,#N/A,TRUE,"Смета на пасс. обор. №1"}</definedName>
    <definedName name="e" hidden="1">{#N/A,#N/A,TRUE,"Смета на пасс. обор. №1"}</definedName>
    <definedName name="e_1" localSheetId="15" hidden="1">{#N/A,#N/A,TRUE,"Смета на пасс. обор. №1"}</definedName>
    <definedName name="e_1" hidden="1">{#N/A,#N/A,TRUE,"Смета на пасс. обор. №1"}</definedName>
    <definedName name="EQUIP" localSheetId="15">[4]Спецификация!#REF!</definedName>
    <definedName name="EQUIP">[4]Спецификация!#REF!</definedName>
    <definedName name="ert" localSheetId="15">#REF!</definedName>
    <definedName name="ert" localSheetId="16">#REF!</definedName>
    <definedName name="ert" localSheetId="12">#REF!</definedName>
    <definedName name="ert" localSheetId="13">#REF!</definedName>
    <definedName name="ert">#REF!</definedName>
    <definedName name="Excel_BuiltIn_Print_Area" localSheetId="15">#REF!</definedName>
    <definedName name="Excel_BuiltIn_Print_Area">#REF!</definedName>
    <definedName name="Excel_BuiltIn_Print_Area_1">#REF!</definedName>
    <definedName name="Excel_BuiltIn_Print_Area_13">"$#ССЫЛ!.$A$2:$E$8"</definedName>
    <definedName name="Excel_BuiltIn_Print_Area_14_1">"$#ССЫЛ!.$#ССЫЛ!$#ССЫЛ!:$#ССЫЛ!$#ССЫЛ!"</definedName>
    <definedName name="Excel_BuiltIn_Print_Area_2" localSheetId="15">#REF!</definedName>
    <definedName name="Excel_BuiltIn_Print_Area_2">"$#ССЫЛ!.$A$2:$D$4"</definedName>
    <definedName name="Excel_BuiltIn_Print_Area_25_1">"$#ССЫЛ!.$#ССЫЛ!$#ССЫЛ!:$#ССЫЛ!$#ССЫЛ!"</definedName>
    <definedName name="Excel_BuiltIn_Print_Area_28_1">"$#ССЫЛ!.$#ССЫЛ!$#ССЫЛ!:$#ССЫЛ!$#ССЫЛ!"</definedName>
    <definedName name="Excel_BuiltIn_Print_Area_3_1">"$#ССЫЛ!.$A$2:$E$4"</definedName>
    <definedName name="Excel_BuiltIn_Print_Area_32">"$#ССЫЛ!.$#ССЫЛ!$#ССЫЛ!:$#ССЫЛ!$#ССЫЛ!"</definedName>
    <definedName name="Excel_BuiltIn_Print_Area_43">"$#ССЫЛ!.$#ССЫЛ!$#ССЫЛ!:$#ССЫЛ!$#ССЫЛ!"</definedName>
    <definedName name="Excel_BuiltIn_Print_Area_5" localSheetId="15">#REF!</definedName>
    <definedName name="Excel_BuiltIn_Print_Area_5">#REF!</definedName>
    <definedName name="Excel_BuiltIn_Print_Area_7">"$#ССЫЛ!.$A$2:$E$5"</definedName>
    <definedName name="Excel_BuiltIn_Print_Titles">#REF!</definedName>
    <definedName name="Excel_BuiltIn_Print_Titles_1">#REF!</definedName>
    <definedName name="Excel_BuiltIn_Print_Titles_2" localSheetId="15">#REF!</definedName>
    <definedName name="Excel_BuiltIn_Print_Titles_2" localSheetId="16">#REF!</definedName>
    <definedName name="Excel_BuiltIn_Print_Titles_2" localSheetId="12">#REF!</definedName>
    <definedName name="Excel_BuiltIn_Print_Titles_2" localSheetId="13">#REF!</definedName>
    <definedName name="Excel_BuiltIn_Print_Titles_2">#REF!</definedName>
    <definedName name="Excel_BuiltIn_Print_Titles_3" localSheetId="15">#REF!</definedName>
    <definedName name="Excel_BuiltIn_Print_Titles_3" localSheetId="16">#REF!</definedName>
    <definedName name="Excel_BuiltIn_Print_Titles_3">#REF!</definedName>
    <definedName name="fg" localSheetId="15">#REF!</definedName>
    <definedName name="fg" localSheetId="16">#REF!</definedName>
    <definedName name="fg">#REF!</definedName>
    <definedName name="fl" localSheetId="15">[3]Lucent!#REF!</definedName>
    <definedName name="fl">[3]Lucent!#REF!</definedName>
    <definedName name="Grp_Vector" localSheetId="15">#REF!</definedName>
    <definedName name="Grp_Vector">#REF!</definedName>
    <definedName name="Importation_Cost" localSheetId="15">#REF!</definedName>
    <definedName name="Importation_Cost">#REF!</definedName>
    <definedName name="Itog" localSheetId="14">#REF!</definedName>
    <definedName name="Itog" localSheetId="17">#REF!</definedName>
    <definedName name="Itog" localSheetId="15">#REF!</definedName>
    <definedName name="Itog" localSheetId="8">#REF!</definedName>
    <definedName name="Itog" localSheetId="10">#REF!</definedName>
    <definedName name="Itog" localSheetId="12">#REF!</definedName>
    <definedName name="Itog">#REF!</definedName>
    <definedName name="Itog_1">#REF!</definedName>
    <definedName name="j" localSheetId="15" hidden="1">{#N/A,#N/A,TRUE,"Смета на пасс. обор. №1"}</definedName>
    <definedName name="j" hidden="1">{#N/A,#N/A,TRUE,"Смета на пасс. обор. №1"}</definedName>
    <definedName name="j_1" localSheetId="15" hidden="1">{#N/A,#N/A,TRUE,"Смета на пасс. обор. №1"}</definedName>
    <definedName name="j_1" hidden="1">{#N/A,#N/A,TRUE,"Смета на пасс. обор. №1"}</definedName>
    <definedName name="kkkkk">#REF!</definedName>
    <definedName name="Koeffcb" localSheetId="15">#REF!</definedName>
    <definedName name="Koeffcb">#REF!</definedName>
    <definedName name="KPlan" localSheetId="14">#REF!</definedName>
    <definedName name="KPlan" localSheetId="17">#REF!</definedName>
    <definedName name="KPlan" localSheetId="15">#REF!</definedName>
    <definedName name="KPlan" localSheetId="16">#REF!</definedName>
    <definedName name="KPlan">#REF!</definedName>
    <definedName name="lp">[5]Panduit!$E$4</definedName>
    <definedName name="m" localSheetId="15">[6]Microsoft!#REF!</definedName>
    <definedName name="m">[6]Microsoft!#REF!</definedName>
    <definedName name="MATER" localSheetId="15">[4]Спецификация!#REF!</definedName>
    <definedName name="MATER">[4]Спецификация!#REF!</definedName>
    <definedName name="mm" localSheetId="15">[6]Microsoft!#REF!</definedName>
    <definedName name="mm">[6]Microsoft!#REF!</definedName>
    <definedName name="mmm" localSheetId="15">[6]Microsoft!#REF!</definedName>
    <definedName name="mmm">[6]Microsoft!#REF!</definedName>
    <definedName name="n_1" localSheetId="15">{"","одинz","дваz","триz","четыреz","пятьz","шестьz","семьz","восемьz","девятьz"}</definedName>
    <definedName name="n_1">{"","одинz","дваz","триz","четыреz","пятьz","шестьz","семьz","восемьz","девятьz"}</definedName>
    <definedName name="n_2" localSheetId="15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 localSheetId="15">{"";1;"двадцатьz";"тридцатьz";"сорокz";"пятьдесятz";"шестьдесятz";"семьдесятz";"восемьдесятz";"девяностоz"}</definedName>
    <definedName name="n_3">{"";1;"двадцатьz";"тридцатьz";"сорокz";"пятьдесятz";"шестьдесятz";"семьдесятz";"восемьдесятz";"девяностоz"}</definedName>
    <definedName name="n_4" localSheetId="15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_5" localSheetId="15">{"","однаz","двеz","триz","четыреz","пятьz","шестьz","семьz","восемьz","девятьz"}</definedName>
    <definedName name="n_5">{"","однаz","двеz","триz","четыреz","пятьz","шестьz","семьz","восемьz","девятьz"}</definedName>
    <definedName name="n0">"000000000000,00"</definedName>
    <definedName name="n0x" localSheetId="15">IF('ВОП (по форме 3п)'!n_3=1,'ВОП (по форме 3п)'!n_2,'ВОП (по форме 3п)'!n_3&amp;'ВОП (по форме 3п)'!n_1)</definedName>
    <definedName name="n0x">IF(n_3=1,n_2,n_3&amp;n_1)</definedName>
    <definedName name="n1x" localSheetId="15">IF('ВОП (по форме 3п)'!n_3=1,'ВОП (по форме 3п)'!n_2,'ВОП (по форме 3п)'!n_3&amp;'ВОП (по форме 3п)'!n_5)</definedName>
    <definedName name="n1x">IF(n_3=1,n_2,n_3&amp;n_5)</definedName>
    <definedName name="name" localSheetId="15">#REF!</definedName>
    <definedName name="name">#REF!</definedName>
    <definedName name="p" localSheetId="15" hidden="1">{#N/A,#N/A,TRUE,"Смета на пасс. обор. №1"}</definedName>
    <definedName name="p" hidden="1">{#N/A,#N/A,TRUE,"Смета на пасс. обор. №1"}</definedName>
    <definedName name="p_1" localSheetId="15" hidden="1">{#N/A,#N/A,TRUE,"Смета на пасс. обор. №1"}</definedName>
    <definedName name="p_1" hidden="1">{#N/A,#N/A,TRUE,"Смета на пасс. обор. №1"}</definedName>
    <definedName name="ppp" localSheetId="15">#REF!</definedName>
    <definedName name="ppp">#REF!</definedName>
    <definedName name="pr" localSheetId="15">[4]Спецификация!#REF!</definedName>
    <definedName name="pr">[4]Спецификация!#REF!</definedName>
    <definedName name="Profit" localSheetId="15">[3]Lucent!#REF!</definedName>
    <definedName name="Profit">[3]Lucent!#REF!</definedName>
    <definedName name="profit2" localSheetId="15">[3]Lucent!#REF!</definedName>
    <definedName name="profit2">[3]Lucent!#REF!</definedName>
    <definedName name="ProfitLucent">1.65</definedName>
    <definedName name="PROJ" localSheetId="15">[4]Спецификация!#REF!</definedName>
    <definedName name="PROJ">[4]Спецификация!#REF!</definedName>
    <definedName name="q" localSheetId="15">#REF!</definedName>
    <definedName name="q" localSheetId="16">#REF!</definedName>
    <definedName name="q" localSheetId="13">#REF!</definedName>
    <definedName name="q">#REF!</definedName>
    <definedName name="qqq" localSheetId="15" hidden="1">{#N/A,#N/A,TRUE,"Смета на пасс. обор. №1"}</definedName>
    <definedName name="qqq" hidden="1">{#N/A,#N/A,TRUE,"Смета на пасс. обор. №1"}</definedName>
    <definedName name="qqq_1" localSheetId="15" hidden="1">{#N/A,#N/A,TRUE,"Смета на пасс. обор. №1"}</definedName>
    <definedName name="qqq_1" hidden="1">{#N/A,#N/A,TRUE,"Смета на пасс. обор. №1"}</definedName>
    <definedName name="QT_Type">"QT-2L"</definedName>
    <definedName name="qwer" localSheetId="15">#REF!</definedName>
    <definedName name="qwer" localSheetId="16">#REF!</definedName>
    <definedName name="qwer" localSheetId="13">#REF!</definedName>
    <definedName name="qwer">#REF!</definedName>
    <definedName name="R_Lst" localSheetId="15">#REF!</definedName>
    <definedName name="R_Lst">#REF!</definedName>
    <definedName name="R_Net" localSheetId="15">#REF!</definedName>
    <definedName name="R_Net">#REF!</definedName>
    <definedName name="Rate" localSheetId="15">#REF!</definedName>
    <definedName name="Rate">#REF!</definedName>
    <definedName name="Rit">[7]УКП!$H$3</definedName>
    <definedName name="rty" localSheetId="15">#REF!</definedName>
    <definedName name="rty" localSheetId="16">#REF!</definedName>
    <definedName name="rty" localSheetId="13">#REF!</definedName>
    <definedName name="rty">#REF!</definedName>
    <definedName name="sd" localSheetId="15">#REF!</definedName>
    <definedName name="sd" localSheetId="16">#REF!</definedName>
    <definedName name="sd">#REF!</definedName>
    <definedName name="SM" localSheetId="15">#REF!</definedName>
    <definedName name="SM" localSheetId="8">#REF!</definedName>
    <definedName name="SM" localSheetId="16">#REF!</definedName>
    <definedName name="SM">#REF!</definedName>
    <definedName name="SM_SM" localSheetId="15">#REF!</definedName>
    <definedName name="SM_SM" localSheetId="8">#REF!</definedName>
    <definedName name="SM_SM">#REF!</definedName>
    <definedName name="SM_STO" localSheetId="14">#REF!</definedName>
    <definedName name="SM_STO" localSheetId="17">#REF!</definedName>
    <definedName name="SM_STO" localSheetId="15">#REF!</definedName>
    <definedName name="SM_STO" localSheetId="8">Геодезия!#REF!</definedName>
    <definedName name="SM_STO" localSheetId="10">#REF!</definedName>
    <definedName name="SM_STO">#REF!</definedName>
    <definedName name="SM_STO_1" localSheetId="15">#REF!</definedName>
    <definedName name="SM_STO_1">'[8]СМЕТА проект'!#REF!</definedName>
    <definedName name="SM_STO1" localSheetId="14">#REF!</definedName>
    <definedName name="SM_STO1" localSheetId="17">#REF!</definedName>
    <definedName name="SM_STO1" localSheetId="15">#REF!</definedName>
    <definedName name="SM_STO1" localSheetId="8">#REF!</definedName>
    <definedName name="SM_STO1" localSheetId="10">#REF!</definedName>
    <definedName name="SM_STO1" localSheetId="16">#REF!</definedName>
    <definedName name="SM_STO1">#REF!</definedName>
    <definedName name="SM_STO1_1">#REF!</definedName>
    <definedName name="SM_STO1_1_1">#REF!</definedName>
    <definedName name="SM_STO2" localSheetId="14">#REF!</definedName>
    <definedName name="SM_STO2" localSheetId="17">#REF!</definedName>
    <definedName name="SM_STO2" localSheetId="15">#REF!</definedName>
    <definedName name="SM_STO2" localSheetId="8">#REF!</definedName>
    <definedName name="SM_STO2" localSheetId="10">#REF!</definedName>
    <definedName name="SM_STO2" localSheetId="16">#REF!</definedName>
    <definedName name="SM_STO2">#REF!</definedName>
    <definedName name="SM_STO2_1">#REF!</definedName>
    <definedName name="SM_STO3" localSheetId="14">#REF!</definedName>
    <definedName name="SM_STO3" localSheetId="17">#REF!</definedName>
    <definedName name="SM_STO3" localSheetId="15">#REF!</definedName>
    <definedName name="SM_STO3" localSheetId="8">#REF!</definedName>
    <definedName name="SM_STO3" localSheetId="10">#REF!</definedName>
    <definedName name="SM_STO3" localSheetId="16">#REF!</definedName>
    <definedName name="SM_STO3">#REF!</definedName>
    <definedName name="SM_STO3_1">#REF!</definedName>
    <definedName name="Smmmmmmmmmmmmmmm" localSheetId="15">#REF!</definedName>
    <definedName name="Smmmmmmmmmmmmmmm">#REF!</definedName>
    <definedName name="SUM_" localSheetId="14">#REF!</definedName>
    <definedName name="SUM_" localSheetId="17">#REF!</definedName>
    <definedName name="SUM_" localSheetId="15">#REF!</definedName>
    <definedName name="SUM_" localSheetId="8">Геодезия!$IU$2</definedName>
    <definedName name="SUM_" localSheetId="10">#REF!</definedName>
    <definedName name="SUM_">#REF!</definedName>
    <definedName name="SUM__1">#REF!</definedName>
    <definedName name="SUM_1" localSheetId="14">#REF!</definedName>
    <definedName name="SUM_1" localSheetId="17">#REF!</definedName>
    <definedName name="SUM_1" localSheetId="15">#REF!</definedName>
    <definedName name="SUM_1" localSheetId="8">#REF!</definedName>
    <definedName name="SUM_1" localSheetId="10">#REF!</definedName>
    <definedName name="SUM_1">#REF!</definedName>
    <definedName name="SUM_1_1">#REF!</definedName>
    <definedName name="SUM_1_1_1">#REF!</definedName>
    <definedName name="sum_2" localSheetId="15">#REF!</definedName>
    <definedName name="sum_2">#REF!</definedName>
    <definedName name="SUM_3" localSheetId="14">#REF!</definedName>
    <definedName name="SUM_3" localSheetId="17">#REF!</definedName>
    <definedName name="SUM_3" localSheetId="15">#REF!</definedName>
    <definedName name="SUM_3" localSheetId="8">#REF!</definedName>
    <definedName name="SUM_3" localSheetId="10">#REF!</definedName>
    <definedName name="SUM_3">#REF!</definedName>
    <definedName name="SUM_3_1">#REF!</definedName>
    <definedName name="sum_4" localSheetId="15">#REF!</definedName>
    <definedName name="sum_4">#REF!</definedName>
    <definedName name="SV" localSheetId="15">#REF!</definedName>
    <definedName name="SV">#REF!</definedName>
    <definedName name="SV_STO" localSheetId="15">#REF!</definedName>
    <definedName name="SV_STO">#REF!</definedName>
    <definedName name="Times" localSheetId="15">#REF!</definedName>
    <definedName name="Times">#REF!</definedName>
    <definedName name="Times_1" localSheetId="15">#REF!</definedName>
    <definedName name="Times_1">#REF!</definedName>
    <definedName name="Times_10" localSheetId="15">#REF!</definedName>
    <definedName name="Times_10">#REF!</definedName>
    <definedName name="Times_11" localSheetId="15">#REF!</definedName>
    <definedName name="Times_11">#REF!</definedName>
    <definedName name="Times_12" localSheetId="15">#REF!</definedName>
    <definedName name="Times_12">#REF!</definedName>
    <definedName name="Times_13" localSheetId="15">#REF!</definedName>
    <definedName name="Times_13">#REF!</definedName>
    <definedName name="Times_14" localSheetId="15">#REF!</definedName>
    <definedName name="Times_14">#REF!</definedName>
    <definedName name="Times_15" localSheetId="15">#REF!</definedName>
    <definedName name="Times_15">#REF!</definedName>
    <definedName name="Times_16" localSheetId="15">#REF!</definedName>
    <definedName name="Times_16">#REF!</definedName>
    <definedName name="Times_17" localSheetId="15">#REF!</definedName>
    <definedName name="Times_17">#REF!</definedName>
    <definedName name="Times_18" localSheetId="15">#REF!</definedName>
    <definedName name="Times_18">#REF!</definedName>
    <definedName name="Times_19" localSheetId="15">#REF!</definedName>
    <definedName name="Times_19">#REF!</definedName>
    <definedName name="Times_2" localSheetId="15">#REF!</definedName>
    <definedName name="Times_2">#REF!</definedName>
    <definedName name="Times_20" localSheetId="15">#REF!</definedName>
    <definedName name="Times_20">#REF!</definedName>
    <definedName name="Times_21" localSheetId="15">#REF!</definedName>
    <definedName name="Times_21">#REF!</definedName>
    <definedName name="Times_22" localSheetId="15">#REF!</definedName>
    <definedName name="Times_22">#REF!</definedName>
    <definedName name="Times_49" localSheetId="15">#REF!</definedName>
    <definedName name="Times_49">#REF!</definedName>
    <definedName name="Times_5" localSheetId="15">#REF!</definedName>
    <definedName name="Times_5">#REF!</definedName>
    <definedName name="Times_50" localSheetId="15">#REF!</definedName>
    <definedName name="Times_50">#REF!</definedName>
    <definedName name="Times_51" localSheetId="15">#REF!</definedName>
    <definedName name="Times_51">#REF!</definedName>
    <definedName name="Times_52" localSheetId="15">#REF!</definedName>
    <definedName name="Times_52">#REF!</definedName>
    <definedName name="Times_53" localSheetId="15">#REF!</definedName>
    <definedName name="Times_53">#REF!</definedName>
    <definedName name="Times_54" localSheetId="15">#REF!</definedName>
    <definedName name="Times_54">#REF!</definedName>
    <definedName name="Times_6" localSheetId="15">#REF!</definedName>
    <definedName name="Times_6">#REF!</definedName>
    <definedName name="Times_7" localSheetId="15">#REF!</definedName>
    <definedName name="Times_7">#REF!</definedName>
    <definedName name="Times_8" localSheetId="15">#REF!</definedName>
    <definedName name="Times_8">#REF!</definedName>
    <definedName name="Times_9" localSheetId="15">#REF!</definedName>
    <definedName name="Times_9">#REF!</definedName>
    <definedName name="tyu" localSheetId="15">#REF!</definedName>
    <definedName name="tyu">#REF!</definedName>
    <definedName name="U_Lst" localSheetId="15">#REF!</definedName>
    <definedName name="U_Lst">#REF!</definedName>
    <definedName name="U_Net" localSheetId="15">#REF!</definedName>
    <definedName name="U_Net">#REF!</definedName>
    <definedName name="usd">#REF!</definedName>
    <definedName name="vsego" localSheetId="15">#REF!</definedName>
    <definedName name="vsego">#REF!</definedName>
    <definedName name="w" localSheetId="15">#REF!</definedName>
    <definedName name="w">#REF!</definedName>
    <definedName name="we" localSheetId="15" hidden="1">{#N/A,#N/A,TRUE,"Смета на пасс. обор. №1"}</definedName>
    <definedName name="we" hidden="1">{#N/A,#N/A,TRUE,"Смета на пасс. обор. №1"}</definedName>
    <definedName name="we_1" localSheetId="15" hidden="1">{#N/A,#N/A,TRUE,"Смета на пасс. обор. №1"}</definedName>
    <definedName name="we_1" hidden="1">{#N/A,#N/A,TRUE,"Смета на пасс. обор. №1"}</definedName>
    <definedName name="wer" localSheetId="15">#REF!</definedName>
    <definedName name="wer" localSheetId="16">#REF!</definedName>
    <definedName name="wer" localSheetId="13">#REF!</definedName>
    <definedName name="wer">#REF!</definedName>
    <definedName name="WORK" localSheetId="15">[4]Спецификация!#REF!</definedName>
    <definedName name="WORK">[4]Спецификация!#REF!</definedName>
    <definedName name="wrn.1." localSheetId="14" hidden="1">{#N/A,#N/A,FALSE,"Шаблон_Спец1"}</definedName>
    <definedName name="wrn.1." localSheetId="17" hidden="1">{#N/A,#N/A,FALSE,"Шаблон_Спец1"}</definedName>
    <definedName name="wrn.1." localSheetId="15" hidden="1">{#N/A,#N/A,FALSE,"Шаблон_Спец1"}</definedName>
    <definedName name="wrn.1." localSheetId="11" hidden="1">{#N/A,#N/A,FALSE,"Шаблон_Спец1"}</definedName>
    <definedName name="wrn.1." localSheetId="16" hidden="1">{#N/A,#N/A,FALSE,"Шаблон_Спец1"}</definedName>
    <definedName name="wrn.1." localSheetId="12" hidden="1">{#N/A,#N/A,FALSE,"Шаблон_Спец1"}</definedName>
    <definedName name="wrn.1." hidden="1">{#N/A,#N/A,FALSE,"Шаблон_Спец1"}</definedName>
    <definedName name="wrn.sp2344." localSheetId="15" hidden="1">{#N/A,#N/A,TRUE,"Смета на пасс. обор. №1"}</definedName>
    <definedName name="wrn.sp2344." hidden="1">{#N/A,#N/A,TRUE,"Смета на пасс. обор. №1"}</definedName>
    <definedName name="wrn.sp2344._1" localSheetId="15" hidden="1">{#N/A,#N/A,TRUE,"Смета на пасс. обор. №1"}</definedName>
    <definedName name="wrn.sp2344._1" hidden="1">{#N/A,#N/A,TRUE,"Смета на пасс. обор. №1"}</definedName>
    <definedName name="wrn.sp2345" localSheetId="15" hidden="1">{#N/A,#N/A,TRUE,"Смета на пасс. обор. №1"}</definedName>
    <definedName name="wrn.sp2345" hidden="1">{#N/A,#N/A,TRUE,"Смета на пасс. обор. №1"}</definedName>
    <definedName name="wrn.sp2345_1" localSheetId="15" hidden="1">{#N/A,#N/A,TRUE,"Смета на пасс. обор. №1"}</definedName>
    <definedName name="wrn.sp2345_1" hidden="1">{#N/A,#N/A,TRUE,"Смета на пасс. обор. №1"}</definedName>
    <definedName name="ww" localSheetId="15">#REF!</definedName>
    <definedName name="ww">#REF!</definedName>
    <definedName name="yui" localSheetId="15">#REF!</definedName>
    <definedName name="yui" localSheetId="16">#REF!</definedName>
    <definedName name="yui" localSheetId="13">#REF!</definedName>
    <definedName name="yui">#REF!</definedName>
    <definedName name="ZAK1" localSheetId="14">#REF!</definedName>
    <definedName name="ZAK1" localSheetId="17">#REF!</definedName>
    <definedName name="ZAK1" localSheetId="15">#REF!</definedName>
    <definedName name="ZAK1" localSheetId="8">#REF!</definedName>
    <definedName name="ZAK1" localSheetId="10">#REF!</definedName>
    <definedName name="ZAK1" localSheetId="16">#REF!</definedName>
    <definedName name="ZAK1">#REF!</definedName>
    <definedName name="ZAK1_1">#REF!</definedName>
    <definedName name="ZAK2" localSheetId="14">#REF!</definedName>
    <definedName name="ZAK2" localSheetId="17">#REF!</definedName>
    <definedName name="ZAK2" localSheetId="15">#REF!</definedName>
    <definedName name="ZAK2" localSheetId="8">#REF!</definedName>
    <definedName name="ZAK2" localSheetId="10">#REF!</definedName>
    <definedName name="ZAK2" localSheetId="16">#REF!</definedName>
    <definedName name="ZAK2">#REF!</definedName>
    <definedName name="ZAK2_1">#REF!</definedName>
    <definedName name="zzzz" localSheetId="15">#REF!</definedName>
    <definedName name="zzzz">#REF!</definedName>
    <definedName name="а" localSheetId="15" hidden="1">{#N/A,#N/A,TRUE,"Смета на пасс. обор. №1"}</definedName>
    <definedName name="а" hidden="1">{#N/A,#N/A,TRUE,"Смета на пасс. обор. №1"}</definedName>
    <definedName name="а_1" localSheetId="15" hidden="1">{#N/A,#N/A,TRUE,"Смета на пасс. обор. №1"}</definedName>
    <definedName name="а_1" hidden="1">{#N/A,#N/A,TRUE,"Смета на пасс. обор. №1"}</definedName>
    <definedName name="а1" localSheetId="15">#REF!</definedName>
    <definedName name="а1">#REF!</definedName>
    <definedName name="А2" localSheetId="15">#REF!</definedName>
    <definedName name="А2">#REF!</definedName>
    <definedName name="а36" localSheetId="14">#REF!</definedName>
    <definedName name="а36" localSheetId="17">#REF!</definedName>
    <definedName name="а36" localSheetId="15">#REF!</definedName>
    <definedName name="а36" localSheetId="8">#REF!</definedName>
    <definedName name="а36" localSheetId="10">#REF!</definedName>
    <definedName name="а36" localSheetId="16">#REF!</definedName>
    <definedName name="а36">#REF!</definedName>
    <definedName name="а36_1">#REF!</definedName>
    <definedName name="аа" localSheetId="14">[2]топография!#REF!</definedName>
    <definedName name="аа" localSheetId="17">[2]топография!#REF!</definedName>
    <definedName name="аа" localSheetId="15">[2]топография!#REF!</definedName>
    <definedName name="аа" localSheetId="10">[2]топография!#REF!</definedName>
    <definedName name="аа" localSheetId="16">[2]топография!#REF!</definedName>
    <definedName name="аа">[2]топография!#REF!</definedName>
    <definedName name="ав" localSheetId="15">#REF!</definedName>
    <definedName name="ав">#REF!</definedName>
    <definedName name="ав_1">#REF!</definedName>
    <definedName name="авс" localSheetId="15">#REF!</definedName>
    <definedName name="авс">#REF!</definedName>
    <definedName name="автом">#REF!</definedName>
    <definedName name="Азб" localSheetId="15">#REF!</definedName>
    <definedName name="Азб">#REF!</definedName>
    <definedName name="АКСТ">'[9]Лист опроса'!$B$22</definedName>
    <definedName name="аолрмб">[10]Вспомогательный!$D$77</definedName>
    <definedName name="ап" localSheetId="15" hidden="1">{#N/A,#N/A,TRUE,"Смета на пасс. обор. №1"}</definedName>
    <definedName name="ап" hidden="1">{#N/A,#N/A,TRUE,"Смета на пасс. обор. №1"}</definedName>
    <definedName name="ап_1" localSheetId="15" hidden="1">{#N/A,#N/A,TRUE,"Смета на пасс. обор. №1"}</definedName>
    <definedName name="ап_1" hidden="1">{#N/A,#N/A,TRUE,"Смета на пасс. обор. №1"}</definedName>
    <definedName name="апр" localSheetId="15" hidden="1">{#N/A,#N/A,TRUE,"Смета на пасс. обор. №1"}</definedName>
    <definedName name="апр" hidden="1">{#N/A,#N/A,TRUE,"Смета на пасс. обор. №1"}</definedName>
    <definedName name="апр_1" localSheetId="15" hidden="1">{#N/A,#N/A,TRUE,"Смета на пасс. обор. №1"}</definedName>
    <definedName name="апр_1" hidden="1">{#N/A,#N/A,TRUE,"Смета на пасс. обор. №1"}</definedName>
    <definedName name="астр" localSheetId="15">#REF!</definedName>
    <definedName name="астр">#REF!</definedName>
    <definedName name="Астрахань" localSheetId="15">#REF!</definedName>
    <definedName name="Астрахань">#REF!</definedName>
    <definedName name="Астрахань_1" localSheetId="15">#REF!</definedName>
    <definedName name="Астрахань_1">#REF!</definedName>
    <definedName name="Астрахань_2" localSheetId="15">#REF!</definedName>
    <definedName name="Астрахань_2">#REF!</definedName>
    <definedName name="Астрахань_22" localSheetId="15">#REF!</definedName>
    <definedName name="Астрахань_22">#REF!</definedName>
    <definedName name="Астрахань_49" localSheetId="15">#REF!</definedName>
    <definedName name="Астрахань_49">#REF!</definedName>
    <definedName name="Астрахань_5" localSheetId="15">#REF!</definedName>
    <definedName name="Астрахань_5">#REF!</definedName>
    <definedName name="Астрахань_50" localSheetId="15">#REF!</definedName>
    <definedName name="Астрахань_50">#REF!</definedName>
    <definedName name="Астрахань_51" localSheetId="15">#REF!</definedName>
    <definedName name="Астрахань_51">#REF!</definedName>
    <definedName name="Астрахань_52" localSheetId="15">#REF!</definedName>
    <definedName name="Астрахань_52">#REF!</definedName>
    <definedName name="Астрахань_53" localSheetId="15">#REF!</definedName>
    <definedName name="Астрахань_53">#REF!</definedName>
    <definedName name="Астрахань_54" localSheetId="15">#REF!</definedName>
    <definedName name="Астрахань_54">#REF!</definedName>
    <definedName name="АСУТП2" localSheetId="15">#REF!</definedName>
    <definedName name="АСУТП2">#REF!</definedName>
    <definedName name="АСУТП2_1" localSheetId="15">#REF!</definedName>
    <definedName name="АСУТП2_1">#REF!</definedName>
    <definedName name="АСУТП2_2" localSheetId="15">#REF!</definedName>
    <definedName name="АСУТП2_2">#REF!</definedName>
    <definedName name="АСУТП2_22" localSheetId="15">#REF!</definedName>
    <definedName name="АСУТП2_22">#REF!</definedName>
    <definedName name="АСУТП2_49" localSheetId="15">#REF!</definedName>
    <definedName name="АСУТП2_49">#REF!</definedName>
    <definedName name="АСУТП2_5" localSheetId="15">#REF!</definedName>
    <definedName name="АСУТП2_5">#REF!</definedName>
    <definedName name="АСУТП2_50" localSheetId="15">#REF!</definedName>
    <definedName name="АСУТП2_50">#REF!</definedName>
    <definedName name="АСУТП2_51" localSheetId="15">#REF!</definedName>
    <definedName name="АСУТП2_51">#REF!</definedName>
    <definedName name="АСУТП2_52" localSheetId="15">#REF!</definedName>
    <definedName name="АСУТП2_52">#REF!</definedName>
    <definedName name="АСУТП2_53" localSheetId="15">#REF!</definedName>
    <definedName name="АСУТП2_53">#REF!</definedName>
    <definedName name="АСУТП2_54" localSheetId="15">#REF!</definedName>
    <definedName name="АСУТП2_54">#REF!</definedName>
    <definedName name="АСУТПАстрахань" localSheetId="15">#REF!</definedName>
    <definedName name="АСУТПАстрахань">#REF!</definedName>
    <definedName name="АСУТПАстрахань_1" localSheetId="15">#REF!</definedName>
    <definedName name="АСУТПАстрахань_1">#REF!</definedName>
    <definedName name="АСУТПАстрахань_2" localSheetId="15">#REF!</definedName>
    <definedName name="АСУТПАстрахань_2">#REF!</definedName>
    <definedName name="АСУТПАстрахань_22" localSheetId="15">#REF!</definedName>
    <definedName name="АСУТПАстрахань_22">#REF!</definedName>
    <definedName name="АСУТПАстрахань_49" localSheetId="15">#REF!</definedName>
    <definedName name="АСУТПАстрахань_49">#REF!</definedName>
    <definedName name="АСУТПАстрахань_5" localSheetId="15">#REF!</definedName>
    <definedName name="АСУТПАстрахань_5">#REF!</definedName>
    <definedName name="АСУТПАстрахань_50" localSheetId="15">#REF!</definedName>
    <definedName name="АСУТПАстрахань_50">#REF!</definedName>
    <definedName name="АСУТПАстрахань_51" localSheetId="15">#REF!</definedName>
    <definedName name="АСУТПАстрахань_51">#REF!</definedName>
    <definedName name="АСУТПАстрахань_52" localSheetId="15">#REF!</definedName>
    <definedName name="АСУТПАстрахань_52">#REF!</definedName>
    <definedName name="АСУТПАстрахань_53" localSheetId="15">#REF!</definedName>
    <definedName name="АСУТПАстрахань_53">#REF!</definedName>
    <definedName name="АСУТПАстрахань_54" localSheetId="15">#REF!</definedName>
    <definedName name="АСУТПАстрахань_54">#REF!</definedName>
    <definedName name="АСУТПН.Новгород" localSheetId="15">#REF!</definedName>
    <definedName name="АСУТПН.Новгород">#REF!</definedName>
    <definedName name="АСУТПН.Новгород_1" localSheetId="15">#REF!</definedName>
    <definedName name="АСУТПН.Новгород_1">#REF!</definedName>
    <definedName name="АСУТПН.Новгород_2" localSheetId="15">#REF!</definedName>
    <definedName name="АСУТПН.Новгород_2">#REF!</definedName>
    <definedName name="АСУТПН.Новгород_22" localSheetId="15">#REF!</definedName>
    <definedName name="АСУТПН.Новгород_22">#REF!</definedName>
    <definedName name="АСУТПН.Новгород_49" localSheetId="15">#REF!</definedName>
    <definedName name="АСУТПН.Новгород_49">#REF!</definedName>
    <definedName name="АСУТПН.Новгород_5" localSheetId="15">#REF!</definedName>
    <definedName name="АСУТПН.Новгород_5">#REF!</definedName>
    <definedName name="АСУТПН.Новгород_50" localSheetId="15">#REF!</definedName>
    <definedName name="АСУТПН.Новгород_50">#REF!</definedName>
    <definedName name="АСУТПН.Новгород_51" localSheetId="15">#REF!</definedName>
    <definedName name="АСУТПН.Новгород_51">#REF!</definedName>
    <definedName name="АСУТПН.Новгород_52" localSheetId="15">#REF!</definedName>
    <definedName name="АСУТПН.Новгород_52">#REF!</definedName>
    <definedName name="АСУТПН.Новгород_53" localSheetId="15">#REF!</definedName>
    <definedName name="АСУТПН.Новгород_53">#REF!</definedName>
    <definedName name="АСУТПН.Новгород_54" localSheetId="15">#REF!</definedName>
    <definedName name="АСУТПН.Новгород_54">#REF!</definedName>
    <definedName name="АСУТПСтаврополь" localSheetId="15">#REF!</definedName>
    <definedName name="АСУТПСтаврополь">#REF!</definedName>
    <definedName name="АСУТПСтаврополь_1" localSheetId="15">#REF!</definedName>
    <definedName name="АСУТПСтаврополь_1">#REF!</definedName>
    <definedName name="АСУТПСтаврополь_2" localSheetId="15">#REF!</definedName>
    <definedName name="АСУТПСтаврополь_2">#REF!</definedName>
    <definedName name="АСУТПСтаврополь_22" localSheetId="15">#REF!</definedName>
    <definedName name="АСУТПСтаврополь_22">#REF!</definedName>
    <definedName name="АСУТПСтаврополь_49" localSheetId="15">#REF!</definedName>
    <definedName name="АСУТПСтаврополь_49">#REF!</definedName>
    <definedName name="АСУТПСтаврополь_5" localSheetId="15">#REF!</definedName>
    <definedName name="АСУТПСтаврополь_5">#REF!</definedName>
    <definedName name="АСУТПСтаврополь_50" localSheetId="15">#REF!</definedName>
    <definedName name="АСУТПСтаврополь_50">#REF!</definedName>
    <definedName name="АСУТПСтаврополь_51" localSheetId="15">#REF!</definedName>
    <definedName name="АСУТПСтаврополь_51">#REF!</definedName>
    <definedName name="АСУТПСтаврополь_52" localSheetId="15">#REF!</definedName>
    <definedName name="АСУТПСтаврополь_52">#REF!</definedName>
    <definedName name="АСУТПСтаврополь_53" localSheetId="15">#REF!</definedName>
    <definedName name="АСУТПСтаврополь_53">#REF!</definedName>
    <definedName name="АСУТПСтаврополь_54" localSheetId="15">#REF!</definedName>
    <definedName name="АСУТПСтаврополь_54">#REF!</definedName>
    <definedName name="АФС" localSheetId="15">[2]топография!#REF!</definedName>
    <definedName name="АФС">[2]топография!#REF!</definedName>
    <definedName name="б" localSheetId="15" hidden="1">{#N/A,#N/A,TRUE,"Смета на пасс. обор. №1"}</definedName>
    <definedName name="б" hidden="1">{#N/A,#N/A,TRUE,"Смета на пасс. обор. №1"}</definedName>
    <definedName name="б_1" localSheetId="15" hidden="1">{#N/A,#N/A,TRUE,"Смета на пасс. обор. №1"}</definedName>
    <definedName name="б_1" hidden="1">{#N/A,#N/A,TRUE,"Смета на пасс. обор. №1"}</definedName>
    <definedName name="бабабла" localSheetId="15" hidden="1">{#N/A,#N/A,TRUE,"Смета на пасс. обор. №1"}</definedName>
    <definedName name="бабабла" hidden="1">{#N/A,#N/A,TRUE,"Смета на пасс. обор. №1"}</definedName>
    <definedName name="бабабла_1" localSheetId="15" hidden="1">{#N/A,#N/A,TRUE,"Смета на пасс. обор. №1"}</definedName>
    <definedName name="бабабла_1" hidden="1">{#N/A,#N/A,TRUE,"Смета на пасс. обор. №1"}</definedName>
    <definedName name="_xlnm.Database">'[11]ПС 110 кВ (доп)'!$B$1:$F$18</definedName>
    <definedName name="Бланк_сметы" localSheetId="15">#REF!</definedName>
    <definedName name="Бланк_сметы" localSheetId="16">#REF!</definedName>
    <definedName name="Бланк_сметы" localSheetId="12">#REF!</definedName>
    <definedName name="Бланк_сметы">#REF!</definedName>
    <definedName name="бол" localSheetId="15" hidden="1">{#N/A,#N/A,TRUE,"Смета на пасс. обор. №1"}</definedName>
    <definedName name="бол" hidden="1">{#N/A,#N/A,TRUE,"Смета на пасс. обор. №1"}</definedName>
    <definedName name="бол_1" localSheetId="15" hidden="1">{#N/A,#N/A,TRUE,"Смета на пасс. обор. №1"}</definedName>
    <definedName name="бол_1" hidden="1">{#N/A,#N/A,TRUE,"Смета на пасс. обор. №1"}</definedName>
    <definedName name="БСИР" localSheetId="15">#REF!</definedName>
    <definedName name="БСИР" localSheetId="16">#REF!</definedName>
    <definedName name="БСИР" localSheetId="12">#REF!</definedName>
    <definedName name="БСИР">#REF!</definedName>
    <definedName name="в" localSheetId="15" hidden="1">{#N/A,#N/A,TRUE,"Смета на пасс. обор. №1"}</definedName>
    <definedName name="в" hidden="1">{#N/A,#N/A,TRUE,"Смета на пасс. обор. №1"}</definedName>
    <definedName name="в_1" localSheetId="15" hidden="1">{#N/A,#N/A,TRUE,"Смета на пасс. обор. №1"}</definedName>
    <definedName name="в_1" hidden="1">{#N/A,#N/A,TRUE,"Смета на пасс. обор. №1"}</definedName>
    <definedName name="ва" localSheetId="15">#REF!</definedName>
    <definedName name="ва" localSheetId="16">#REF!</definedName>
    <definedName name="ва" localSheetId="12">#REF!</definedName>
    <definedName name="ва">#REF!</definedName>
    <definedName name="вап" localSheetId="15" hidden="1">{#N/A,#N/A,TRUE,"Смета на пасс. обор. №1"}</definedName>
    <definedName name="вап" hidden="1">{#N/A,#N/A,TRUE,"Смета на пасс. обор. №1"}</definedName>
    <definedName name="вап_1" localSheetId="15" hidden="1">{#N/A,#N/A,TRUE,"Смета на пасс. обор. №1"}</definedName>
    <definedName name="вап_1" hidden="1">{#N/A,#N/A,TRUE,"Смета на пасс. обор. №1"}</definedName>
    <definedName name="вапапо" localSheetId="15" hidden="1">{#N/A,#N/A,TRUE,"Смета на пасс. обор. №1"}</definedName>
    <definedName name="вапапо" hidden="1">{#N/A,#N/A,TRUE,"Смета на пасс. обор. №1"}</definedName>
    <definedName name="вапапо_1" localSheetId="15" hidden="1">{#N/A,#N/A,TRUE,"Смета на пасс. обор. №1"}</definedName>
    <definedName name="вапапо_1" hidden="1">{#N/A,#N/A,TRUE,"Смета на пасс. обор. №1"}</definedName>
    <definedName name="вв" localSheetId="14">[2]топография!#REF!</definedName>
    <definedName name="вв" localSheetId="17">[2]топография!#REF!</definedName>
    <definedName name="вв" localSheetId="15">[2]топография!#REF!</definedName>
    <definedName name="вв" localSheetId="10">[2]топография!#REF!</definedName>
    <definedName name="вв" localSheetId="12">[2]топография!#REF!</definedName>
    <definedName name="вв">[2]топография!#REF!</definedName>
    <definedName name="ввв" localSheetId="15">#REF!</definedName>
    <definedName name="ввв">#REF!</definedName>
    <definedName name="ввод" localSheetId="15">#REF!</definedName>
    <definedName name="ввод">#REF!</definedName>
    <definedName name="ввод_1" localSheetId="15">#REF!</definedName>
    <definedName name="ввод_1">#REF!</definedName>
    <definedName name="ввод_49" localSheetId="15">#REF!</definedName>
    <definedName name="ввод_49">#REF!</definedName>
    <definedName name="ввод_50" localSheetId="15">#REF!</definedName>
    <definedName name="ввод_50">#REF!</definedName>
    <definedName name="ввод_51" localSheetId="15">#REF!</definedName>
    <definedName name="ввод_51">#REF!</definedName>
    <definedName name="ввод_52" localSheetId="15">#REF!</definedName>
    <definedName name="ввод_52">#REF!</definedName>
    <definedName name="ввод_53" localSheetId="15">#REF!</definedName>
    <definedName name="ввод_53">#REF!</definedName>
    <definedName name="ввод_54" localSheetId="15">#REF!</definedName>
    <definedName name="ввод_54">#REF!</definedName>
    <definedName name="вика" localSheetId="15">#REF!</definedName>
    <definedName name="вика">#REF!</definedName>
    <definedName name="Внут_Т" localSheetId="15">#REF!</definedName>
    <definedName name="Внут_Т" localSheetId="16">#REF!</definedName>
    <definedName name="Внут_Т" localSheetId="12">#REF!</definedName>
    <definedName name="Внут_Т">#REF!</definedName>
    <definedName name="воп" localSheetId="15">[2]топография!#REF!</definedName>
    <definedName name="воп">[2]топография!#REF!</definedName>
    <definedName name="вравар" localSheetId="15">#REF!</definedName>
    <definedName name="вравар">#REF!</definedName>
    <definedName name="Времен">[12]Коэфф!$B$2</definedName>
    <definedName name="ВСЕГО" localSheetId="15">#REF!</definedName>
    <definedName name="ВСЕГО" localSheetId="16">#REF!</definedName>
    <definedName name="ВСЕГО" localSheetId="12">#REF!</definedName>
    <definedName name="ВСЕГО">#REF!</definedName>
    <definedName name="ВсегоРучБур">[13]СмРучБур!$J$40</definedName>
    <definedName name="ВсегоШурфов" localSheetId="15">#REF!</definedName>
    <definedName name="ВсегоШурфов">#REF!</definedName>
    <definedName name="Вспом" localSheetId="15">#REF!</definedName>
    <definedName name="Вспом" localSheetId="16">#REF!</definedName>
    <definedName name="Вспом" localSheetId="12">#REF!</definedName>
    <definedName name="Вспом">#REF!</definedName>
    <definedName name="Вторич">#REF!</definedName>
    <definedName name="ВЫЕЗД_всего">[14]РасчетКомандир1!$M$1:$M$65536</definedName>
    <definedName name="ВЫЕЗД_всего_1">[14]РасчетКомандир2!$O$1:$O$65536</definedName>
    <definedName name="ВЫЕЗД_период">[14]РасчетКомандир1!$E$1:$E$65536</definedName>
    <definedName name="ВЫЕЗД_период_1">[14]РасчетКомандир2!$E$1:$E$65536</definedName>
    <definedName name="ггггггггггггггггггггггггггггггггггггггггггггггг" localSheetId="15">[2]топография!#REF!</definedName>
    <definedName name="ггггггггггггггггггггггггггггггггггггггггггггггг">[2]топография!#REF!</definedName>
    <definedName name="гелог" localSheetId="15">#REF!</definedName>
    <definedName name="гелог">#REF!</definedName>
    <definedName name="гео" localSheetId="15">#REF!</definedName>
    <definedName name="гео">#REF!</definedName>
    <definedName name="геодез1">[15]геолог!$L$81</definedName>
    <definedName name="геол" localSheetId="15">[16]Смета!#REF!</definedName>
    <definedName name="геол">[17]Смета!#REF!</definedName>
    <definedName name="геол.1" localSheetId="15">#REF!</definedName>
    <definedName name="геол.1">#REF!</definedName>
    <definedName name="геол_1">[18]Смета!#REF!</definedName>
    <definedName name="геол_2" localSheetId="15">[19]Смета!#REF!</definedName>
    <definedName name="геол_2">[19]Смета!#REF!</definedName>
    <definedName name="Геол_Лазаревск" localSheetId="15">[2]топография!#REF!</definedName>
    <definedName name="Геол_Лазаревск">[2]топография!#REF!</definedName>
    <definedName name="геол1" localSheetId="15">#REF!</definedName>
    <definedName name="геол1">#REF!</definedName>
    <definedName name="геоф" localSheetId="15">#REF!</definedName>
    <definedName name="геоф">#REF!</definedName>
    <definedName name="Геофиз" localSheetId="15">#REF!</definedName>
    <definedName name="Геофиз">#REF!</definedName>
    <definedName name="геофизика" localSheetId="15">#REF!</definedName>
    <definedName name="геофизика">#REF!</definedName>
    <definedName name="гид" localSheetId="15">[20]Смета!#REF!</definedName>
    <definedName name="гид">[21]Смета!#REF!</definedName>
    <definedName name="гид_1">[22]Смета!#REF!</definedName>
    <definedName name="гид_2" localSheetId="15">[23]Смета!#REF!</definedName>
    <definedName name="гид_2">[23]Смета!#REF!</definedName>
    <definedName name="Гидро" localSheetId="15">[2]топография!#REF!</definedName>
    <definedName name="Гидро">[2]топография!#REF!</definedName>
    <definedName name="гидро1" localSheetId="15">#REF!</definedName>
    <definedName name="гидро1">#REF!</definedName>
    <definedName name="гидро1_1">#REF!</definedName>
    <definedName name="гидрол" localSheetId="15">#REF!</definedName>
    <definedName name="гидрол">#REF!</definedName>
    <definedName name="гидролог" localSheetId="15">#REF!</definedName>
    <definedName name="Гидролог">#REF!</definedName>
    <definedName name="гидролог_1">#REF!</definedName>
    <definedName name="Гидрология_7.03.08" localSheetId="15">[2]топография!#REF!</definedName>
    <definedName name="Гидрология_7.03.08">[2]топография!#REF!</definedName>
    <definedName name="ГИП" localSheetId="15">#REF!</definedName>
    <definedName name="ГИП">#REF!</definedName>
    <definedName name="ГИП_1">#REF!</definedName>
    <definedName name="город" localSheetId="15">#REF!</definedName>
    <definedName name="город">#REF!</definedName>
    <definedName name="город_49" localSheetId="15">#REF!</definedName>
    <definedName name="город_49">#REF!</definedName>
    <definedName name="город_50" localSheetId="15">#REF!</definedName>
    <definedName name="город_50">#REF!</definedName>
    <definedName name="город_51" localSheetId="15">#REF!</definedName>
    <definedName name="город_51">#REF!</definedName>
    <definedName name="город_52" localSheetId="15">#REF!</definedName>
    <definedName name="город_52">#REF!</definedName>
    <definedName name="город_53" localSheetId="15">#REF!</definedName>
    <definedName name="город_53">#REF!</definedName>
    <definedName name="город_54" localSheetId="15">#REF!</definedName>
    <definedName name="город_54">#REF!</definedName>
    <definedName name="ГРП" localSheetId="15">#REF!</definedName>
    <definedName name="ГРП" localSheetId="16">#REF!</definedName>
    <definedName name="ГРП" localSheetId="12">#REF!</definedName>
    <definedName name="ГРП">#REF!</definedName>
    <definedName name="ГРП1" localSheetId="15">#REF!</definedName>
    <definedName name="ГРП1" localSheetId="12">#REF!</definedName>
    <definedName name="ГРП1">#REF!</definedName>
    <definedName name="гшшг">NA()</definedName>
    <definedName name="д1" localSheetId="14">#REF!</definedName>
    <definedName name="д1" localSheetId="17">#REF!</definedName>
    <definedName name="д1" localSheetId="15">#REF!</definedName>
    <definedName name="д1" localSheetId="16">#REF!</definedName>
    <definedName name="д1" localSheetId="12">#REF!</definedName>
    <definedName name="д1">#REF!</definedName>
    <definedName name="д10" localSheetId="14">#REF!</definedName>
    <definedName name="д10" localSheetId="17">#REF!</definedName>
    <definedName name="д10" localSheetId="15">#REF!</definedName>
    <definedName name="д10" localSheetId="16">#REF!</definedName>
    <definedName name="д10">#REF!</definedName>
    <definedName name="д2" localSheetId="14">#REF!</definedName>
    <definedName name="д2" localSheetId="17">#REF!</definedName>
    <definedName name="д2" localSheetId="15">#REF!</definedName>
    <definedName name="д2" localSheetId="16">#REF!</definedName>
    <definedName name="д2">#REF!</definedName>
    <definedName name="д3" localSheetId="14">#REF!</definedName>
    <definedName name="д3" localSheetId="17">#REF!</definedName>
    <definedName name="д3" localSheetId="15">#REF!</definedName>
    <definedName name="д3">#REF!</definedName>
    <definedName name="д4" localSheetId="14">#REF!</definedName>
    <definedName name="д4" localSheetId="17">#REF!</definedName>
    <definedName name="д4" localSheetId="15">#REF!</definedName>
    <definedName name="д4">#REF!</definedName>
    <definedName name="д5" localSheetId="14">#REF!</definedName>
    <definedName name="д5" localSheetId="17">#REF!</definedName>
    <definedName name="д5" localSheetId="15">#REF!</definedName>
    <definedName name="д5">#REF!</definedName>
    <definedName name="д6" localSheetId="14">#REF!</definedName>
    <definedName name="д6" localSheetId="17">#REF!</definedName>
    <definedName name="д6" localSheetId="15">#REF!</definedName>
    <definedName name="д6">#REF!</definedName>
    <definedName name="д7" localSheetId="14">#REF!</definedName>
    <definedName name="д7" localSheetId="17">#REF!</definedName>
    <definedName name="д7" localSheetId="15">#REF!</definedName>
    <definedName name="д7">#REF!</definedName>
    <definedName name="д8" localSheetId="14">#REF!</definedName>
    <definedName name="д8" localSheetId="17">#REF!</definedName>
    <definedName name="д8" localSheetId="15">#REF!</definedName>
    <definedName name="д8">#REF!</definedName>
    <definedName name="д9" localSheetId="14">#REF!</definedName>
    <definedName name="д9" localSheetId="17">#REF!</definedName>
    <definedName name="д9" localSheetId="15">#REF!</definedName>
    <definedName name="д9">#REF!</definedName>
    <definedName name="дд" localSheetId="15">[24]Смета!#REF!</definedName>
    <definedName name="дд">[25]Смета!#REF!</definedName>
    <definedName name="ддддд" localSheetId="15">#REF!</definedName>
    <definedName name="ддддд">#REF!</definedName>
    <definedName name="Дельта">[26]DATA!$B$4</definedName>
    <definedName name="Дефлятор" localSheetId="15">#REF!</definedName>
    <definedName name="Дефлятор">#REF!</definedName>
    <definedName name="Дефлятор_1">#REF!</definedName>
    <definedName name="дж">[10]Вспомогательный!$D$36</definedName>
    <definedName name="дж1">[10]Вспомогательный!$D$38</definedName>
    <definedName name="джэ" localSheetId="15" hidden="1">{#N/A,#N/A,TRUE,"Смета на пасс. обор. №1"}</definedName>
    <definedName name="джэ" hidden="1">{#N/A,#N/A,TRUE,"Смета на пасс. обор. №1"}</definedName>
    <definedName name="джэ_1" localSheetId="15" hidden="1">{#N/A,#N/A,TRUE,"Смета на пасс. обор. №1"}</definedName>
    <definedName name="джэ_1" hidden="1">{#N/A,#N/A,TRUE,"Смета на пасс. обор. №1"}</definedName>
    <definedName name="дл" localSheetId="15">#REF!</definedName>
    <definedName name="дл">#REF!</definedName>
    <definedName name="дл_1" localSheetId="15">#REF!</definedName>
    <definedName name="дл_1">#REF!</definedName>
    <definedName name="дл_10" localSheetId="15">#REF!</definedName>
    <definedName name="дл_10">#REF!</definedName>
    <definedName name="дл_11" localSheetId="15">#REF!</definedName>
    <definedName name="дл_11">#REF!</definedName>
    <definedName name="дл_12" localSheetId="15">#REF!</definedName>
    <definedName name="дл_12">#REF!</definedName>
    <definedName name="дл_13" localSheetId="15">#REF!</definedName>
    <definedName name="дл_13">#REF!</definedName>
    <definedName name="дл_14" localSheetId="15">#REF!</definedName>
    <definedName name="дл_14">#REF!</definedName>
    <definedName name="дл_15" localSheetId="15">#REF!</definedName>
    <definedName name="дл_15">#REF!</definedName>
    <definedName name="дл_16" localSheetId="15">#REF!</definedName>
    <definedName name="дл_16">#REF!</definedName>
    <definedName name="дл_17" localSheetId="15">#REF!</definedName>
    <definedName name="дл_17">#REF!</definedName>
    <definedName name="дл_18" localSheetId="15">#REF!</definedName>
    <definedName name="дл_18">#REF!</definedName>
    <definedName name="дл_19" localSheetId="15">#REF!</definedName>
    <definedName name="дл_19">#REF!</definedName>
    <definedName name="дл_2" localSheetId="15">#REF!</definedName>
    <definedName name="дл_2">#REF!</definedName>
    <definedName name="дл_20" localSheetId="15">#REF!</definedName>
    <definedName name="дл_20">#REF!</definedName>
    <definedName name="дл_21" localSheetId="15">#REF!</definedName>
    <definedName name="дл_21">#REF!</definedName>
    <definedName name="дл_49" localSheetId="15">#REF!</definedName>
    <definedName name="дл_49">#REF!</definedName>
    <definedName name="дл_50" localSheetId="15">#REF!</definedName>
    <definedName name="дл_50">#REF!</definedName>
    <definedName name="дл_51" localSheetId="15">#REF!</definedName>
    <definedName name="дл_51">#REF!</definedName>
    <definedName name="дл_52" localSheetId="15">#REF!</definedName>
    <definedName name="дл_52">#REF!</definedName>
    <definedName name="дл_53" localSheetId="15">#REF!</definedName>
    <definedName name="дл_53">#REF!</definedName>
    <definedName name="дл_54" localSheetId="15">#REF!</definedName>
    <definedName name="дл_54">#REF!</definedName>
    <definedName name="дл_6" localSheetId="15">#REF!</definedName>
    <definedName name="дл_6">#REF!</definedName>
    <definedName name="дл_7" localSheetId="15">#REF!</definedName>
    <definedName name="дл_7">#REF!</definedName>
    <definedName name="дл_8" localSheetId="15">#REF!</definedName>
    <definedName name="дл_8">#REF!</definedName>
    <definedName name="дл_9" localSheetId="15">#REF!</definedName>
    <definedName name="дл_9">#REF!</definedName>
    <definedName name="Длинна_границы" localSheetId="15">#REF!</definedName>
    <definedName name="Длинна_границы">#REF!</definedName>
    <definedName name="Длинна_границы_1">#REF!</definedName>
    <definedName name="Длинна_трассы" localSheetId="15">#REF!</definedName>
    <definedName name="Длинна_трассы">#REF!</definedName>
    <definedName name="Длинна_трассы_1">#REF!</definedName>
    <definedName name="ДЛО" localSheetId="14">#REF!</definedName>
    <definedName name="ДЛО" localSheetId="17">#REF!</definedName>
    <definedName name="ДЛО" localSheetId="15">#REF!</definedName>
    <definedName name="ДЛО" localSheetId="16">#REF!</definedName>
    <definedName name="ДЛО" localSheetId="12">#REF!</definedName>
    <definedName name="ДЛО">#REF!</definedName>
    <definedName name="доп" localSheetId="15" hidden="1">{#N/A,#N/A,TRUE,"Смета на пасс. обор. №1"}</definedName>
    <definedName name="доп" hidden="1">{#N/A,#N/A,TRUE,"Смета на пасс. обор. №1"}</definedName>
    <definedName name="доп_1" localSheetId="15" hidden="1">{#N/A,#N/A,TRUE,"Смета на пасс. обор. №1"}</definedName>
    <definedName name="доп_1" hidden="1">{#N/A,#N/A,TRUE,"Смета на пасс. обор. №1"}</definedName>
    <definedName name="дп" localSheetId="14">#REF!</definedName>
    <definedName name="дп" localSheetId="17">#REF!</definedName>
    <definedName name="дп" localSheetId="15">#REF!</definedName>
    <definedName name="дп" localSheetId="16">#REF!</definedName>
    <definedName name="дп" localSheetId="12">#REF!</definedName>
    <definedName name="дп">#REF!</definedName>
    <definedName name="ДСК" localSheetId="14">[2]топография!#REF!</definedName>
    <definedName name="ДСК" localSheetId="17">[2]топография!#REF!</definedName>
    <definedName name="ДСК" localSheetId="15">[2]топография!#REF!</definedName>
    <definedName name="ДСК" localSheetId="8">[2]топография!#REF!</definedName>
    <definedName name="ДСК" localSheetId="10">[2]топография!#REF!</definedName>
    <definedName name="ДСК" localSheetId="12">[2]топография!#REF!</definedName>
    <definedName name="ДСК">[2]топография!#REF!</definedName>
    <definedName name="ДСК_1">[2]топография!#REF!</definedName>
    <definedName name="дэ" localSheetId="14">#REF!</definedName>
    <definedName name="дэ" localSheetId="17">#REF!</definedName>
    <definedName name="дэ" localSheetId="15">#REF!</definedName>
    <definedName name="дэ" localSheetId="16">#REF!</definedName>
    <definedName name="дэ" localSheetId="12">#REF!</definedName>
    <definedName name="дэ">#REF!</definedName>
    <definedName name="ен" localSheetId="15" hidden="1">{#N/A,#N/A,TRUE,"Смета на пасс. обор. №1"}</definedName>
    <definedName name="ен" hidden="1">{#N/A,#N/A,TRUE,"Смета на пасс. обор. №1"}</definedName>
    <definedName name="ен_1" localSheetId="15" hidden="1">{#N/A,#N/A,TRUE,"Смета на пасс. обор. №1"}</definedName>
    <definedName name="ен_1" hidden="1">{#N/A,#N/A,TRUE,"Смета на пасс. обор. №1"}</definedName>
    <definedName name="жж">[10]Вспомогательный!$D$80</definedName>
    <definedName name="жж_1" localSheetId="15" hidden="1">{#N/A,#N/A,TRUE,"Смета на пасс. обор. №1"}</definedName>
    <definedName name="жж_1" hidden="1">{#N/A,#N/A,TRUE,"Смета на пасс. обор. №1"}</definedName>
    <definedName name="жжж" localSheetId="15">#REF!</definedName>
    <definedName name="жжж">#REF!</definedName>
    <definedName name="жл" localSheetId="15">#REF!</definedName>
    <definedName name="жл">#REF!</definedName>
    <definedName name="жпф" localSheetId="15">#REF!</definedName>
    <definedName name="жпф">#REF!</definedName>
    <definedName name="жю" localSheetId="15" hidden="1">{#N/A,#N/A,TRUE,"Смета на пасс. обор. №1"}</definedName>
    <definedName name="жю" hidden="1">{#N/A,#N/A,TRUE,"Смета на пасс. обор. №1"}</definedName>
    <definedName name="жю_1" localSheetId="15" hidden="1">{#N/A,#N/A,TRUE,"Смета на пасс. обор. №1"}</definedName>
    <definedName name="жю_1" hidden="1">{#N/A,#N/A,TRUE,"Смета на пасс. обор. №1"}</definedName>
    <definedName name="_xlnm.Print_Titles" localSheetId="6">'ПД EL9'!$18:$18</definedName>
    <definedName name="_xlnm.Print_Titles" localSheetId="13">Экология!$12:$12</definedName>
    <definedName name="ЗаказДолжность">[27]ОбмОбслЗемОд!$B$67</definedName>
    <definedName name="ЗаказИмя">[27]ОбмОбслЗемОд!$C$69</definedName>
    <definedName name="Заказчик" localSheetId="15">#REF!</definedName>
    <definedName name="Заказчик">#REF!</definedName>
    <definedName name="Заказчик_1" localSheetId="15">#REF!</definedName>
    <definedName name="Заказчик_1">#REF!</definedName>
    <definedName name="Зимнее_удорожание">[12]Коэфф!$B$1</definedName>
    <definedName name="зол" localSheetId="15">#REF!</definedName>
    <definedName name="зол">#REF!</definedName>
    <definedName name="зол_1" localSheetId="15">#REF!</definedName>
    <definedName name="зол_1">#REF!</definedName>
    <definedName name="зол_10" localSheetId="15">#REF!</definedName>
    <definedName name="зол_10">#REF!</definedName>
    <definedName name="зол_11" localSheetId="15">#REF!</definedName>
    <definedName name="зол_11">#REF!</definedName>
    <definedName name="зол_12" localSheetId="15">#REF!</definedName>
    <definedName name="зол_12">#REF!</definedName>
    <definedName name="зол_13" localSheetId="15">#REF!</definedName>
    <definedName name="зол_13">#REF!</definedName>
    <definedName name="зол_14" localSheetId="15">#REF!</definedName>
    <definedName name="зол_14">#REF!</definedName>
    <definedName name="зол_15" localSheetId="15">#REF!</definedName>
    <definedName name="зол_15">#REF!</definedName>
    <definedName name="зол_16" localSheetId="15">#REF!</definedName>
    <definedName name="зол_16">#REF!</definedName>
    <definedName name="зол_17" localSheetId="15">#REF!</definedName>
    <definedName name="зол_17">#REF!</definedName>
    <definedName name="зол_18" localSheetId="15">#REF!</definedName>
    <definedName name="зол_18">#REF!</definedName>
    <definedName name="зол_19" localSheetId="15">#REF!</definedName>
    <definedName name="зол_19">#REF!</definedName>
    <definedName name="зол_2" localSheetId="15">#REF!</definedName>
    <definedName name="зол_2">#REF!</definedName>
    <definedName name="зол_20" localSheetId="15">#REF!</definedName>
    <definedName name="зол_20">#REF!</definedName>
    <definedName name="зол_21" localSheetId="15">#REF!</definedName>
    <definedName name="зол_21">#REF!</definedName>
    <definedName name="зол_49" localSheetId="15">#REF!</definedName>
    <definedName name="зол_49">#REF!</definedName>
    <definedName name="зол_50" localSheetId="15">#REF!</definedName>
    <definedName name="зол_50">#REF!</definedName>
    <definedName name="зол_51" localSheetId="15">#REF!</definedName>
    <definedName name="зол_51">#REF!</definedName>
    <definedName name="зол_52" localSheetId="15">#REF!</definedName>
    <definedName name="зол_52">#REF!</definedName>
    <definedName name="зол_53" localSheetId="15">#REF!</definedName>
    <definedName name="зол_53">#REF!</definedName>
    <definedName name="зол_54" localSheetId="15">#REF!</definedName>
    <definedName name="зол_54">#REF!</definedName>
    <definedName name="зол_6" localSheetId="15">#REF!</definedName>
    <definedName name="зол_6">#REF!</definedName>
    <definedName name="зол_7" localSheetId="15">#REF!</definedName>
    <definedName name="зол_7">#REF!</definedName>
    <definedName name="зол_8" localSheetId="15">#REF!</definedName>
    <definedName name="зол_8">#REF!</definedName>
    <definedName name="зол_9" localSheetId="15">#REF!</definedName>
    <definedName name="зол_9">#REF!</definedName>
    <definedName name="зщ" localSheetId="15" hidden="1">{#N/A,#N/A,TRUE,"Смета на пасс. обор. №1"}</definedName>
    <definedName name="зщ" hidden="1">{#N/A,#N/A,TRUE,"Смета на пасс. обор. №1"}</definedName>
    <definedName name="зщ_1" localSheetId="15" hidden="1">{#N/A,#N/A,TRUE,"Смета на пасс. обор. №1"}</definedName>
    <definedName name="зщ_1" hidden="1">{#N/A,#N/A,TRUE,"Смета на пасс. обор. №1"}</definedName>
    <definedName name="изыск">#REF!</definedName>
    <definedName name="изыск_1">#REF!</definedName>
    <definedName name="ии" localSheetId="14">#REF!</definedName>
    <definedName name="ии" localSheetId="17">#REF!</definedName>
    <definedName name="ии" localSheetId="15">#REF!</definedName>
    <definedName name="ии" localSheetId="16">#REF!</definedName>
    <definedName name="ии" localSheetId="12">#REF!</definedName>
    <definedName name="ии">#REF!</definedName>
    <definedName name="ик" localSheetId="15">#REF!</definedName>
    <definedName name="ик">#REF!</definedName>
    <definedName name="Индекс">'[28]Расч(подряд)'!#REF!</definedName>
    <definedName name="индекс_0" localSheetId="15">#REF!</definedName>
    <definedName name="индекс_0">#REF!</definedName>
    <definedName name="Индекс_1" localSheetId="15">#REF!</definedName>
    <definedName name="Индекс_1">#REF!</definedName>
    <definedName name="индекс_100" localSheetId="15">#REF!</definedName>
    <definedName name="индекс_100">#REF!</definedName>
    <definedName name="индекс_101">#REF!</definedName>
    <definedName name="индекс_102">#REF!</definedName>
    <definedName name="индекс_103">#REF!</definedName>
    <definedName name="индекс_104">#REF!</definedName>
    <definedName name="индекс_105">#REF!</definedName>
    <definedName name="индекс_105032654">#REF!</definedName>
    <definedName name="индекс_999">#REF!</definedName>
    <definedName name="индекс_С3">#REF!</definedName>
    <definedName name="Индекс1">'[28]Расч(подряд)'!#REF!</definedName>
    <definedName name="Индекс2">'[28]Расч(подряд)'!#REF!</definedName>
    <definedName name="ИндексА" localSheetId="15">#REF!</definedName>
    <definedName name="ИндексА">#REF!</definedName>
    <definedName name="инж">#REF!</definedName>
    <definedName name="инж_1">#REF!</definedName>
    <definedName name="инфл" localSheetId="14">#REF!</definedName>
    <definedName name="инфл" localSheetId="17">#REF!</definedName>
    <definedName name="инфл" localSheetId="15">#REF!</definedName>
    <definedName name="инфл" localSheetId="16">#REF!</definedName>
    <definedName name="инфл" localSheetId="12">#REF!</definedName>
    <definedName name="инфл">#REF!</definedName>
    <definedName name="ип" localSheetId="14">#REF!</definedName>
    <definedName name="ип" localSheetId="17">#REF!</definedName>
    <definedName name="ип" localSheetId="15">#REF!</definedName>
    <definedName name="ип" localSheetId="12">#REF!</definedName>
    <definedName name="ип">#REF!</definedName>
    <definedName name="ИПусто" localSheetId="15">#REF!</definedName>
    <definedName name="ИПусто">#REF!</definedName>
    <definedName name="ИПусто_1">#REF!</definedName>
    <definedName name="ит" localSheetId="15">#REF!</definedName>
    <definedName name="ит">#REF!</definedName>
    <definedName name="итого">#REF!</definedName>
    <definedName name="итого_Куст">#REF!</definedName>
    <definedName name="итого_Куст_П">#REF!</definedName>
    <definedName name="ить" localSheetId="15">#REF!</definedName>
    <definedName name="ить">#REF!</definedName>
    <definedName name="йцйу3йк" localSheetId="15">#REF!</definedName>
    <definedName name="йцйу3йк">#REF!</definedName>
    <definedName name="йцйц">NA()</definedName>
    <definedName name="йцу" localSheetId="15">#REF!</definedName>
    <definedName name="йцу">#REF!</definedName>
    <definedName name="к" localSheetId="15">#REF!</definedName>
    <definedName name="к">#REF!</definedName>
    <definedName name="к_1" localSheetId="15" hidden="1">{#N/A,#N/A,TRUE,"Смета на пасс. обор. №1"}</definedName>
    <definedName name="к_1" hidden="1">{#N/A,#N/A,TRUE,"Смета на пасс. обор. №1"}</definedName>
    <definedName name="к1" localSheetId="14">#REF!</definedName>
    <definedName name="к1" localSheetId="17">#REF!</definedName>
    <definedName name="к1" localSheetId="15">#REF!</definedName>
    <definedName name="к1" localSheetId="16">#REF!</definedName>
    <definedName name="к1">#REF!</definedName>
    <definedName name="к10" localSheetId="14">#REF!</definedName>
    <definedName name="к10" localSheetId="17">#REF!</definedName>
    <definedName name="к10" localSheetId="15">#REF!</definedName>
    <definedName name="к10" localSheetId="16">#REF!</definedName>
    <definedName name="к10">#REF!</definedName>
    <definedName name="к101" localSheetId="14">#REF!</definedName>
    <definedName name="к101" localSheetId="17">#REF!</definedName>
    <definedName name="к101" localSheetId="15">#REF!</definedName>
    <definedName name="к101" localSheetId="16">#REF!</definedName>
    <definedName name="к101">#REF!</definedName>
    <definedName name="К105" localSheetId="14">#REF!</definedName>
    <definedName name="К105" localSheetId="17">#REF!</definedName>
    <definedName name="К105" localSheetId="15">#REF!</definedName>
    <definedName name="К105">#REF!</definedName>
    <definedName name="к11" localSheetId="14">#REF!</definedName>
    <definedName name="к11" localSheetId="17">#REF!</definedName>
    <definedName name="к11" localSheetId="15">#REF!</definedName>
    <definedName name="к11">#REF!</definedName>
    <definedName name="к12" localSheetId="14">#REF!</definedName>
    <definedName name="к12" localSheetId="17">#REF!</definedName>
    <definedName name="к12" localSheetId="15">#REF!</definedName>
    <definedName name="к12">#REF!</definedName>
    <definedName name="к13" localSheetId="14">#REF!</definedName>
    <definedName name="к13" localSheetId="17">#REF!</definedName>
    <definedName name="к13" localSheetId="15">#REF!</definedName>
    <definedName name="к13">#REF!</definedName>
    <definedName name="к14" localSheetId="14">#REF!</definedName>
    <definedName name="к14" localSheetId="17">#REF!</definedName>
    <definedName name="к14" localSheetId="15">#REF!</definedName>
    <definedName name="к14">#REF!</definedName>
    <definedName name="к15" localSheetId="14">#REF!</definedName>
    <definedName name="к15" localSheetId="17">#REF!</definedName>
    <definedName name="к15" localSheetId="15">#REF!</definedName>
    <definedName name="к15">#REF!</definedName>
    <definedName name="к16" localSheetId="14">#REF!</definedName>
    <definedName name="к16" localSheetId="17">#REF!</definedName>
    <definedName name="к16" localSheetId="15">#REF!</definedName>
    <definedName name="к16">#REF!</definedName>
    <definedName name="к17" localSheetId="14">#REF!</definedName>
    <definedName name="к17" localSheetId="17">#REF!</definedName>
    <definedName name="к17" localSheetId="15">#REF!</definedName>
    <definedName name="к17">#REF!</definedName>
    <definedName name="к18" localSheetId="14">#REF!</definedName>
    <definedName name="к18" localSheetId="17">#REF!</definedName>
    <definedName name="к18" localSheetId="15">#REF!</definedName>
    <definedName name="к18">#REF!</definedName>
    <definedName name="к19" localSheetId="14">#REF!</definedName>
    <definedName name="к19" localSheetId="17">#REF!</definedName>
    <definedName name="к19" localSheetId="15">#REF!</definedName>
    <definedName name="к19">#REF!</definedName>
    <definedName name="к2" localSheetId="14">#REF!</definedName>
    <definedName name="к2" localSheetId="17">#REF!</definedName>
    <definedName name="к2" localSheetId="15">#REF!</definedName>
    <definedName name="к2">#REF!</definedName>
    <definedName name="к20" localSheetId="14">#REF!</definedName>
    <definedName name="к20" localSheetId="17">#REF!</definedName>
    <definedName name="к20" localSheetId="15">#REF!</definedName>
    <definedName name="к20">#REF!</definedName>
    <definedName name="к21" localSheetId="14">#REF!</definedName>
    <definedName name="к21" localSheetId="17">#REF!</definedName>
    <definedName name="к21" localSheetId="15">#REF!</definedName>
    <definedName name="к21">#REF!</definedName>
    <definedName name="к22" localSheetId="14">#REF!</definedName>
    <definedName name="к22" localSheetId="17">#REF!</definedName>
    <definedName name="к22" localSheetId="15">#REF!</definedName>
    <definedName name="к22">#REF!</definedName>
    <definedName name="к23" localSheetId="14">#REF!</definedName>
    <definedName name="к23" localSheetId="17">#REF!</definedName>
    <definedName name="к23" localSheetId="15">#REF!</definedName>
    <definedName name="к23">#REF!</definedName>
    <definedName name="к231" localSheetId="14">#REF!</definedName>
    <definedName name="к231" localSheetId="17">#REF!</definedName>
    <definedName name="к231" localSheetId="15">#REF!</definedName>
    <definedName name="к231">#REF!</definedName>
    <definedName name="к24" localSheetId="14">#REF!</definedName>
    <definedName name="к24" localSheetId="17">#REF!</definedName>
    <definedName name="к24" localSheetId="15">#REF!</definedName>
    <definedName name="к24">#REF!</definedName>
    <definedName name="к25" localSheetId="14">#REF!</definedName>
    <definedName name="к25" localSheetId="17">#REF!</definedName>
    <definedName name="к25" localSheetId="15">#REF!</definedName>
    <definedName name="к25">#REF!</definedName>
    <definedName name="к26" localSheetId="14">#REF!</definedName>
    <definedName name="к26" localSheetId="17">#REF!</definedName>
    <definedName name="к26" localSheetId="15">#REF!</definedName>
    <definedName name="к26">#REF!</definedName>
    <definedName name="к27" localSheetId="14">#REF!</definedName>
    <definedName name="к27" localSheetId="17">#REF!</definedName>
    <definedName name="к27" localSheetId="15">#REF!</definedName>
    <definedName name="к27">#REF!</definedName>
    <definedName name="к28" localSheetId="14">#REF!</definedName>
    <definedName name="к28" localSheetId="17">#REF!</definedName>
    <definedName name="к28" localSheetId="15">#REF!</definedName>
    <definedName name="к28">#REF!</definedName>
    <definedName name="к29" localSheetId="14">#REF!</definedName>
    <definedName name="к29" localSheetId="17">#REF!</definedName>
    <definedName name="к29" localSheetId="15">#REF!</definedName>
    <definedName name="к29">#REF!</definedName>
    <definedName name="к2п" localSheetId="14">#REF!</definedName>
    <definedName name="к2п" localSheetId="17">#REF!</definedName>
    <definedName name="к2п" localSheetId="15">#REF!</definedName>
    <definedName name="к2п">#REF!</definedName>
    <definedName name="к3" localSheetId="14">#REF!</definedName>
    <definedName name="к3" localSheetId="17">#REF!</definedName>
    <definedName name="к3" localSheetId="15">#REF!</definedName>
    <definedName name="к3">#REF!</definedName>
    <definedName name="к30" localSheetId="14">#REF!</definedName>
    <definedName name="к30" localSheetId="17">#REF!</definedName>
    <definedName name="к30" localSheetId="15">#REF!</definedName>
    <definedName name="к30">#REF!</definedName>
    <definedName name="к3п" localSheetId="14">#REF!</definedName>
    <definedName name="к3п" localSheetId="17">#REF!</definedName>
    <definedName name="к3п" localSheetId="15">#REF!</definedName>
    <definedName name="к3п">#REF!</definedName>
    <definedName name="к5" localSheetId="14">#REF!</definedName>
    <definedName name="к5" localSheetId="17">#REF!</definedName>
    <definedName name="к5" localSheetId="15">#REF!</definedName>
    <definedName name="к5">#REF!</definedName>
    <definedName name="к6" localSheetId="14">#REF!</definedName>
    <definedName name="к6" localSheetId="17">#REF!</definedName>
    <definedName name="к6" localSheetId="15">#REF!</definedName>
    <definedName name="к6">#REF!</definedName>
    <definedName name="к7" localSheetId="14">#REF!</definedName>
    <definedName name="к7" localSheetId="17">#REF!</definedName>
    <definedName name="к7" localSheetId="15">#REF!</definedName>
    <definedName name="к7">#REF!</definedName>
    <definedName name="к8" localSheetId="14">#REF!</definedName>
    <definedName name="к8" localSheetId="17">#REF!</definedName>
    <definedName name="к8" localSheetId="15">#REF!</definedName>
    <definedName name="к8">#REF!</definedName>
    <definedName name="к9" localSheetId="14">#REF!</definedName>
    <definedName name="к9" localSheetId="17">#REF!</definedName>
    <definedName name="к9" localSheetId="15">#REF!</definedName>
    <definedName name="к9">#REF!</definedName>
    <definedName name="кака" localSheetId="15">#REF!</definedName>
    <definedName name="кака">#REF!</definedName>
    <definedName name="калплан" localSheetId="15">#REF!</definedName>
    <definedName name="калплан" localSheetId="8">#REF!</definedName>
    <definedName name="калплан">#REF!</definedName>
    <definedName name="калплан_1">#REF!</definedName>
    <definedName name="Кам_стац" localSheetId="15">#REF!</definedName>
    <definedName name="Кам_стац">#REF!</definedName>
    <definedName name="Камер_эксп_усл" localSheetId="15">#REF!</definedName>
    <definedName name="Камер_эксп_усл">#REF!</definedName>
    <definedName name="КАТ1" localSheetId="15">'[29]Смета-Т'!#REF!</definedName>
    <definedName name="КАТ1">'[29]Смета-Т'!#REF!</definedName>
    <definedName name="Категория_сложности" localSheetId="15">#REF!</definedName>
    <definedName name="Категория_сложности">#REF!</definedName>
    <definedName name="Категория_сложности_1">#REF!</definedName>
    <definedName name="катя" localSheetId="15">#REF!</definedName>
    <definedName name="катя">#REF!</definedName>
    <definedName name="кгкг" localSheetId="15">#REF!</definedName>
    <definedName name="кгкг">#REF!</definedName>
    <definedName name="кеке" localSheetId="15">#REF!</definedName>
    <definedName name="кеке">#REF!</definedName>
    <definedName name="кенроолтьб" localSheetId="15">#REF!</definedName>
    <definedName name="кенроолтьб">#REF!</definedName>
    <definedName name="ккее" localSheetId="14">#REF!</definedName>
    <definedName name="ккее" localSheetId="17">#REF!</definedName>
    <definedName name="ккее" localSheetId="15">#REF!</definedName>
    <definedName name="ккее">#REF!</definedName>
    <definedName name="ккк" localSheetId="15">#REF!</definedName>
    <definedName name="ккк">#REF!</definedName>
    <definedName name="ккккк" localSheetId="15" hidden="1">{#N/A,#N/A,TRUE,"Смета на пасс. обор. №1"}</definedName>
    <definedName name="ккккк" hidden="1">{#N/A,#N/A,TRUE,"Смета на пасс. обор. №1"}</definedName>
    <definedName name="ккккк_1" localSheetId="15" hidden="1">{#N/A,#N/A,TRUE,"Смета на пасс. обор. №1"}</definedName>
    <definedName name="ккккк_1" hidden="1">{#N/A,#N/A,TRUE,"Смета на пасс. обор. №1"}</definedName>
    <definedName name="книга" localSheetId="15">#REF!</definedName>
    <definedName name="книга">#REF!</definedName>
    <definedName name="Количество_землепользователей" localSheetId="15">#REF!</definedName>
    <definedName name="Количество_землепользователей">#REF!</definedName>
    <definedName name="Количество_землепользователей_1">#REF!</definedName>
    <definedName name="Количество_контуров" localSheetId="15">#REF!</definedName>
    <definedName name="Количество_контуров">#REF!</definedName>
    <definedName name="Количество_контуров_1">#REF!</definedName>
    <definedName name="Количество_культур" localSheetId="15">#REF!</definedName>
    <definedName name="Количество_культур">#REF!</definedName>
    <definedName name="Количество_культур_1">#REF!</definedName>
    <definedName name="Количество_планшетов" localSheetId="15">#REF!</definedName>
    <definedName name="Количество_планшетов">#REF!</definedName>
    <definedName name="Количество_планшетов_1">#REF!</definedName>
    <definedName name="Количество_предприятий" localSheetId="15">#REF!</definedName>
    <definedName name="Количество_предприятий">#REF!</definedName>
    <definedName name="Количество_предприятий_1">#REF!</definedName>
    <definedName name="Количество_согласований" localSheetId="15">#REF!</definedName>
    <definedName name="Количество_согласований">#REF!</definedName>
    <definedName name="Количество_согласований_1">#REF!</definedName>
    <definedName name="ком." localSheetId="15" hidden="1">{#N/A,#N/A,TRUE,"Смета на пасс. обор. №1"}</definedName>
    <definedName name="ком." hidden="1">{#N/A,#N/A,TRUE,"Смета на пасс. обор. №1"}</definedName>
    <definedName name="ком._1" localSheetId="15" hidden="1">{#N/A,#N/A,TRUE,"Смета на пасс. обор. №1"}</definedName>
    <definedName name="ком._1" hidden="1">{#N/A,#N/A,TRUE,"Смета на пасс. обор. №1"}</definedName>
    <definedName name="команд." localSheetId="15" hidden="1">{#N/A,#N/A,TRUE,"Смета на пасс. обор. №1"}</definedName>
    <definedName name="команд." hidden="1">{#N/A,#N/A,TRUE,"Смета на пасс. обор. №1"}</definedName>
    <definedName name="команд._1" localSheetId="15" hidden="1">{#N/A,#N/A,TRUE,"Смета на пасс. обор. №1"}</definedName>
    <definedName name="команд._1" hidden="1">{#N/A,#N/A,TRUE,"Смета на пасс. обор. №1"}</definedName>
    <definedName name="команд.обуч." localSheetId="15" hidden="1">{#N/A,#N/A,TRUE,"Смета на пасс. обор. №1"}</definedName>
    <definedName name="команд.обуч." hidden="1">{#N/A,#N/A,TRUE,"Смета на пасс. обор. №1"}</definedName>
    <definedName name="команд.обуч._1" localSheetId="15" hidden="1">{#N/A,#N/A,TRUE,"Смета на пасс. обор. №1"}</definedName>
    <definedName name="команд.обуч._1" hidden="1">{#N/A,#N/A,TRUE,"Смета на пасс. обор. №1"}</definedName>
    <definedName name="команд1" localSheetId="15">#REF!</definedName>
    <definedName name="команд1">#REF!</definedName>
    <definedName name="командировки" localSheetId="15" hidden="1">{#N/A,#N/A,TRUE,"Смета на пасс. обор. №1"}</definedName>
    <definedName name="командировки" hidden="1">{#N/A,#N/A,TRUE,"Смета на пасс. обор. №1"}</definedName>
    <definedName name="Командировочные_расходы" localSheetId="15">#REF!</definedName>
    <definedName name="Командировочные_расходы">#REF!</definedName>
    <definedName name="Командировочные_расходы_1">#REF!</definedName>
    <definedName name="КОН_ИО">#REF!</definedName>
    <definedName name="КОН_ИО_РД">#REF!</definedName>
    <definedName name="КОН_МО">#REF!</definedName>
    <definedName name="КОН_МО_РД">#REF!</definedName>
    <definedName name="КОН_ОО">#REF!</definedName>
    <definedName name="КОН_ОО_РД">#REF!</definedName>
    <definedName name="КОН_ОР">#REF!</definedName>
    <definedName name="КОН_ОР_РД">#REF!</definedName>
    <definedName name="КОН_ПО">#REF!</definedName>
    <definedName name="КОН_ПО_РД">#REF!</definedName>
    <definedName name="КОН_ТО">#REF!</definedName>
    <definedName name="КОН_ТО_РД">#REF!</definedName>
    <definedName name="конкурс" localSheetId="14">#REF!</definedName>
    <definedName name="конкурс" localSheetId="17">#REF!</definedName>
    <definedName name="конкурс" localSheetId="15">#REF!</definedName>
    <definedName name="конкурс" localSheetId="16">#REF!</definedName>
    <definedName name="конкурс">#REF!</definedName>
    <definedName name="Конф" localSheetId="15">#REF!</definedName>
    <definedName name="Конф">#REF!</definedName>
    <definedName name="Конф_49" localSheetId="15">#REF!</definedName>
    <definedName name="Конф_49">#REF!</definedName>
    <definedName name="Конф_50" localSheetId="15">#REF!</definedName>
    <definedName name="Конф_50">#REF!</definedName>
    <definedName name="Конф_51" localSheetId="15">#REF!</definedName>
    <definedName name="Конф_51">#REF!</definedName>
    <definedName name="Конф_52" localSheetId="15">#REF!</definedName>
    <definedName name="Конф_52">#REF!</definedName>
    <definedName name="Конф_53" localSheetId="15">#REF!</definedName>
    <definedName name="Конф_53">#REF!</definedName>
    <definedName name="Конф_54" localSheetId="15">#REF!</definedName>
    <definedName name="Конф_54">#REF!</definedName>
    <definedName name="конфл" localSheetId="15">#REF!</definedName>
    <definedName name="конфл">#REF!</definedName>
    <definedName name="конфл_49" localSheetId="15">#REF!</definedName>
    <definedName name="конфл_49">#REF!</definedName>
    <definedName name="конфл_50" localSheetId="15">#REF!</definedName>
    <definedName name="конфл_50">#REF!</definedName>
    <definedName name="конфл_51" localSheetId="15">#REF!</definedName>
    <definedName name="конфл_51">#REF!</definedName>
    <definedName name="конфл_52" localSheetId="15">#REF!</definedName>
    <definedName name="конфл_52">#REF!</definedName>
    <definedName name="конфл_53" localSheetId="15">#REF!</definedName>
    <definedName name="конфл_53">#REF!</definedName>
    <definedName name="конфл_54" localSheetId="15">#REF!</definedName>
    <definedName name="конфл_54">#REF!</definedName>
    <definedName name="конфл2" localSheetId="15">#REF!</definedName>
    <definedName name="конфл2">#REF!</definedName>
    <definedName name="конфл2_49" localSheetId="15">#REF!</definedName>
    <definedName name="конфл2_49">#REF!</definedName>
    <definedName name="конфл2_50" localSheetId="15">#REF!</definedName>
    <definedName name="конфл2_50">#REF!</definedName>
    <definedName name="конфл2_51" localSheetId="15">#REF!</definedName>
    <definedName name="конфл2_51">#REF!</definedName>
    <definedName name="конфл2_52" localSheetId="15">#REF!</definedName>
    <definedName name="конфл2_52">#REF!</definedName>
    <definedName name="конфл2_53" localSheetId="15">#REF!</definedName>
    <definedName name="конфл2_53">#REF!</definedName>
    <definedName name="конфл2_54" localSheetId="15">#REF!</definedName>
    <definedName name="конфл2_54">#REF!</definedName>
    <definedName name="Копия" localSheetId="15" hidden="1">{#N/A,#N/A,TRUE,"Смета на пасс. обор. №1"}</definedName>
    <definedName name="Копия" hidden="1">{#N/A,#N/A,TRUE,"Смета на пасс. обор. №1"}</definedName>
    <definedName name="Копия2509" localSheetId="15" hidden="1">{#N/A,#N/A,TRUE,"Смета на пасс. обор. №1"}</definedName>
    <definedName name="Копия2509" hidden="1">{#N/A,#N/A,TRUE,"Смета на пасс. обор. №1"}</definedName>
    <definedName name="Корнеева" localSheetId="15">#REF!</definedName>
    <definedName name="Корнеева">#REF!</definedName>
    <definedName name="котофей" localSheetId="15" hidden="1">{#N/A,#N/A,TRUE,"Смета на пасс. обор. №1"}</definedName>
    <definedName name="котофей" hidden="1">{#N/A,#N/A,TRUE,"Смета на пасс. обор. №1"}</definedName>
    <definedName name="котофей_1" localSheetId="15" hidden="1">{#N/A,#N/A,TRUE,"Смета на пасс. обор. №1"}</definedName>
    <definedName name="котофей_1" hidden="1">{#N/A,#N/A,TRUE,"Смета на пасс. обор. №1"}</definedName>
    <definedName name="Коэф_монт">[12]Коэфф!$B$4</definedName>
    <definedName name="КоэфБезПоля">#REF!</definedName>
    <definedName name="КоэфГорЗак">#REF!</definedName>
    <definedName name="КоэфГорЗаказ">[27]ОбмОбслЗемОд!$E$29</definedName>
    <definedName name="КоэфУдорожания">[27]ОбмОбслЗемОд!$E$28</definedName>
    <definedName name="Коэффициент" localSheetId="15">#REF!</definedName>
    <definedName name="Коэффициент">#REF!</definedName>
    <definedName name="Коэффициент_1">#REF!</definedName>
    <definedName name="кп" localSheetId="14">#REF!</definedName>
    <definedName name="кп" localSheetId="17">#REF!</definedName>
    <definedName name="кп" localSheetId="15">#REF!</definedName>
    <definedName name="кп" localSheetId="16">#REF!</definedName>
    <definedName name="кп">#REF!</definedName>
    <definedName name="Кпроект">'[30]Исх. данные'!#REF!</definedName>
    <definedName name="Крек">'[9]Лист опроса'!$B$17</definedName>
    <definedName name="Крп">'[9]Лист опроса'!$B$19</definedName>
    <definedName name="кук" localSheetId="15" hidden="1">{#N/A,#N/A,TRUE,"Смета на пасс. обор. №1"}</definedName>
    <definedName name="кук" hidden="1">{#N/A,#N/A,TRUE,"Смета на пасс. обор. №1"}</definedName>
    <definedName name="кук_1" localSheetId="15" hidden="1">{#N/A,#N/A,TRUE,"Смета на пасс. обор. №1"}</definedName>
    <definedName name="кук_1" hidden="1">{#N/A,#N/A,TRUE,"Смета на пасс. обор. №1"}</definedName>
    <definedName name="куку" localSheetId="15">#REF!</definedName>
    <definedName name="куку">#REF!</definedName>
    <definedName name="Курган" localSheetId="15">#REF!</definedName>
    <definedName name="Курган">#REF!</definedName>
    <definedName name="курорты" localSheetId="14">#REF!</definedName>
    <definedName name="курорты" localSheetId="17">#REF!</definedName>
    <definedName name="курорты" localSheetId="15">#REF!</definedName>
    <definedName name="курорты" localSheetId="16">#REF!</definedName>
    <definedName name="курорты" localSheetId="12">#REF!</definedName>
    <definedName name="курорты">#REF!</definedName>
    <definedName name="Курс">[12]Коэфф!$B$3</definedName>
    <definedName name="Курс_доллара">'[31]Курс доллара'!$A$2</definedName>
    <definedName name="Кэл">'[9]Лист опроса'!$B$20</definedName>
    <definedName name="л" localSheetId="15" hidden="1">{#N/A,#N/A,TRUE,"Смета на пасс. обор. №1"}</definedName>
    <definedName name="л" hidden="1">{#N/A,#N/A,TRUE,"Смета на пасс. обор. №1"}</definedName>
    <definedName name="л_1" localSheetId="15" hidden="1">{#N/A,#N/A,TRUE,"Смета на пасс. обор. №1"}</definedName>
    <definedName name="л_1" hidden="1">{#N/A,#N/A,TRUE,"Смета на пасс. обор. №1"}</definedName>
    <definedName name="лаб_иссл" localSheetId="15">#REF!</definedName>
    <definedName name="лаб_иссл" localSheetId="16">#REF!</definedName>
    <definedName name="лаб_иссл" localSheetId="12">#REF!</definedName>
    <definedName name="лаб_иссл">#REF!</definedName>
    <definedName name="Лаб_стац" localSheetId="15">#REF!</definedName>
    <definedName name="Лаб_стац" localSheetId="16">#REF!</definedName>
    <definedName name="Лаб_стац" localSheetId="12">#REF!</definedName>
    <definedName name="Лаб_стац">#REF!</definedName>
    <definedName name="Лаб_эксп_усл" localSheetId="15">#REF!</definedName>
    <definedName name="Лаб_эксп_усл" localSheetId="16">#REF!</definedName>
    <definedName name="Лаб_эксп_усл" localSheetId="12">#REF!</definedName>
    <definedName name="Лаб_эксп_усл">#REF!</definedName>
    <definedName name="ЛабМашБур" localSheetId="15">[27]СмМашБур!#REF!</definedName>
    <definedName name="ЛабМашБур">[27]СмМашБур!#REF!</definedName>
    <definedName name="ЛабШурфов" localSheetId="15">#REF!</definedName>
    <definedName name="ЛабШурфов">#REF!</definedName>
    <definedName name="лдж" localSheetId="15" hidden="1">{#N/A,#N/A,TRUE,"Смета на пасс. обор. №1"}</definedName>
    <definedName name="лдж" hidden="1">{#N/A,#N/A,TRUE,"Смета на пасс. обор. №1"}</definedName>
    <definedName name="лдж_1" localSheetId="15" hidden="1">{#N/A,#N/A,TRUE,"Смета на пасс. обор. №1"}</definedName>
    <definedName name="лдж_1" hidden="1">{#N/A,#N/A,TRUE,"Смета на пасс. обор. №1"}</definedName>
    <definedName name="лл">[10]Вспомогательный!$D$78</definedName>
    <definedName name="ллдж" localSheetId="15">#REF!</definedName>
    <definedName name="ллдж">#REF!</definedName>
    <definedName name="ло" localSheetId="15">#REF!</definedName>
    <definedName name="ло">#REF!</definedName>
    <definedName name="лол" localSheetId="15">#REF!</definedName>
    <definedName name="лол">#REF!</definedName>
    <definedName name="лор" localSheetId="15" hidden="1">{#N/A,#N/A,TRUE,"Смета на пасс. обор. №1"}</definedName>
    <definedName name="лор" hidden="1">{#N/A,#N/A,TRUE,"Смета на пасс. обор. №1"}</definedName>
    <definedName name="лор_1" localSheetId="15" hidden="1">{#N/A,#N/A,TRUE,"Смета на пасс. обор. №1"}</definedName>
    <definedName name="лор_1" hidden="1">{#N/A,#N/A,TRUE,"Смета на пасс. обор. №1"}</definedName>
    <definedName name="лот" localSheetId="15" hidden="1">{#N/A,#N/A,TRUE,"Смета на пасс. обор. №1"}</definedName>
    <definedName name="лот" hidden="1">{#N/A,#N/A,TRUE,"Смета на пасс. обор. №1"}</definedName>
    <definedName name="лот_1" localSheetId="15" hidden="1">{#N/A,#N/A,TRUE,"Смета на пасс. обор. №1"}</definedName>
    <definedName name="лот_1" hidden="1">{#N/A,#N/A,TRUE,"Смета на пасс. обор. №1"}</definedName>
    <definedName name="лрпораплтль">#REF!</definedName>
    <definedName name="Лс" localSheetId="15">#REF!</definedName>
    <definedName name="Лс">#REF!</definedName>
    <definedName name="Махачкала" localSheetId="15">#REF!</definedName>
    <definedName name="Махачкала">#REF!</definedName>
    <definedName name="Махачкала_1" localSheetId="15">#REF!</definedName>
    <definedName name="Махачкала_1">#REF!</definedName>
    <definedName name="Махачкала_2" localSheetId="15">#REF!</definedName>
    <definedName name="Махачкала_2">#REF!</definedName>
    <definedName name="Махачкала_22" localSheetId="15">#REF!</definedName>
    <definedName name="Махачкала_22">#REF!</definedName>
    <definedName name="Махачкала_49" localSheetId="15">#REF!</definedName>
    <definedName name="Махачкала_49">#REF!</definedName>
    <definedName name="Махачкала_5" localSheetId="15">#REF!</definedName>
    <definedName name="Махачкала_5">#REF!</definedName>
    <definedName name="Махачкала_50" localSheetId="15">#REF!</definedName>
    <definedName name="Махачкала_50">#REF!</definedName>
    <definedName name="Махачкала_51" localSheetId="15">#REF!</definedName>
    <definedName name="Махачкала_51">#REF!</definedName>
    <definedName name="Махачкала_52" localSheetId="15">#REF!</definedName>
    <definedName name="Махачкала_52">#REF!</definedName>
    <definedName name="Махачкала_53" localSheetId="15">#REF!</definedName>
    <definedName name="Махачкала_53">#REF!</definedName>
    <definedName name="Махачкала_54" localSheetId="15">#REF!</definedName>
    <definedName name="Махачкала_54">#REF!</definedName>
    <definedName name="Металли_еская_дверца_для_напольного_монтажного_шкафа_VERO__600x600x42U__с_замком_и_клю_ами" localSheetId="15">#REF!</definedName>
    <definedName name="Металли_еская_дверца_для_напольного_монтажного_шкафа_VERO__600x600x42U__с_замком_и_клю_ами">#REF!</definedName>
    <definedName name="мж1">'[32]СметаСводная 1 оч'!$D$6</definedName>
    <definedName name="мил" localSheetId="15">{0,"овz";1,"z";2,"аz";5,"овz"}</definedName>
    <definedName name="мил">{0,"овz";1,"z";2,"аz";5,"овz"}</definedName>
    <definedName name="мир" localSheetId="15" hidden="1">{#N/A,#N/A,TRUE,"Смета на пасс. обор. №1"}</definedName>
    <definedName name="мир" hidden="1">{#N/A,#N/A,TRUE,"Смета на пасс. обор. №1"}</definedName>
    <definedName name="мир_1" localSheetId="15" hidden="1">{#N/A,#N/A,TRUE,"Смета на пасс. обор. №1"}</definedName>
    <definedName name="мир_1" hidden="1">{#N/A,#N/A,TRUE,"Смета на пасс. обор. №1"}</definedName>
    <definedName name="мит" localSheetId="15">#REF!</definedName>
    <definedName name="мит">#REF!</definedName>
    <definedName name="митюгов" localSheetId="15">'[33]Данные для расчёта сметы'!$J$33</definedName>
    <definedName name="митюгов">'[33]Данные для расчёта сметы'!$J$33</definedName>
    <definedName name="митюгов_1">'[34]Данные для расчёта сметы'!$J$33</definedName>
    <definedName name="митюгов_2" localSheetId="15">'[35]Данные для расчёта сметы'!$J$33</definedName>
    <definedName name="митюгов_2">'[35]Данные для расчёта сметы'!$J$33</definedName>
    <definedName name="мм" localSheetId="15">#REF!</definedName>
    <definedName name="мм">#REF!</definedName>
    <definedName name="МММММММММ" localSheetId="15">#REF!</definedName>
    <definedName name="МММММММММ">#REF!</definedName>
    <definedName name="Название_проекта" localSheetId="15">#REF!</definedName>
    <definedName name="Название_проекта">#REF!</definedName>
    <definedName name="Название_проекта_1">#REF!</definedName>
    <definedName name="НАЧ_ИО">#REF!</definedName>
    <definedName name="НАЧ_ИО_РД">#REF!</definedName>
    <definedName name="НАЧ_МО">#REF!</definedName>
    <definedName name="НАЧ_МО_РД">#REF!</definedName>
    <definedName name="НАЧ_ОО">#REF!</definedName>
    <definedName name="НАЧ_ОО_РД">#REF!</definedName>
    <definedName name="НАЧ_ОР">#REF!</definedName>
    <definedName name="НАЧ_ОР_РД">#REF!</definedName>
    <definedName name="НАЧ_ПО">#REF!</definedName>
    <definedName name="НАЧ_ПО_РД">#REF!</definedName>
    <definedName name="НАЧ_ТО">#REF!</definedName>
    <definedName name="НАЧ_ТО_РД">#REF!</definedName>
    <definedName name="ндс" localSheetId="14">#REF!</definedName>
    <definedName name="ндс" localSheetId="17">#REF!</definedName>
    <definedName name="ндс" localSheetId="15">#REF!</definedName>
    <definedName name="ндс" localSheetId="16">#REF!</definedName>
    <definedName name="ндс" localSheetId="12">#REF!</definedName>
    <definedName name="ндс">#REF!</definedName>
    <definedName name="неп" localSheetId="15">#REF!</definedName>
    <definedName name="неп">#REF!</definedName>
    <definedName name="неп_1" localSheetId="15">#REF!</definedName>
    <definedName name="неп_1">#REF!</definedName>
    <definedName name="неп_10" localSheetId="15">#REF!</definedName>
    <definedName name="неп_10">#REF!</definedName>
    <definedName name="неп_11" localSheetId="15">#REF!</definedName>
    <definedName name="неп_11">#REF!</definedName>
    <definedName name="неп_12" localSheetId="15">#REF!</definedName>
    <definedName name="неп_12">#REF!</definedName>
    <definedName name="неп_13" localSheetId="15">#REF!</definedName>
    <definedName name="неп_13">#REF!</definedName>
    <definedName name="неп_14" localSheetId="15">#REF!</definedName>
    <definedName name="неп_14">#REF!</definedName>
    <definedName name="неп_15" localSheetId="15">#REF!</definedName>
    <definedName name="неп_15">#REF!</definedName>
    <definedName name="неп_16" localSheetId="15">#REF!</definedName>
    <definedName name="неп_16">#REF!</definedName>
    <definedName name="неп_17" localSheetId="15">#REF!</definedName>
    <definedName name="неп_17">#REF!</definedName>
    <definedName name="неп_18" localSheetId="15">#REF!</definedName>
    <definedName name="неп_18">#REF!</definedName>
    <definedName name="неп_19" localSheetId="15">#REF!</definedName>
    <definedName name="неп_19">#REF!</definedName>
    <definedName name="неп_2" localSheetId="15">#REF!</definedName>
    <definedName name="неп_2">#REF!</definedName>
    <definedName name="неп_20" localSheetId="15">#REF!</definedName>
    <definedName name="неп_20">#REF!</definedName>
    <definedName name="неп_21" localSheetId="15">#REF!</definedName>
    <definedName name="неп_21">#REF!</definedName>
    <definedName name="неп_49" localSheetId="15">#REF!</definedName>
    <definedName name="неп_49">#REF!</definedName>
    <definedName name="неп_50" localSheetId="15">#REF!</definedName>
    <definedName name="неп_50">#REF!</definedName>
    <definedName name="неп_51" localSheetId="15">#REF!</definedName>
    <definedName name="неп_51">#REF!</definedName>
    <definedName name="неп_52" localSheetId="15">#REF!</definedName>
    <definedName name="неп_52">#REF!</definedName>
    <definedName name="неп_53" localSheetId="15">#REF!</definedName>
    <definedName name="неп_53">#REF!</definedName>
    <definedName name="неп_54" localSheetId="15">#REF!</definedName>
    <definedName name="неп_54">#REF!</definedName>
    <definedName name="неп_6" localSheetId="15">#REF!</definedName>
    <definedName name="неп_6">#REF!</definedName>
    <definedName name="неп_7" localSheetId="15">#REF!</definedName>
    <definedName name="неп_7">#REF!</definedName>
    <definedName name="неп_8" localSheetId="15">#REF!</definedName>
    <definedName name="неп_8">#REF!</definedName>
    <definedName name="неп_9" localSheetId="15">#REF!</definedName>
    <definedName name="неп_9">#REF!</definedName>
    <definedName name="Непредв">[12]Коэфф!$B$7</definedName>
    <definedName name="ННОвгород" localSheetId="15">#REF!</definedName>
    <definedName name="ННОвгород">#REF!</definedName>
    <definedName name="ННОвгород_1" localSheetId="15">#REF!</definedName>
    <definedName name="ННОвгород_1">#REF!</definedName>
    <definedName name="ННОвгород_2" localSheetId="15">#REF!</definedName>
    <definedName name="ННОвгород_2">#REF!</definedName>
    <definedName name="ННОвгород_22" localSheetId="15">#REF!</definedName>
    <definedName name="ННОвгород_22">#REF!</definedName>
    <definedName name="ННОвгород_49" localSheetId="15">#REF!</definedName>
    <definedName name="ННОвгород_49">#REF!</definedName>
    <definedName name="ННОвгород_5" localSheetId="15">#REF!</definedName>
    <definedName name="ННОвгород_5">#REF!</definedName>
    <definedName name="ННОвгород_50" localSheetId="15">#REF!</definedName>
    <definedName name="ННОвгород_50">#REF!</definedName>
    <definedName name="ННОвгород_51" localSheetId="15">#REF!</definedName>
    <definedName name="ННОвгород_51">#REF!</definedName>
    <definedName name="ННОвгород_52" localSheetId="15">#REF!</definedName>
    <definedName name="ННОвгород_52">#REF!</definedName>
    <definedName name="ННОвгород_53" localSheetId="15">#REF!</definedName>
    <definedName name="ННОвгород_53">#REF!</definedName>
    <definedName name="ННОвгород_54" localSheetId="15">#REF!</definedName>
    <definedName name="ННОвгород_54">#REF!</definedName>
    <definedName name="Номер_договора" localSheetId="15">#REF!</definedName>
    <definedName name="Номер_договора">#REF!</definedName>
    <definedName name="Номер_договора_1">#REF!</definedName>
    <definedName name="НомерДоговора">[27]ОбмОбслЗемОд!$F$2</definedName>
    <definedName name="Нсапк">'[9]Лист опроса'!$B$34</definedName>
    <definedName name="Нсстр">'[9]Лист опроса'!$B$32</definedName>
    <definedName name="о" localSheetId="15">#REF!</definedName>
    <definedName name="о">#REF!</definedName>
    <definedName name="о_1">#REF!</definedName>
    <definedName name="_xlnm.Print_Area" localSheetId="5">'Cводная смета ПИР'!$A$1:$G$37</definedName>
    <definedName name="_xlnm.Print_Area" localSheetId="14">Археология!$A$1:$G$26</definedName>
    <definedName name="_xlnm.Print_Area" localSheetId="17">'ВОП '!$A$1:$G$26</definedName>
    <definedName name="_xlnm.Print_Area" localSheetId="15">'ВОП (по форме 3п)'!$A$1:$G$33</definedName>
    <definedName name="_xlnm.Print_Area" localSheetId="8">Геодезия!$A$1:$N$84</definedName>
    <definedName name="_xlnm.Print_Area" localSheetId="3">НМЦ!$A$1:$E$22</definedName>
    <definedName name="_xlnm.Print_Area" localSheetId="4">НМЦК!$A$1:$G$47</definedName>
    <definedName name="_xlnm.Print_Area" localSheetId="1">Пояснительная!$A$1:$C$23</definedName>
    <definedName name="_xlnm.Print_Area" localSheetId="2">Протокол!$A$1:$K$36</definedName>
    <definedName name="_xlnm.Print_Area" localSheetId="7">'Экспертиза ПД и ИЗ'!$A$1:$H$21</definedName>
    <definedName name="Область_печати_ИМ" localSheetId="8">Геодезия!$A$1:$J$50</definedName>
    <definedName name="обуч" localSheetId="15" hidden="1">{#N/A,#N/A,TRUE,"Смета на пасс. обор. №1"}</definedName>
    <definedName name="обуч" hidden="1">{#N/A,#N/A,TRUE,"Смета на пасс. обор. №1"}</definedName>
    <definedName name="обуч_1" localSheetId="15" hidden="1">{#N/A,#N/A,TRUE,"Смета на пасс. обор. №1"}</definedName>
    <definedName name="обуч_1" hidden="1">{#N/A,#N/A,TRUE,"Смета на пасс. обор. №1"}</definedName>
    <definedName name="общ_МПА_П">#REF!</definedName>
    <definedName name="ОбъектАдрес">[27]ОбмОбслЗемОд!$A$4</definedName>
    <definedName name="Объекты" localSheetId="15">#REF!</definedName>
    <definedName name="Объекты">#REF!</definedName>
    <definedName name="объем" localSheetId="15">NA()</definedName>
    <definedName name="объем">#N/A</definedName>
    <definedName name="объем___0" localSheetId="15">NA()</definedName>
    <definedName name="объем___0">#REF!</definedName>
    <definedName name="объем___0___0" localSheetId="15">#REF!</definedName>
    <definedName name="объем___0___0">#REF!</definedName>
    <definedName name="объем___0___0___0" localSheetId="15">#REF!</definedName>
    <definedName name="объем___0___0___0">#REF!</definedName>
    <definedName name="объем___0___0___0___0" localSheetId="15">#REF!</definedName>
    <definedName name="объем___0___0___0___0">#REF!</definedName>
    <definedName name="объем___0___0___0___0___0">#REF!</definedName>
    <definedName name="объем___0___0___0___0___0_1">#REF!</definedName>
    <definedName name="объем___0___0___0___0_1">#REF!</definedName>
    <definedName name="объем___0___0___0___1">#REF!</definedName>
    <definedName name="объем___0___0___0___1_1">#REF!</definedName>
    <definedName name="объем___0___0___0___5">#REF!</definedName>
    <definedName name="объем___0___0___0___5_1">#REF!</definedName>
    <definedName name="объем___0___0___0_1">#REF!</definedName>
    <definedName name="объем___0___0___0_1_1">#REF!</definedName>
    <definedName name="объем___0___0___0_1_1_1">#REF!</definedName>
    <definedName name="объем___0___0___0_5">#REF!</definedName>
    <definedName name="объем___0___0___0_5_1">#REF!</definedName>
    <definedName name="объем___0___0___1">#REF!</definedName>
    <definedName name="объем___0___0___1_1">#REF!</definedName>
    <definedName name="объем___0___0___2" localSheetId="15">#REF!</definedName>
    <definedName name="объем___0___0___2">#REF!</definedName>
    <definedName name="объем___0___0___2_1">#REF!</definedName>
    <definedName name="объем___0___0___3" localSheetId="15">#REF!</definedName>
    <definedName name="объем___0___0___3">#REF!</definedName>
    <definedName name="объем___0___0___3_1">#REF!</definedName>
    <definedName name="объем___0___0___4" localSheetId="15">#REF!</definedName>
    <definedName name="объем___0___0___4">#REF!</definedName>
    <definedName name="объем___0___0___4_1">#REF!</definedName>
    <definedName name="объем___0___0___5">#REF!</definedName>
    <definedName name="объем___0___0___5_1">#REF!</definedName>
    <definedName name="объем___0___0_1">#REF!</definedName>
    <definedName name="объем___0___0_1_1">#REF!</definedName>
    <definedName name="объем___0___0_1_1_1">#REF!</definedName>
    <definedName name="объем___0___0_3">#REF!</definedName>
    <definedName name="объем___0___0_3_1">#REF!</definedName>
    <definedName name="объем___0___0_5">#REF!</definedName>
    <definedName name="объем___0___0_5_1">#REF!</definedName>
    <definedName name="объем___0___1" localSheetId="15">#REF!</definedName>
    <definedName name="объем___0___1">#REF!</definedName>
    <definedName name="объем___0___1___0">#REF!</definedName>
    <definedName name="объем___0___1___0_1">#REF!</definedName>
    <definedName name="объем___0___1_1">#REF!</definedName>
    <definedName name="объем___0___10" localSheetId="15">#REF!</definedName>
    <definedName name="объем___0___10">#REF!</definedName>
    <definedName name="объем___0___10_1">#REF!</definedName>
    <definedName name="объем___0___12" localSheetId="15">#REF!</definedName>
    <definedName name="объем___0___12">#REF!</definedName>
    <definedName name="объем___0___2" localSheetId="15">#REF!</definedName>
    <definedName name="объем___0___2">#REF!</definedName>
    <definedName name="объем___0___2___0" localSheetId="15">#REF!</definedName>
    <definedName name="объем___0___2___0">#REF!</definedName>
    <definedName name="объем___0___2___0___0">#REF!</definedName>
    <definedName name="объем___0___2___0___0_1">#REF!</definedName>
    <definedName name="объем___0___2___0_1">#REF!</definedName>
    <definedName name="объем___0___2___5">#REF!</definedName>
    <definedName name="объем___0___2___5_1">#REF!</definedName>
    <definedName name="объем___0___2_1">#REF!</definedName>
    <definedName name="объем___0___2_1_1">#REF!</definedName>
    <definedName name="объем___0___2_1_1_1">#REF!</definedName>
    <definedName name="объем___0___2_3">#REF!</definedName>
    <definedName name="объем___0___2_3_1">#REF!</definedName>
    <definedName name="объем___0___2_5">#REF!</definedName>
    <definedName name="объем___0___2_5_1">#REF!</definedName>
    <definedName name="объем___0___3" localSheetId="15">#REF!</definedName>
    <definedName name="объем___0___3">#REF!</definedName>
    <definedName name="объем___0___3___0">#REF!</definedName>
    <definedName name="объем___0___3___0_1">#REF!</definedName>
    <definedName name="объем___0___3___5">#REF!</definedName>
    <definedName name="объем___0___3___5_1">#REF!</definedName>
    <definedName name="объем___0___3_1">#REF!</definedName>
    <definedName name="объем___0___3_1_1">#REF!</definedName>
    <definedName name="объем___0___3_1_1_1">#REF!</definedName>
    <definedName name="объем___0___3_5">#REF!</definedName>
    <definedName name="объем___0___3_5_1">#REF!</definedName>
    <definedName name="объем___0___4" localSheetId="15">#REF!</definedName>
    <definedName name="объем___0___4">#REF!</definedName>
    <definedName name="объем___0___4___0">#REF!</definedName>
    <definedName name="объем___0___4___0_1">#REF!</definedName>
    <definedName name="объем___0___4___5">#REF!</definedName>
    <definedName name="объем___0___4___5_1">#REF!</definedName>
    <definedName name="объем___0___4_1">#REF!</definedName>
    <definedName name="объем___0___4_1_1">#REF!</definedName>
    <definedName name="объем___0___4_1_1_1">#REF!</definedName>
    <definedName name="объем___0___4_3">#REF!</definedName>
    <definedName name="объем___0___4_3_1">#REF!</definedName>
    <definedName name="объем___0___4_5">#REF!</definedName>
    <definedName name="объем___0___4_5_1">#REF!</definedName>
    <definedName name="объем___0___5" localSheetId="15">#REF!</definedName>
    <definedName name="объем___0___5">#REF!</definedName>
    <definedName name="объем___0___5_1">#REF!</definedName>
    <definedName name="объем___0___6" localSheetId="15">#REF!</definedName>
    <definedName name="объем___0___6">#REF!</definedName>
    <definedName name="объем___0___6_1">#REF!</definedName>
    <definedName name="объем___0___8" localSheetId="15">#REF!</definedName>
    <definedName name="объем___0___8">#REF!</definedName>
    <definedName name="объем___0___8_1">#REF!</definedName>
    <definedName name="объем___0_1">#REF!</definedName>
    <definedName name="объем___0_1_1">#REF!</definedName>
    <definedName name="объем___0_3">#REF!</definedName>
    <definedName name="объем___0_3_1">#REF!</definedName>
    <definedName name="объем___0_5">#REF!</definedName>
    <definedName name="объем___0_5_1">#REF!</definedName>
    <definedName name="объем___1" localSheetId="15">#REF!</definedName>
    <definedName name="объем___1">#REF!</definedName>
    <definedName name="объем___1___0" localSheetId="15">#REF!</definedName>
    <definedName name="объем___1___0">#REF!</definedName>
    <definedName name="объем___1___0___0">#REF!</definedName>
    <definedName name="объем___1___0___0_1">#REF!</definedName>
    <definedName name="объем___1___0_1">#REF!</definedName>
    <definedName name="объем___1___1">#REF!</definedName>
    <definedName name="объем___1___1_1">#REF!</definedName>
    <definedName name="объем___1___5">#REF!</definedName>
    <definedName name="объем___1___5_1">#REF!</definedName>
    <definedName name="объем___1_1">#REF!</definedName>
    <definedName name="объем___1_1_1">#REF!</definedName>
    <definedName name="объем___1_1_1_1">#REF!</definedName>
    <definedName name="объем___1_3">#REF!</definedName>
    <definedName name="объем___1_3_1">#REF!</definedName>
    <definedName name="объем___1_5">#REF!</definedName>
    <definedName name="объем___1_5_1">#REF!</definedName>
    <definedName name="объем___10" localSheetId="15">NA()</definedName>
    <definedName name="объем___10">#REF!</definedName>
    <definedName name="объем___10___0" localSheetId="15">#REF!</definedName>
    <definedName name="объем___10___0">NA()</definedName>
    <definedName name="объем___10___0___0" localSheetId="15">#REF!</definedName>
    <definedName name="объем___10___0___0">#REF!</definedName>
    <definedName name="объем___10___0___0___0">#REF!</definedName>
    <definedName name="объем___10___0___0___0_1">#REF!</definedName>
    <definedName name="объем___10___0___0_1">#REF!</definedName>
    <definedName name="объем___10___0___1">NA()</definedName>
    <definedName name="объем___10___0___5">NA()</definedName>
    <definedName name="объем___10___0_1" localSheetId="15">#REF!</definedName>
    <definedName name="объем___10___0_1">#REF!</definedName>
    <definedName name="объем___10___0_1_1">NA()</definedName>
    <definedName name="объем___10___0_3">NA()</definedName>
    <definedName name="объем___10___0_5">NA()</definedName>
    <definedName name="объем___10___1" localSheetId="15">#REF!</definedName>
    <definedName name="объем___10___1">#REF!</definedName>
    <definedName name="объем___10___10" localSheetId="15">#REF!</definedName>
    <definedName name="объем___10___10">#REF!</definedName>
    <definedName name="объем___10___12" localSheetId="15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5_1">#REF!</definedName>
    <definedName name="объем___10___6">NA()</definedName>
    <definedName name="объем___10___8">NA()</definedName>
    <definedName name="объем___10_1">NA()</definedName>
    <definedName name="объем___10_3">#REF!</definedName>
    <definedName name="объем___10_3_1">#REF!</definedName>
    <definedName name="объем___10_5">#REF!</definedName>
    <definedName name="объем___10_5_1">#REF!</definedName>
    <definedName name="объем___11" localSheetId="15">#REF!</definedName>
    <definedName name="объем___11">#REF!</definedName>
    <definedName name="объем___11___0">NA()</definedName>
    <definedName name="объем___11___10" localSheetId="15">#REF!</definedName>
    <definedName name="объем___11___10">#REF!</definedName>
    <definedName name="объем___11___2" localSheetId="15">#REF!</definedName>
    <definedName name="объем___11___2">#REF!</definedName>
    <definedName name="объем___11___4" localSheetId="15">#REF!</definedName>
    <definedName name="объем___11___4">#REF!</definedName>
    <definedName name="объем___11___6" localSheetId="15">#REF!</definedName>
    <definedName name="объем___11___6">#REF!</definedName>
    <definedName name="объем___11___8" localSheetId="15">#REF!</definedName>
    <definedName name="объем___11___8">#REF!</definedName>
    <definedName name="объем___11_1">#REF!</definedName>
    <definedName name="объем___12">NA()</definedName>
    <definedName name="объем___2" localSheetId="15">#REF!</definedName>
    <definedName name="объем___2">#REF!</definedName>
    <definedName name="объем___2___0" localSheetId="15">#REF!</definedName>
    <definedName name="объем___2___0">#REF!</definedName>
    <definedName name="объем___2___0___0" localSheetId="15">#REF!</definedName>
    <definedName name="объем___2___0___0">#REF!</definedName>
    <definedName name="объем___2___0___0___0" localSheetId="15">#REF!</definedName>
    <definedName name="объем___2___0___0___0">#REF!</definedName>
    <definedName name="объем___2___0___0___0___0">#REF!</definedName>
    <definedName name="объем___2___0___0___0___0_1">#REF!</definedName>
    <definedName name="объем___2___0___0___0_1">#REF!</definedName>
    <definedName name="объем___2___0___0___1">#REF!</definedName>
    <definedName name="объем___2___0___0___1_1">#REF!</definedName>
    <definedName name="объем___2___0___0___5">#REF!</definedName>
    <definedName name="объем___2___0___0___5_1">#REF!</definedName>
    <definedName name="объем___2___0___0_1">#REF!</definedName>
    <definedName name="объем___2___0___0_1_1">#REF!</definedName>
    <definedName name="объем___2___0___0_1_1_1">#REF!</definedName>
    <definedName name="объем___2___0___0_5">#REF!</definedName>
    <definedName name="объем___2___0___0_5_1">#REF!</definedName>
    <definedName name="объем___2___0___1">#REF!</definedName>
    <definedName name="объем___2___0___1_1">#REF!</definedName>
    <definedName name="объем___2___0___5">#REF!</definedName>
    <definedName name="объем___2___0___5_1">#REF!</definedName>
    <definedName name="объем___2___0_1">#REF!</definedName>
    <definedName name="объем___2___0_1_1">#REF!</definedName>
    <definedName name="объем___2___0_1_1_1">#REF!</definedName>
    <definedName name="объем___2___0_3">#REF!</definedName>
    <definedName name="объем___2___0_3_1">#REF!</definedName>
    <definedName name="объем___2___0_5">#REF!</definedName>
    <definedName name="объем___2___0_5_1">#REF!</definedName>
    <definedName name="объем___2___1" localSheetId="15">#REF!</definedName>
    <definedName name="объем___2___1">#REF!</definedName>
    <definedName name="объем___2___1_1">#REF!</definedName>
    <definedName name="объем___2___10" localSheetId="15">#REF!</definedName>
    <definedName name="объем___2___10">#REF!</definedName>
    <definedName name="объем___2___10_1">#REF!</definedName>
    <definedName name="объем___2___12" localSheetId="15">#REF!</definedName>
    <definedName name="объем___2___12">#REF!</definedName>
    <definedName name="объем___2___2" localSheetId="15">#REF!</definedName>
    <definedName name="объем___2___2">#REF!</definedName>
    <definedName name="объем___2___2_1">#REF!</definedName>
    <definedName name="объем___2___3" localSheetId="15">#REF!</definedName>
    <definedName name="объем___2___3">#REF!</definedName>
    <definedName name="объем___2___4" localSheetId="15">#REF!</definedName>
    <definedName name="объем___2___4">#REF!</definedName>
    <definedName name="объем___2___4___0">#REF!</definedName>
    <definedName name="объем___2___4___0_1">#REF!</definedName>
    <definedName name="объем___2___4___5">#REF!</definedName>
    <definedName name="объем___2___4___5_1">#REF!</definedName>
    <definedName name="объем___2___4_1">#REF!</definedName>
    <definedName name="объем___2___4_1_1">#REF!</definedName>
    <definedName name="объем___2___4_1_1_1">#REF!</definedName>
    <definedName name="объем___2___4_3">#REF!</definedName>
    <definedName name="объем___2___4_3_1">#REF!</definedName>
    <definedName name="объем___2___4_5">#REF!</definedName>
    <definedName name="объем___2___4_5_1">#REF!</definedName>
    <definedName name="объем___2___5">#REF!</definedName>
    <definedName name="объем___2___5_1">#REF!</definedName>
    <definedName name="объем___2___6" localSheetId="15">#REF!</definedName>
    <definedName name="объем___2___6">#REF!</definedName>
    <definedName name="объем___2___6_1">#REF!</definedName>
    <definedName name="объем___2___8" localSheetId="15">#REF!</definedName>
    <definedName name="объем___2___8">#REF!</definedName>
    <definedName name="объем___2___8_1">#REF!</definedName>
    <definedName name="объем___2_1">#REF!</definedName>
    <definedName name="объем___2_1_1">#REF!</definedName>
    <definedName name="объем___2_1_1_1">#REF!</definedName>
    <definedName name="объем___2_3">#REF!</definedName>
    <definedName name="объем___2_3_1">#REF!</definedName>
    <definedName name="объем___2_5">#REF!</definedName>
    <definedName name="объем___2_5_1">#REF!</definedName>
    <definedName name="объем___3" localSheetId="15">#REF!</definedName>
    <definedName name="объем___3">#REF!</definedName>
    <definedName name="объем___3___0" localSheetId="15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5">#REF!</definedName>
    <definedName name="объем___3___0___5_1">#REF!</definedName>
    <definedName name="объем___3___0_1" localSheetId="15">#REF!</definedName>
    <definedName name="объем___3___0_1">#REF!</definedName>
    <definedName name="объем___3___0_1_1">NA()</definedName>
    <definedName name="объем___3___0_3">#REF!</definedName>
    <definedName name="объем___3___0_3_1">#REF!</definedName>
    <definedName name="объем___3___0_5">#REF!</definedName>
    <definedName name="объем___3___0_5_1">#REF!</definedName>
    <definedName name="объем___3___10" localSheetId="15">#REF!</definedName>
    <definedName name="объем___3___10">#REF!</definedName>
    <definedName name="объем___3___2" localSheetId="15">#REF!</definedName>
    <definedName name="объем___3___2">#REF!</definedName>
    <definedName name="объем___3___2_1">#REF!</definedName>
    <definedName name="объем___3___3" localSheetId="15">#REF!</definedName>
    <definedName name="объем___3___3">#REF!</definedName>
    <definedName name="объем___3___3_1">#REF!</definedName>
    <definedName name="объем___3___4" localSheetId="15">#REF!</definedName>
    <definedName name="объем___3___4">#REF!</definedName>
    <definedName name="объем___3___5">#REF!</definedName>
    <definedName name="объем___3___5_1">#REF!</definedName>
    <definedName name="объем___3___6" localSheetId="15">#REF!</definedName>
    <definedName name="объем___3___6">#REF!</definedName>
    <definedName name="объем___3___8" localSheetId="15">#REF!</definedName>
    <definedName name="объем___3___8">#REF!</definedName>
    <definedName name="объем___3_1">#REF!</definedName>
    <definedName name="объем___3_1_1">#REF!</definedName>
    <definedName name="объем___3_1_1_1">#REF!</definedName>
    <definedName name="объем___3_3">NA()</definedName>
    <definedName name="объем___3_5">#REF!</definedName>
    <definedName name="объем___3_5_1">#REF!</definedName>
    <definedName name="объем___4" localSheetId="15">#REF!</definedName>
    <definedName name="объем___4">#REF!</definedName>
    <definedName name="объем___4___0" localSheetId="15">#REF!</definedName>
    <definedName name="объем___4___0">NA()</definedName>
    <definedName name="объем___4___0___0" localSheetId="15">#REF!</definedName>
    <definedName name="объем___4___0___0">#REF!</definedName>
    <definedName name="объем___4___0___0___0" localSheetId="15">#REF!</definedName>
    <definedName name="объем___4___0___0___0">#REF!</definedName>
    <definedName name="объем___4___0___0___0___0">#REF!</definedName>
    <definedName name="объем___4___0___0___0___0_1">#REF!</definedName>
    <definedName name="объем___4___0___0___0_1">#REF!</definedName>
    <definedName name="объем___4___0___0___1">#REF!</definedName>
    <definedName name="объем___4___0___0___1_1">#REF!</definedName>
    <definedName name="объем___4___0___0___5">#REF!</definedName>
    <definedName name="объем___4___0___0___5_1">#REF!</definedName>
    <definedName name="объем___4___0___0_1">#REF!</definedName>
    <definedName name="объем___4___0___0_1_1">#REF!</definedName>
    <definedName name="объем___4___0___0_1_1_1">#REF!</definedName>
    <definedName name="объем___4___0___0_5">#REF!</definedName>
    <definedName name="объем___4___0___0_5_1">#REF!</definedName>
    <definedName name="объем___4___0___1">#REF!</definedName>
    <definedName name="объем___4___0___1_1">#REF!</definedName>
    <definedName name="объем___4___0___5">NA()</definedName>
    <definedName name="объем___4___0_1">#REF!</definedName>
    <definedName name="объем___4___0_1_1">#REF!</definedName>
    <definedName name="объем___4___0_1_1_1">#REF!</definedName>
    <definedName name="объем___4___0_3">#REF!</definedName>
    <definedName name="объем___4___0_3_1">#REF!</definedName>
    <definedName name="объем___4___0_5">NA()</definedName>
    <definedName name="объем___4___1">#REF!</definedName>
    <definedName name="объем___4___1_1">#REF!</definedName>
    <definedName name="объем___4___10" localSheetId="15">#REF!</definedName>
    <definedName name="объем___4___10">#REF!</definedName>
    <definedName name="объем___4___10_1">#REF!</definedName>
    <definedName name="объем___4___12" localSheetId="15">#REF!</definedName>
    <definedName name="объем___4___12">#REF!</definedName>
    <definedName name="объем___4___2" localSheetId="15">#REF!</definedName>
    <definedName name="объем___4___2">#REF!</definedName>
    <definedName name="объем___4___2_1">#REF!</definedName>
    <definedName name="объем___4___3" localSheetId="15">#REF!</definedName>
    <definedName name="объем___4___3">#REF!</definedName>
    <definedName name="объем___4___3_1">#REF!</definedName>
    <definedName name="объем___4___4" localSheetId="15">#REF!</definedName>
    <definedName name="объем___4___4">#REF!</definedName>
    <definedName name="объем___4___4_1">#REF!</definedName>
    <definedName name="объем___4___5">#REF!</definedName>
    <definedName name="объем___4___5_1">#REF!</definedName>
    <definedName name="объем___4___6" localSheetId="15">#REF!</definedName>
    <definedName name="объем___4___6">#REF!</definedName>
    <definedName name="объем___4___6_1">#REF!</definedName>
    <definedName name="объем___4___8" localSheetId="15">#REF!</definedName>
    <definedName name="объем___4___8">#REF!</definedName>
    <definedName name="объем___4___8_1">#REF!</definedName>
    <definedName name="объем___4_1">#REF!</definedName>
    <definedName name="объем___4_1_1">#REF!</definedName>
    <definedName name="объем___4_1_1_1">#REF!</definedName>
    <definedName name="объем___4_3">#REF!</definedName>
    <definedName name="объем___4_3_1">#REF!</definedName>
    <definedName name="объем___4_5">#REF!</definedName>
    <definedName name="объем___4_5_1">#REF!</definedName>
    <definedName name="объем___5" localSheetId="15">#REF!</definedName>
    <definedName name="объем___5">NA()</definedName>
    <definedName name="объем___5___0" localSheetId="15">#REF!</definedName>
    <definedName name="объем___5___0">#REF!</definedName>
    <definedName name="объем___5___0___0" localSheetId="15">#REF!</definedName>
    <definedName name="объем___5___0___0">#REF!</definedName>
    <definedName name="объем___5___0___0___0" localSheetId="15">#REF!</definedName>
    <definedName name="объем___5___0___0___0">#REF!</definedName>
    <definedName name="объем___5___0___0___0___0">#REF!</definedName>
    <definedName name="объем___5___0___0___0___0_1">#REF!</definedName>
    <definedName name="объем___5___0___0___0_1">#REF!</definedName>
    <definedName name="объем___5___0___0_1">#REF!</definedName>
    <definedName name="объем___5___0___1">#REF!</definedName>
    <definedName name="объем___5___0___1_1">#REF!</definedName>
    <definedName name="объем___5___0___5">#REF!</definedName>
    <definedName name="объем___5___0___5_1">#REF!</definedName>
    <definedName name="объем___5___0_1">#REF!</definedName>
    <definedName name="объем___5___0_1_1">#REF!</definedName>
    <definedName name="объем___5___0_1_1_1">#REF!</definedName>
    <definedName name="объем___5___0_3">#REF!</definedName>
    <definedName name="объем___5___0_3_1">#REF!</definedName>
    <definedName name="объем___5___0_5">#REF!</definedName>
    <definedName name="объем___5___0_5_1">#REF!</definedName>
    <definedName name="объем___5___1">#REF!</definedName>
    <definedName name="объем___5___1_1">#REF!</definedName>
    <definedName name="объем___5___3">NA()</definedName>
    <definedName name="объем___5___5">NA()</definedName>
    <definedName name="объем___5_1">#REF!</definedName>
    <definedName name="объем___5_1_1">#REF!</definedName>
    <definedName name="объем___5_1_1_1">#REF!</definedName>
    <definedName name="объем___5_3">NA()</definedName>
    <definedName name="объем___5_5">NA()</definedName>
    <definedName name="объем___6" localSheetId="15">#REF!</definedName>
    <definedName name="объем___6">NA()</definedName>
    <definedName name="объем___6___0" localSheetId="15">#REF!</definedName>
    <definedName name="объем___6___0">#REF!</definedName>
    <definedName name="объем___6___0___0" localSheetId="15">#REF!</definedName>
    <definedName name="объем___6___0___0">#REF!</definedName>
    <definedName name="объем___6___0___0___0" localSheetId="15">#REF!</definedName>
    <definedName name="объем___6___0___0___0">#REF!</definedName>
    <definedName name="объем___6___0___0___0___0">#REF!</definedName>
    <definedName name="объем___6___0___0___0___0_1">#REF!</definedName>
    <definedName name="объем___6___0___0___0_1">#REF!</definedName>
    <definedName name="объем___6___0___0_1">#REF!</definedName>
    <definedName name="объем___6___0___1">#REF!</definedName>
    <definedName name="объем___6___0___1_1">#REF!</definedName>
    <definedName name="объем___6___0___5">#REF!</definedName>
    <definedName name="объем___6___0___5_1">#REF!</definedName>
    <definedName name="объем___6___0_1">#REF!</definedName>
    <definedName name="объем___6___0_1_1">#REF!</definedName>
    <definedName name="объем___6___0_1_1_1">#REF!</definedName>
    <definedName name="объем___6___0_3">#REF!</definedName>
    <definedName name="объем___6___0_3_1">#REF!</definedName>
    <definedName name="объем___6___0_5">#REF!</definedName>
    <definedName name="объем___6___0_5_1">#REF!</definedName>
    <definedName name="объем___6___1" localSheetId="15">#REF!</definedName>
    <definedName name="объем___6___1">#REF!</definedName>
    <definedName name="объем___6___10" localSheetId="15">#REF!</definedName>
    <definedName name="объем___6___10">#REF!</definedName>
    <definedName name="объем___6___10_1">#REF!</definedName>
    <definedName name="объем___6___12" localSheetId="15">#REF!</definedName>
    <definedName name="объем___6___12">#REF!</definedName>
    <definedName name="объем___6___2" localSheetId="15">#REF!</definedName>
    <definedName name="объем___6___2">#REF!</definedName>
    <definedName name="объем___6___2_1">#REF!</definedName>
    <definedName name="объем___6___4" localSheetId="15">#REF!</definedName>
    <definedName name="объем___6___4">#REF!</definedName>
    <definedName name="объем___6___4_1">#REF!</definedName>
    <definedName name="объем___6___5">NA()</definedName>
    <definedName name="объем___6___6" localSheetId="15">#REF!</definedName>
    <definedName name="объем___6___6">#REF!</definedName>
    <definedName name="объем___6___6_1">#REF!</definedName>
    <definedName name="объем___6___8" localSheetId="15">#REF!</definedName>
    <definedName name="объем___6___8">#REF!</definedName>
    <definedName name="объем___6___8_1">#REF!</definedName>
    <definedName name="объем___6_1">#REF!</definedName>
    <definedName name="объем___6_1_1">#REF!</definedName>
    <definedName name="объем___6_1_1_1">#REF!</definedName>
    <definedName name="объем___6_3">#REF!</definedName>
    <definedName name="объем___6_3_1">#REF!</definedName>
    <definedName name="объем___6_5">NA()</definedName>
    <definedName name="объем___7" localSheetId="15">#REF!</definedName>
    <definedName name="объем___7">#REF!</definedName>
    <definedName name="объем___7___0" localSheetId="15">#REF!</definedName>
    <definedName name="объем___7___0">#REF!</definedName>
    <definedName name="объем___7___10" localSheetId="15">#REF!</definedName>
    <definedName name="объем___7___10">#REF!</definedName>
    <definedName name="объем___7___2" localSheetId="15">#REF!</definedName>
    <definedName name="объем___7___2">#REF!</definedName>
    <definedName name="объем___7___4" localSheetId="15">#REF!</definedName>
    <definedName name="объем___7___4">#REF!</definedName>
    <definedName name="объем___7___6" localSheetId="15">#REF!</definedName>
    <definedName name="объем___7___6">#REF!</definedName>
    <definedName name="объем___7___8" localSheetId="15">#REF!</definedName>
    <definedName name="объем___7___8">#REF!</definedName>
    <definedName name="объем___7_1">#REF!</definedName>
    <definedName name="объем___8" localSheetId="15">#REF!</definedName>
    <definedName name="объем___8">#REF!</definedName>
    <definedName name="объем___8___0" localSheetId="15">#REF!</definedName>
    <definedName name="объем___8___0">#REF!</definedName>
    <definedName name="объем___8___0___0" localSheetId="15">#REF!</definedName>
    <definedName name="объем___8___0___0">#REF!</definedName>
    <definedName name="объем___8___0___0___0" localSheetId="15">#REF!</definedName>
    <definedName name="объем___8___0___0___0">#REF!</definedName>
    <definedName name="объем___8___0___0___0___0">#REF!</definedName>
    <definedName name="объем___8___0___0___0___0_1">#REF!</definedName>
    <definedName name="объем___8___0___0___0_1">#REF!</definedName>
    <definedName name="объем___8___0___0_1">#REF!</definedName>
    <definedName name="объем___8___0___1">#REF!</definedName>
    <definedName name="объем___8___0___1_1">#REF!</definedName>
    <definedName name="объем___8___0___5">#REF!</definedName>
    <definedName name="объем___8___0___5_1">#REF!</definedName>
    <definedName name="объем___8___0_1">#REF!</definedName>
    <definedName name="объем___8___0_1_1">#REF!</definedName>
    <definedName name="объем___8___0_1_1_1">#REF!</definedName>
    <definedName name="объем___8___0_3">#REF!</definedName>
    <definedName name="объем___8___0_3_1">#REF!</definedName>
    <definedName name="объем___8___0_5">#REF!</definedName>
    <definedName name="объем___8___0_5_1">#REF!</definedName>
    <definedName name="объем___8___1" localSheetId="15">#REF!</definedName>
    <definedName name="объем___8___1">#REF!</definedName>
    <definedName name="объем___8___10" localSheetId="15">#REF!</definedName>
    <definedName name="объем___8___10">#REF!</definedName>
    <definedName name="объем___8___10_1">#REF!</definedName>
    <definedName name="объем___8___12" localSheetId="15">#REF!</definedName>
    <definedName name="объем___8___12">#REF!</definedName>
    <definedName name="объем___8___2" localSheetId="15">#REF!</definedName>
    <definedName name="объем___8___2">#REF!</definedName>
    <definedName name="объем___8___2_1">#REF!</definedName>
    <definedName name="объем___8___4" localSheetId="15">#REF!</definedName>
    <definedName name="объем___8___4">#REF!</definedName>
    <definedName name="объем___8___4_1">#REF!</definedName>
    <definedName name="объем___8___5">#REF!</definedName>
    <definedName name="объем___8___5_1">#REF!</definedName>
    <definedName name="объем___8___6" localSheetId="15">#REF!</definedName>
    <definedName name="объем___8___6">#REF!</definedName>
    <definedName name="объем___8___6_1">#REF!</definedName>
    <definedName name="объем___8___8" localSheetId="15">#REF!</definedName>
    <definedName name="объем___8___8">#REF!</definedName>
    <definedName name="объем___8___8_1">#REF!</definedName>
    <definedName name="объем___8_1">#REF!</definedName>
    <definedName name="объем___8_1_1">#REF!</definedName>
    <definedName name="объем___8_1_1_1">#REF!</definedName>
    <definedName name="объем___8_3">#REF!</definedName>
    <definedName name="объем___8_3_1">#REF!</definedName>
    <definedName name="объем___8_5">#REF!</definedName>
    <definedName name="объем___8_5_1">#REF!</definedName>
    <definedName name="объем___9" localSheetId="15">#REF!</definedName>
    <definedName name="объем___9">#REF!</definedName>
    <definedName name="объем___9___0" localSheetId="15">#REF!</definedName>
    <definedName name="объем___9___0">#REF!</definedName>
    <definedName name="объем___9___0___0" localSheetId="15">#REF!</definedName>
    <definedName name="объем___9___0___0">#REF!</definedName>
    <definedName name="объем___9___0___0___0" localSheetId="15">#REF!</definedName>
    <definedName name="объем___9___0___0___0">#REF!</definedName>
    <definedName name="объем___9___0___0___0___0">#REF!</definedName>
    <definedName name="объем___9___0___0___0___0_1">#REF!</definedName>
    <definedName name="объем___9___0___0___0_1">#REF!</definedName>
    <definedName name="объем___9___0___0_1">#REF!</definedName>
    <definedName name="объем___9___0___5">#REF!</definedName>
    <definedName name="объем___9___0___5_1">#REF!</definedName>
    <definedName name="объем___9___0_1">#REF!</definedName>
    <definedName name="объем___9___0_5">#REF!</definedName>
    <definedName name="объем___9___0_5_1">#REF!</definedName>
    <definedName name="объем___9___10" localSheetId="15">#REF!</definedName>
    <definedName name="объем___9___10">#REF!</definedName>
    <definedName name="объем___9___2" localSheetId="15">#REF!</definedName>
    <definedName name="объем___9___2">#REF!</definedName>
    <definedName name="объем___9___4" localSheetId="15">#REF!</definedName>
    <definedName name="объем___9___4">#REF!</definedName>
    <definedName name="объем___9___5">#REF!</definedName>
    <definedName name="объем___9___5_1">#REF!</definedName>
    <definedName name="объем___9___6" localSheetId="15">#REF!</definedName>
    <definedName name="объем___9___6">#REF!</definedName>
    <definedName name="объем___9___8" localSheetId="15">#REF!</definedName>
    <definedName name="объем___9___8">#REF!</definedName>
    <definedName name="объем___9_1">#REF!</definedName>
    <definedName name="объем___9_1_1">#REF!</definedName>
    <definedName name="объем___9_1_1_1">#REF!</definedName>
    <definedName name="объем___9_3">#REF!</definedName>
    <definedName name="объем___9_3_1">#REF!</definedName>
    <definedName name="объем___9_5">#REF!</definedName>
    <definedName name="объем___9_5_1">#REF!</definedName>
    <definedName name="объем_1">NA()</definedName>
    <definedName name="объем_1_1">NA()</definedName>
    <definedName name="объем_3">NA()</definedName>
    <definedName name="объем_4">NA()</definedName>
    <definedName name="объем_5">NA()</definedName>
    <definedName name="объем1" localSheetId="15">#REF!</definedName>
    <definedName name="объем1">#REF!</definedName>
    <definedName name="ог" localSheetId="15" hidden="1">{#N/A,#N/A,TRUE,"Смета на пасс. обор. №1"}</definedName>
    <definedName name="ог" hidden="1">{#N/A,#N/A,TRUE,"Смета на пасс. обор. №1"}</definedName>
    <definedName name="ог_1" localSheetId="15" hidden="1">{#N/A,#N/A,TRUE,"Смета на пасс. обор. №1"}</definedName>
    <definedName name="ог_1" hidden="1">{#N/A,#N/A,TRUE,"Смета на пасс. обор. №1"}</definedName>
    <definedName name="ок">#REF!</definedName>
    <definedName name="ок_1">#REF!</definedName>
    <definedName name="Окончательно">#REF!</definedName>
    <definedName name="олд" localSheetId="15" hidden="1">{#N/A,#N/A,TRUE,"Смета на пасс. обор. №1"}</definedName>
    <definedName name="олд" hidden="1">{#N/A,#N/A,TRUE,"Смета на пасс. обор. №1"}</definedName>
    <definedName name="олд_1" localSheetId="15" hidden="1">{#N/A,#N/A,TRUE,"Смета на пасс. обор. №1"}</definedName>
    <definedName name="олд_1" hidden="1">{#N/A,#N/A,TRUE,"Смета на пасс. обор. №1"}</definedName>
    <definedName name="олпрол" localSheetId="15">#REF!</definedName>
    <definedName name="олпрол">#REF!</definedName>
    <definedName name="олролрт" localSheetId="15">#REF!</definedName>
    <definedName name="олролрт">#REF!</definedName>
    <definedName name="ОЛЯ" localSheetId="15">#REF!</definedName>
    <definedName name="ОЛЯ">#REF!</definedName>
    <definedName name="ооо" localSheetId="15">#REF!</definedName>
    <definedName name="ооо">#REF!</definedName>
    <definedName name="ООО_НИИПРИИ___Севзапинжтехнология" localSheetId="14">#REF!</definedName>
    <definedName name="ООО_НИИПРИИ___Севзапинжтехнология" localSheetId="17">#REF!</definedName>
    <definedName name="ООО_НИИПРИИ___Севзапинжтехнология" localSheetId="15">#REF!</definedName>
    <definedName name="ООО_НИИПРИИ___Севзапинжтехнология" localSheetId="16">#REF!</definedName>
    <definedName name="ООО_НИИПРИИ___Севзапинжтехнология" localSheetId="12">#REF!</definedName>
    <definedName name="ООО_НИИПРИИ___Севзапинжтехнология">#REF!</definedName>
    <definedName name="оооо" localSheetId="15">#REF!</definedName>
    <definedName name="оооо">#REF!</definedName>
    <definedName name="Опер">[36]Орг!$C$50:$C$86</definedName>
    <definedName name="орп" localSheetId="15">[37]Смета!#REF!</definedName>
    <definedName name="орп" hidden="1">{#N/A,#N/A,TRUE,"Смета на пасс. обор. №1"}</definedName>
    <definedName name="орп_1" localSheetId="15" hidden="1">{#N/A,#N/A,TRUE,"Смета на пасс. обор. №1"}</definedName>
    <definedName name="орп_1" hidden="1">{#N/A,#N/A,TRUE,"Смета на пасс. обор. №1"}</definedName>
    <definedName name="Осн_Камер" localSheetId="15">#REF!</definedName>
    <definedName name="Осн_Камер" localSheetId="16">#REF!</definedName>
    <definedName name="Осн_Камер" localSheetId="12">#REF!</definedName>
    <definedName name="Осн_Камер">#REF!</definedName>
    <definedName name="от" localSheetId="15" hidden="1">{#N/A,#N/A,TRUE,"Смета на пасс. обор. №1"}</definedName>
    <definedName name="от" hidden="1">{#N/A,#N/A,TRUE,"Смета на пасс. обор. №1"}</definedName>
    <definedName name="от_1" localSheetId="15" hidden="1">{#N/A,#N/A,TRUE,"Смета на пасс. обор. №1"}</definedName>
    <definedName name="от_1" hidden="1">{#N/A,#N/A,TRUE,"Смета на пасс. обор. №1"}</definedName>
    <definedName name="Отч_пож">[12]Коэфф!$B$6</definedName>
    <definedName name="Отчет" localSheetId="15">#REF!</definedName>
    <definedName name="Отчет" localSheetId="16">#REF!</definedName>
    <definedName name="Отчет" localSheetId="12">#REF!</definedName>
    <definedName name="Отчет">#REF!</definedName>
    <definedName name="п" localSheetId="15">#REF!</definedName>
    <definedName name="п">#REF!</definedName>
    <definedName name="п_1">#REF!</definedName>
    <definedName name="п1111111" localSheetId="15">#REF!</definedName>
    <definedName name="п1111111" localSheetId="16">#REF!</definedName>
    <definedName name="п1111111" localSheetId="13">#REF!</definedName>
    <definedName name="п1111111">#REF!</definedName>
    <definedName name="п45" localSheetId="15">#REF!</definedName>
    <definedName name="п45">#REF!</definedName>
    <definedName name="ПА3" localSheetId="15">#REF!</definedName>
    <definedName name="ПА3" localSheetId="13">#REF!</definedName>
    <definedName name="ПА3">#REF!</definedName>
    <definedName name="ПА4" localSheetId="15">#REF!</definedName>
    <definedName name="ПА4" localSheetId="13">#REF!</definedName>
    <definedName name="ПА4">#REF!</definedName>
    <definedName name="паша" localSheetId="15">#REF!</definedName>
    <definedName name="паша">#REF!</definedName>
    <definedName name="ПБ" localSheetId="15">#REF!</definedName>
    <definedName name="ПБ">#REF!</definedName>
    <definedName name="ПД" localSheetId="15">#REF!</definedName>
    <definedName name="ПД">#REF!</definedName>
    <definedName name="ПереченьДолжностей">[38]Должности!$A$2:$A$31</definedName>
    <definedName name="ПЗ2" localSheetId="15">#REF!</definedName>
    <definedName name="ПЗ2">#REF!</definedName>
    <definedName name="пионер" localSheetId="14">#REF!</definedName>
    <definedName name="пионер" localSheetId="17">#REF!</definedName>
    <definedName name="пионер" localSheetId="15">#REF!</definedName>
    <definedName name="пионер" localSheetId="16">#REF!</definedName>
    <definedName name="пионер">#REF!</definedName>
    <definedName name="ПИР">#REF!</definedName>
    <definedName name="ПИСС_стац" localSheetId="15">#REF!</definedName>
    <definedName name="ПИСС_стац" localSheetId="16">#REF!</definedName>
    <definedName name="ПИСС_стац">#REF!</definedName>
    <definedName name="ПИСС_эксп" localSheetId="15">#REF!</definedName>
    <definedName name="ПИСС_эксп">#REF!</definedName>
    <definedName name="Пкр">'[9]Лист опроса'!$B$41</definedName>
    <definedName name="план" localSheetId="15">[2]топография!#REF!</definedName>
    <definedName name="план" localSheetId="8">[2]топография!#REF!</definedName>
    <definedName name="план" localSheetId="12">[2]топография!#REF!</definedName>
    <definedName name="План">'[39]Смета 7'!$F$1</definedName>
    <definedName name="Площадь" localSheetId="15">#REF!</definedName>
    <definedName name="Площадь">#REF!</definedName>
    <definedName name="Площадь_1">#REF!</definedName>
    <definedName name="Площадь_нелинейных_объектов" localSheetId="15">#REF!</definedName>
    <definedName name="Площадь_нелинейных_объектов">#REF!</definedName>
    <definedName name="Площадь_нелинейных_объектов_1">#REF!</definedName>
    <definedName name="Площадь_планшетов" localSheetId="15">#REF!</definedName>
    <definedName name="Площадь_планшетов">#REF!</definedName>
    <definedName name="Площадь_планшетов_1">#REF!</definedName>
    <definedName name="пнр" localSheetId="15">#REF!</definedName>
    <definedName name="пнр">#REF!</definedName>
    <definedName name="ПодрядДолжн">[27]ОбмОбслЗемОд!$F$67</definedName>
    <definedName name="ПодрядИмя">[27]ОбмОбслЗемОд!$H$69</definedName>
    <definedName name="Подрядчик">[27]ОбмОбслЗемОд!$A$7</definedName>
    <definedName name="Полевые" localSheetId="15">#REF!</definedName>
    <definedName name="Полевые" localSheetId="16">#REF!</definedName>
    <definedName name="Полевые" localSheetId="12">#REF!</definedName>
    <definedName name="Полевые">#REF!</definedName>
    <definedName name="Полно" localSheetId="15">#REF!</definedName>
    <definedName name="Полно">#REF!</definedName>
    <definedName name="попр" localSheetId="15">#REF!</definedName>
    <definedName name="попр">#REF!</definedName>
    <definedName name="Поправочные_коэффициенты_по_письму_Госстроя_от_25.12.90" localSheetId="15">NA()</definedName>
    <definedName name="Поправочные_коэффициенты_по_письму_Госстроя_от_25.12.90">#N/A</definedName>
    <definedName name="Поправочные_коэффициенты_по_письму_Госстроя_от_25.12.90___0" localSheetId="15">NA()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 localSheetId="15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 localSheetId="15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 localSheetId="15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__0_1">#REF!</definedName>
    <definedName name="Поправочные_коэффициенты_по_письму_Госстроя_от_25.12.90___0___0___0___0_1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1_1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__5_1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1_1">#REF!</definedName>
    <definedName name="Поправочные_коэффициенты_по_письму_Госстроя_от_25.12.90___0___0___0_1_1_1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0_5_1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1_1">#REF!</definedName>
    <definedName name="Поправочные_коэффициенты_по_письму_Госстроя_от_25.12.90___0___0___2" localSheetId="15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2_1">#REF!</definedName>
    <definedName name="Поправочные_коэффициенты_по_письму_Госстроя_от_25.12.90___0___0___3" localSheetId="15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1">#REF!</definedName>
    <definedName name="Поправочные_коэффициенты_по_письму_Госстроя_от_25.12.90___0___0___4" localSheetId="15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1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5_1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1_1">#REF!</definedName>
    <definedName name="Поправочные_коэффициенты_по_письму_Госстроя_от_25.12.90___0___0_1_1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3_1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0_5_1">#REF!</definedName>
    <definedName name="Поправочные_коэффициенты_по_письму_Госстроя_от_25.12.90___0___1" localSheetId="1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___0_1">#REF!</definedName>
    <definedName name="Поправочные_коэффициенты_по_письму_Госстроя_от_25.12.90___0___1_1">#REF!</definedName>
    <definedName name="Поправочные_коэффициенты_по_письму_Госстроя_от_25.12.90___0___10" localSheetId="15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0_1">#REF!</definedName>
    <definedName name="Поправочные_коэффициенты_по_письму_Госстроя_от_25.12.90___0___12" localSheetId="15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 localSheetId="15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 localSheetId="15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0___0_1">#REF!</definedName>
    <definedName name="Поправочные_коэффициенты_по_письму_Госстроя_от_25.12.90___0___2___0_1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__5_1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1_1">#REF!</definedName>
    <definedName name="Поправочные_коэффициенты_по_письму_Госстроя_от_25.12.90___0___2_1_1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3_1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2_5_1">#REF!</definedName>
    <definedName name="Поправочные_коэффициенты_по_письму_Госстроя_от_25.12.90___0___3" localSheetId="1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 localSheetId="15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0_1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1_1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__5_1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1_1">#REF!</definedName>
    <definedName name="Поправочные_коэффициенты_по_письму_Госстроя_от_25.12.90___0___3___0_1_1_1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0_5_1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__5_1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1_1">#REF!</definedName>
    <definedName name="Поправочные_коэффициенты_по_письму_Госстроя_от_25.12.90___0___3_1_1_1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3_5_1">#REF!</definedName>
    <definedName name="Поправочные_коэффициенты_по_письму_Госстроя_от_25.12.90___0___4" localSheetId="1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0_1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__5_1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1_1">#REF!</definedName>
    <definedName name="Поправочные_коэффициенты_по_письму_Госстроя_от_25.12.90___0___4_1_1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3_1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4_5_1">#REF!</definedName>
    <definedName name="Поправочные_коэффициенты_по_письму_Госстроя_от_25.12.90___0___5" localSheetId="1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1">#REF!</definedName>
    <definedName name="Поправочные_коэффициенты_по_письму_Госстроя_от_25.12.90___0___6" localSheetId="15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1">#REF!</definedName>
    <definedName name="Поправочные_коэффициенты_по_письму_Госстроя_от_25.12.90___0___8" localSheetId="15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1">#REF!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1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3_1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0_5_1">#REF!</definedName>
    <definedName name="Поправочные_коэффициенты_по_письму_Госстроя_от_25.12.90___1" localSheetId="1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 localSheetId="15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0___0_1">#REF!</definedName>
    <definedName name="Поправочные_коэффициенты_по_письму_Госстроя_от_25.12.90___1___0_1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1_1">#REF!</definedName>
    <definedName name="Поправочные_коэффициенты_по_письму_Госстроя_от_25.12.90___1___3" localSheetId="15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1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__5_1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1_1">#REF!</definedName>
    <definedName name="Поправочные_коэффициенты_по_письму_Госстроя_от_25.12.90___1_1_1_1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_5_1">#REF!</definedName>
    <definedName name="Поправочные_коэффициенты_по_письму_Госстроя_от_25.12.90___10" localSheetId="15">NA()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 localSheetId="15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 localSheetId="15">#REF!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0___0_1">#REF!</definedName>
    <definedName name="Поправочные_коэффициенты_по_письму_Госстроя_от_25.12.90___10___0___0_1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 localSheetId="15">#REF!</definedName>
    <definedName name="Поправочные_коэффициенты_по_письму_Госстроя_от_25.12.90___10___0_1">#REF!</definedName>
    <definedName name="Поправочные_коэффициенты_по_письму_Госстроя_от_25.12.90___10___0_1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 localSheetId="15">#REF!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 localSheetId="15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 localSheetId="15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5_1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1">NA()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3_1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0_5_1">#REF!</definedName>
    <definedName name="Поправочные_коэффициенты_по_письму_Госстроя_от_25.12.90___11" localSheetId="1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10" localSheetId="15">#REF!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 localSheetId="15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 localSheetId="15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 localSheetId="15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8" localSheetId="15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1_1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 localSheetId="15">#REF!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 localSheetId="15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 localSheetId="15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 localSheetId="15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0___0_1">#REF!</definedName>
    <definedName name="Поправочные_коэффициенты_по_письму_Госстроя_от_25.12.90___2___0___0___0_1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1_1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__5_1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1_1">#REF!</definedName>
    <definedName name="Поправочные_коэффициенты_по_письму_Госстроя_от_25.12.90___2___0___0_1_1_1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0_5_1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1_1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5_1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1_1">#REF!</definedName>
    <definedName name="Поправочные_коэффициенты_по_письму_Госстроя_от_25.12.90___2___0_1_1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3_1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0_5_1">#REF!</definedName>
    <definedName name="Поправочные_коэффициенты_по_письму_Госстроя_от_25.12.90___2___1" localSheetId="1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1">#REF!</definedName>
    <definedName name="Поправочные_коэффициенты_по_письму_Госстроя_от_25.12.90___2___10" localSheetId="15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0_1">#REF!</definedName>
    <definedName name="Поправочные_коэффициенты_по_письму_Госстроя_от_25.12.90___2___12" localSheetId="15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 localSheetId="15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2_1">#REF!</definedName>
    <definedName name="Поправочные_коэффициенты_по_письму_Госстроя_от_25.12.90___2___3" localSheetId="15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1">#REF!</definedName>
    <definedName name="Поправочные_коэффициенты_по_письму_Госстроя_от_25.12.90___2___4" localSheetId="15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0_1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__5_1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1_1">#REF!</definedName>
    <definedName name="Поправочные_коэффициенты_по_письму_Госстроя_от_25.12.90___2___4_1_1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3_1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4_5_1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5_1">#REF!</definedName>
    <definedName name="Поправочные_коэффициенты_по_письму_Госстроя_от_25.12.90___2___6" localSheetId="1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1">#REF!</definedName>
    <definedName name="Поправочные_коэффициенты_по_письму_Госстроя_от_25.12.90___2___8" localSheetId="15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1">#REF!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1_1">#REF!</definedName>
    <definedName name="Поправочные_коэффициенты_по_письму_Госстроя_от_25.12.90___2_1_1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3_1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2_5_1">#REF!</definedName>
    <definedName name="Поправочные_коэффициенты_по_письму_Госстроя_от_25.12.90___3" localSheetId="1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 localSheetId="15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 localSheetId="15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#REF!</definedName>
    <definedName name="Поправочные_коэффициенты_по_письму_Госстроя_от_25.12.90___3___0___0___0_1">#REF!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1_1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1_1">#REF!</definedName>
    <definedName name="Поправочные_коэффициенты_по_письму_Госстроя_от_25.12.90___3___0___0_1_1_1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1_1">#REF!</definedName>
    <definedName name="Поправочные_коэффициенты_по_письму_Госстроя_от_25.12.90___3___0___2" localSheetId="15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2_1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__5_1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1_1">#REF!</definedName>
    <definedName name="Поправочные_коэффициенты_по_письму_Госстроя_от_25.12.90___3___0_1_1_1">#REF!</definedName>
    <definedName name="Поправочные_коэффициенты_по_письму_Госстроя_от_25.12.90___3___0_3">#REF!</definedName>
    <definedName name="Поправочные_коэффициенты_по_письму_Госстроя_от_25.12.90___3___0_3_1">#REF!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0_5_1">#REF!</definedName>
    <definedName name="Поправочные_коэффициенты_по_письму_Госстроя_от_25.12.90___3___10" localSheetId="15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 localSheetId="15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2_1">#REF!</definedName>
    <definedName name="Поправочные_коэффициенты_по_письму_Госстроя_от_25.12.90___3___3" localSheetId="15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3_1">#REF!</definedName>
    <definedName name="Поправочные_коэффициенты_по_письму_Госстроя_от_25.12.90___3___4" localSheetId="15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5_1">#REF!</definedName>
    <definedName name="Поправочные_коэффициенты_по_письму_Госстроя_от_25.12.90___3___6" localSheetId="1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 localSheetId="15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1_1">#REF!</definedName>
    <definedName name="Поправочные_коэффициенты_по_письму_Госстроя_от_25.12.90___3_1_1_1">#REF!</definedName>
    <definedName name="Поправочные_коэффициенты_по_письму_Госстроя_от_25.12.90___3_3">NA()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3_5_1">#REF!</definedName>
    <definedName name="Поправочные_коэффициенты_по_письму_Госстроя_от_25.12.90___4" localSheetId="1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 localSheetId="15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 localSheetId="15">#REF!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 localSheetId="15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0___0_1">#REF!</definedName>
    <definedName name="Поправочные_коэффициенты_по_письму_Госстроя_от_25.12.90___4___0___0___0_1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1_1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__5_1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1_1">#REF!</definedName>
    <definedName name="Поправочные_коэффициенты_по_письму_Госстроя_от_25.12.90___4___0___0_1_1_1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0_5_1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1_1">#REF!</definedName>
    <definedName name="Поправочные_коэффициенты_по_письму_Госстроя_от_25.12.90___4___0___2" localSheetId="15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2_1">#REF!</definedName>
    <definedName name="Поправочные_коэффициенты_по_письму_Госстроя_от_25.12.90___4___0___4" localSheetId="15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1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1_1">#REF!</definedName>
    <definedName name="Поправочные_коэффициенты_по_письму_Госстроя_от_25.12.90___4___0_1_1_1">#REF!</definedName>
    <definedName name="Поправочные_коэффициенты_по_письму_Госстроя_от_25.12.90___4___0_3">NA()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 localSheetId="15">#REF!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0_1">#REF!</definedName>
    <definedName name="Поправочные_коэффициенты_по_письму_Госстроя_от_25.12.90___4___12" localSheetId="15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 localSheetId="15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2_1">#REF!</definedName>
    <definedName name="Поправочные_коэффициенты_по_письму_Госстроя_от_25.12.90___4___3" localSheetId="15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 localSheetId="15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0___0_1">#REF!</definedName>
    <definedName name="Поправочные_коэффициенты_по_письму_Госстроя_от_25.12.90___4___3___0_1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__5_1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1_1">#REF!</definedName>
    <definedName name="Поправочные_коэффициенты_по_письму_Госстроя_от_25.12.90___4___3_1_1_1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3_5_1">#REF!</definedName>
    <definedName name="Поправочные_коэффициенты_по_письму_Госстроя_от_25.12.90___4___4" localSheetId="1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4_1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5_1">#REF!</definedName>
    <definedName name="Поправочные_коэффициенты_по_письму_Госстроя_от_25.12.90___4___6" localSheetId="1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1">#REF!</definedName>
    <definedName name="Поправочные_коэффициенты_по_письму_Госстроя_от_25.12.90___4___8" localSheetId="15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1">#REF!</definedName>
    <definedName name="Поправочные_коэффициенты_по_письму_Госстроя_от_25.12.90___4_1" localSheetId="15">#REF!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1_1">NA()</definedName>
    <definedName name="Поправочные_коэффициенты_по_письму_Госстроя_от_25.12.90___4_3">#REF!</definedName>
    <definedName name="Поправочные_коэффициенты_по_письму_Госстроя_от_25.12.90___4_3_1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4_5_1">#REF!</definedName>
    <definedName name="Поправочные_коэффициенты_по_письму_Госстроя_от_25.12.90___5" localSheetId="1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 localSheetId="15">#REF!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 localSheetId="15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 localSheetId="15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0___0___0_1">#REF!</definedName>
    <definedName name="Поправочные_коэффициенты_по_письму_Госстроя_от_25.12.90___5___0___0___0_1">#REF!</definedName>
    <definedName name="Поправочные_коэффициенты_по_письму_Госстроя_от_25.12.90___5___0___0_1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1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__5_1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1_1">#REF!</definedName>
    <definedName name="Поправочные_коэффициенты_по_письму_Госстроя_от_25.12.90___5___0_1_1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3_1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0_5_1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1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1_1">#REF!</definedName>
    <definedName name="Поправочные_коэффициенты_по_письму_Госстроя_от_25.12.90___5_1_1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 localSheetId="15">#REF!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 localSheetId="15">#REF!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 localSheetId="15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 localSheetId="15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0___0___0_1">#REF!</definedName>
    <definedName name="Поправочные_коэффициенты_по_письму_Госстроя_от_25.12.90___6___0___0___0_1">#REF!</definedName>
    <definedName name="Поправочные_коэффициенты_по_письму_Госстроя_от_25.12.90___6___0___0_1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1_1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__5_1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1_1">#REF!</definedName>
    <definedName name="Поправочные_коэффициенты_по_письму_Госстроя_от_25.12.90___6___0_1_1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3_1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0_5_1">#REF!</definedName>
    <definedName name="Поправочные_коэффициенты_по_письму_Госстроя_от_25.12.90___6___1" localSheetId="1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 localSheetId="15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0_1">#REF!</definedName>
    <definedName name="Поправочные_коэффициенты_по_письму_Госстроя_от_25.12.90___6___12" localSheetId="15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 localSheetId="15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2_1">#REF!</definedName>
    <definedName name="Поправочные_коэффициенты_по_письму_Госстроя_от_25.12.90___6___4" localSheetId="15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4_1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 localSheetId="15">#REF!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1">#REF!</definedName>
    <definedName name="Поправочные_коэффициенты_по_письму_Госстроя_от_25.12.90___6___8" localSheetId="15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1">#REF!</definedName>
    <definedName name="Поправочные_коэффициенты_по_письму_Госстроя_от_25.12.90___6_1">#REF!</definedName>
    <definedName name="Поправочные_коэффициенты_по_письму_Госстроя_от_25.12.90___6_1_1">#REF!</definedName>
    <definedName name="Поправочные_коэффициенты_по_письму_Госстроя_от_25.12.90___6_1_1_1">#REF!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3_1">#REF!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 localSheetId="15">#REF!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 localSheetId="15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1">#REF!</definedName>
    <definedName name="Поправочные_коэффициенты_по_письму_Госстроя_от_25.12.90___7___10" localSheetId="15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 localSheetId="15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 localSheetId="15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 localSheetId="15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 localSheetId="15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7_1">#REF!</definedName>
    <definedName name="Поправочные_коэффициенты_по_письму_Госстроя_от_25.12.90___8" localSheetId="15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 localSheetId="15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 localSheetId="15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 localSheetId="15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0___0___0_1">#REF!</definedName>
    <definedName name="Поправочные_коэффициенты_по_письму_Госстроя_от_25.12.90___8___0___0___0_1">#REF!</definedName>
    <definedName name="Поправочные_коэффициенты_по_письму_Госстроя_от_25.12.90___8___0___0_1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1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__5_1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1_1">#REF!</definedName>
    <definedName name="Поправочные_коэффициенты_по_письму_Госстроя_от_25.12.90___8___0_1_1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3_1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0_5_1">#REF!</definedName>
    <definedName name="Поправочные_коэффициенты_по_письму_Госстроя_от_25.12.90___8___1" localSheetId="1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 localSheetId="15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0_1">#REF!</definedName>
    <definedName name="Поправочные_коэффициенты_по_письму_Госстроя_от_25.12.90___8___12" localSheetId="15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 localSheetId="15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2_1">#REF!</definedName>
    <definedName name="Поправочные_коэффициенты_по_письму_Госстроя_от_25.12.90___8___4" localSheetId="15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4_1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5_1">#REF!</definedName>
    <definedName name="Поправочные_коэффициенты_по_письму_Госстроя_от_25.12.90___8___6" localSheetId="1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1">#REF!</definedName>
    <definedName name="Поправочные_коэффициенты_по_письму_Госстроя_от_25.12.90___8___8" localSheetId="15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1">#REF!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1_1">#REF!</definedName>
    <definedName name="Поправочные_коэффициенты_по_письму_Госстроя_от_25.12.90___8_1_1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3_1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8_5_1">#REF!</definedName>
    <definedName name="Поправочные_коэффициенты_по_письму_Госстроя_от_25.12.90___9" localSheetId="1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 localSheetId="15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 localSheetId="15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 localSheetId="15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0___0___0_1">#REF!</definedName>
    <definedName name="Поправочные_коэффициенты_по_письму_Госстроя_от_25.12.90___9___0___0___0_1">#REF!</definedName>
    <definedName name="Поправочные_коэффициенты_по_письму_Госстроя_от_25.12.90___9___0___0_1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__5_1">#REF!</definedName>
    <definedName name="Поправочные_коэффициенты_по_письму_Госстроя_от_25.12.90___9___0_1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0_5_1">#REF!</definedName>
    <definedName name="Поправочные_коэффициенты_по_письму_Госстроя_от_25.12.90___9___10" localSheetId="1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 localSheetId="15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 localSheetId="15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5_1">#REF!</definedName>
    <definedName name="Поправочные_коэффициенты_по_письму_Госстроя_от_25.12.90___9___6" localSheetId="1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 localSheetId="15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1_1">#REF!</definedName>
    <definedName name="Поправочные_коэффициенты_по_письму_Госстроя_от_25.12.90___9_1_1_1">#REF!</definedName>
    <definedName name="Поправочные_коэффициенты_по_письму_Госстроя_от_25.12.90___9_3" localSheetId="15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3_1" localSheetId="15">#REF!</definedName>
    <definedName name="Поправочные_коэффициенты_по_письму_Госстроя_от_25.12.90___9_3_1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__9_5_1">#REF!</definedName>
    <definedName name="Поправочные_коэффициенты_по_письму_Госстроя_от_25.12.90_1" localSheetId="15">NA()</definedName>
    <definedName name="Поправочные_коэффициенты_по_письму_Госстроя_от_25.12.90_1">NA()</definedName>
    <definedName name="Поправочные_коэффициенты_по_письму_Госстроя_от_25.12.90_1_1">#REF!</definedName>
    <definedName name="Поправочные_коэффициенты_по_письму_Госстроя_от_25.12.90_1_1_1">#REF!</definedName>
    <definedName name="Поправочные_коэффициенты_по_письму_Госстроя_от_25.12.90_3">NA()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ор" localSheetId="15" hidden="1">{#N/A,#N/A,TRUE,"Смета на пасс. обор. №1"}</definedName>
    <definedName name="пор" hidden="1">{#N/A,#N/A,TRUE,"Смета на пасс. обор. №1"}</definedName>
    <definedName name="пор_1" localSheetId="15" hidden="1">{#N/A,#N/A,TRUE,"Смета на пасс. обор. №1"}</definedName>
    <definedName name="пор_1" hidden="1">{#N/A,#N/A,TRUE,"Смета на пасс. обор. №1"}</definedName>
    <definedName name="пояснит." localSheetId="15">#REF!</definedName>
    <definedName name="пояснит.">#REF!</definedName>
    <definedName name="ппп" localSheetId="15">#REF!</definedName>
    <definedName name="ппп">#REF!</definedName>
    <definedName name="пппп" localSheetId="14">#REF!</definedName>
    <definedName name="пппп" localSheetId="17">#REF!</definedName>
    <definedName name="пппп" localSheetId="15">#REF!</definedName>
    <definedName name="пппп" localSheetId="10">#REF!</definedName>
    <definedName name="пппп" localSheetId="16">#REF!</definedName>
    <definedName name="пппп" localSheetId="12">#REF!</definedName>
    <definedName name="пппп">#REF!</definedName>
    <definedName name="пр" localSheetId="15">[2]топография!#REF!</definedName>
    <definedName name="пр" localSheetId="16">[2]топография!#REF!</definedName>
    <definedName name="пр" localSheetId="12">[2]топография!#REF!</definedName>
    <definedName name="пр">[2]топография!#REF!</definedName>
    <definedName name="про" localSheetId="15" hidden="1">{#N/A,#N/A,TRUE,"Смета на пасс. обор. №1"}</definedName>
    <definedName name="про" hidden="1">{#N/A,#N/A,TRUE,"Смета на пасс. обор. №1"}</definedName>
    <definedName name="про_1" localSheetId="15" hidden="1">{#N/A,#N/A,TRUE,"Смета на пасс. обор. №1"}</definedName>
    <definedName name="про_1" hidden="1">{#N/A,#N/A,TRUE,"Смета на пасс. обор. №1"}</definedName>
    <definedName name="пробная" localSheetId="14">#REF!</definedName>
    <definedName name="пробная" localSheetId="17">#REF!</definedName>
    <definedName name="пробная" localSheetId="15">#REF!</definedName>
    <definedName name="пробная" localSheetId="8">#REF!</definedName>
    <definedName name="пробная" localSheetId="10">#REF!</definedName>
    <definedName name="пробная" localSheetId="16">#REF!</definedName>
    <definedName name="пробная" localSheetId="12">#REF!</definedName>
    <definedName name="пробная">#REF!</definedName>
    <definedName name="пробная_1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4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7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5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6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2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ектные2" localSheetId="15">#REF!</definedName>
    <definedName name="Проектные2" localSheetId="12">#REF!</definedName>
    <definedName name="Проектные2">#REF!</definedName>
    <definedName name="прол" localSheetId="15" hidden="1">{#N/A,#N/A,TRUE,"Смета на пасс. обор. №1"}</definedName>
    <definedName name="прол" hidden="1">{#N/A,#N/A,TRUE,"Смета на пасс. обор. №1"}</definedName>
    <definedName name="пролдж" localSheetId="15" hidden="1">{#N/A,#N/A,TRUE,"Смета на пасс. обор. №1"}</definedName>
    <definedName name="пролдж" hidden="1">{#N/A,#N/A,TRUE,"Смета на пасс. обор. №1"}</definedName>
    <definedName name="пролдж_1" localSheetId="15" hidden="1">{#N/A,#N/A,TRUE,"Смета на пасс. обор. №1"}</definedName>
    <definedName name="пролдж_1" hidden="1">{#N/A,#N/A,TRUE,"Смета на пасс. обор. №1"}</definedName>
    <definedName name="промбез" localSheetId="15">[2]топография!#REF!</definedName>
    <definedName name="промбез">[2]топография!#REF!</definedName>
    <definedName name="Промбезоп" localSheetId="15">#REF!</definedName>
    <definedName name="Промбезоп">#REF!</definedName>
    <definedName name="Прот">'[9]Лист опроса'!$B$6</definedName>
    <definedName name="протоколРМВК">#REF!</definedName>
    <definedName name="пуск" localSheetId="15">#REF!</definedName>
    <definedName name="пуск">#REF!</definedName>
    <definedName name="р" localSheetId="15">#REF!</definedName>
    <definedName name="р">#REF!</definedName>
    <definedName name="Расчёт1">'[40]Смета 7'!$F$1</definedName>
    <definedName name="ргл" localSheetId="15">#REF!</definedName>
    <definedName name="ргл">#REF!</definedName>
    <definedName name="РД" localSheetId="15">#REF!</definedName>
    <definedName name="РД">#REF!</definedName>
    <definedName name="рек" localSheetId="14">#REF!</definedName>
    <definedName name="рек" localSheetId="17">#REF!</definedName>
    <definedName name="рек" localSheetId="15">#REF!</definedName>
    <definedName name="рек" localSheetId="16">#REF!</definedName>
    <definedName name="рек" localSheetId="12">#REF!</definedName>
    <definedName name="рек">#REF!</definedName>
    <definedName name="рига">'[41]СметаСводная снег'!$E$7</definedName>
    <definedName name="рл" localSheetId="15">[2]топография!#REF!</definedName>
    <definedName name="рл">[2]топография!#REF!</definedName>
    <definedName name="рол" localSheetId="15" hidden="1">{#N/A,#N/A,TRUE,"Смета на пасс. обор. №1"}</definedName>
    <definedName name="рол" hidden="1">{#N/A,#N/A,TRUE,"Смета на пасс. обор. №1"}</definedName>
    <definedName name="рол_1" localSheetId="15" hidden="1">{#N/A,#N/A,TRUE,"Смета на пасс. обор. №1"}</definedName>
    <definedName name="рол_1" hidden="1">{#N/A,#N/A,TRUE,"Смета на пасс. обор. №1"}</definedName>
    <definedName name="роло" localSheetId="15">#REF!</definedName>
    <definedName name="роло">#REF!</definedName>
    <definedName name="ропгнлпеглн" localSheetId="15">#REF!</definedName>
    <definedName name="ропгнлпеглн">#REF!</definedName>
    <definedName name="рот" localSheetId="15">#REF!</definedName>
    <definedName name="рот">#REF!</definedName>
    <definedName name="рпв" localSheetId="15">#REF!</definedName>
    <definedName name="рпв">#REF!</definedName>
    <definedName name="рр" localSheetId="15" hidden="1">{#N/A,#N/A,TRUE,"Смета на пасс. обор. №1"}</definedName>
    <definedName name="рр" hidden="1">{#N/A,#N/A,TRUE,"Смета на пасс. обор. №1"}</definedName>
    <definedName name="рр_1" localSheetId="15" hidden="1">{#N/A,#N/A,TRUE,"Смета на пасс. обор. №1"}</definedName>
    <definedName name="рр_1" hidden="1">{#N/A,#N/A,TRUE,"Смета на пасс. обор. №1"}</definedName>
    <definedName name="РРК" localSheetId="15">#REF!</definedName>
    <definedName name="РРК" localSheetId="16">#REF!</definedName>
    <definedName name="РРК" localSheetId="12">#REF!</definedName>
    <definedName name="РРК">#REF!</definedName>
    <definedName name="РСЛ" localSheetId="15">#REF!</definedName>
    <definedName name="РСЛ" localSheetId="16">#REF!</definedName>
    <definedName name="РСЛ" localSheetId="12">#REF!</definedName>
    <definedName name="РСЛ">#REF!</definedName>
    <definedName name="Руководитель" localSheetId="15">#REF!</definedName>
    <definedName name="Руководитель">#REF!</definedName>
    <definedName name="Руководитель_1">#REF!</definedName>
    <definedName name="С" localSheetId="14" hidden="1">{#N/A,#N/A,FALSE,"Шаблон_Спец1"}</definedName>
    <definedName name="С" localSheetId="17" hidden="1">{#N/A,#N/A,FALSE,"Шаблон_Спец1"}</definedName>
    <definedName name="С" localSheetId="15" hidden="1">{#N/A,#N/A,FALSE,"Шаблон_Спец1"}</definedName>
    <definedName name="С" localSheetId="11" hidden="1">{#N/A,#N/A,FALSE,"Шаблон_Спец1"}</definedName>
    <definedName name="С" localSheetId="16" hidden="1">{#N/A,#N/A,FALSE,"Шаблон_Спец1"}</definedName>
    <definedName name="С" localSheetId="12" hidden="1">{#N/A,#N/A,FALSE,"Шаблон_Спец1"}</definedName>
    <definedName name="С" hidden="1">{#N/A,#N/A,FALSE,"Шаблон_Спец1"}</definedName>
    <definedName name="с_1" localSheetId="15" hidden="1">{#N/A,#N/A,TRUE,"Смета на пасс. обор. №1"}</definedName>
    <definedName name="с_1" hidden="1">{#N/A,#N/A,TRUE,"Смета на пасс. обор. №1"}</definedName>
    <definedName name="с1" localSheetId="14">#REF!</definedName>
    <definedName name="с1" localSheetId="17">#REF!</definedName>
    <definedName name="с1" localSheetId="15">#REF!</definedName>
    <definedName name="с1">#REF!</definedName>
    <definedName name="с10" localSheetId="14">#REF!</definedName>
    <definedName name="с10" localSheetId="17">#REF!</definedName>
    <definedName name="с10" localSheetId="15">#REF!</definedName>
    <definedName name="с10">#REF!</definedName>
    <definedName name="с2" localSheetId="14">#REF!</definedName>
    <definedName name="с2" localSheetId="17">#REF!</definedName>
    <definedName name="с2" localSheetId="15">#REF!</definedName>
    <definedName name="с2">#REF!</definedName>
    <definedName name="с3" localSheetId="14">#REF!</definedName>
    <definedName name="с3" localSheetId="17">#REF!</definedName>
    <definedName name="с3" localSheetId="15">#REF!</definedName>
    <definedName name="с3">#REF!</definedName>
    <definedName name="с4" localSheetId="14">#REF!</definedName>
    <definedName name="с4" localSheetId="17">#REF!</definedName>
    <definedName name="с4" localSheetId="15">#REF!</definedName>
    <definedName name="с4">#REF!</definedName>
    <definedName name="с5" localSheetId="14">#REF!</definedName>
    <definedName name="с5" localSheetId="17">#REF!</definedName>
    <definedName name="с5" localSheetId="15">#REF!</definedName>
    <definedName name="с5">#REF!</definedName>
    <definedName name="с6" localSheetId="14">#REF!</definedName>
    <definedName name="с6" localSheetId="17">#REF!</definedName>
    <definedName name="с6" localSheetId="15">#REF!</definedName>
    <definedName name="с6">#REF!</definedName>
    <definedName name="с7" localSheetId="14">#REF!</definedName>
    <definedName name="с7" localSheetId="17">#REF!</definedName>
    <definedName name="с7" localSheetId="15">#REF!</definedName>
    <definedName name="с7">#REF!</definedName>
    <definedName name="с8" localSheetId="14">#REF!</definedName>
    <definedName name="с8" localSheetId="17">#REF!</definedName>
    <definedName name="с8" localSheetId="15">#REF!</definedName>
    <definedName name="с8">#REF!</definedName>
    <definedName name="с9" localSheetId="14">#REF!</definedName>
    <definedName name="с9" localSheetId="17">#REF!</definedName>
    <definedName name="с9" localSheetId="15">#REF!</definedName>
    <definedName name="с9">#REF!</definedName>
    <definedName name="сам" localSheetId="15" hidden="1">{#N/A,#N/A,TRUE,"Смета на пасс. обор. №1"}</definedName>
    <definedName name="сам" hidden="1">{#N/A,#N/A,TRUE,"Смета на пасс. обор. №1"}</definedName>
    <definedName name="сам_1" localSheetId="15" hidden="1">{#N/A,#N/A,TRUE,"Смета на пасс. обор. №1"}</definedName>
    <definedName name="сам_1" hidden="1">{#N/A,#N/A,TRUE,"Смета на пасс. обор. №1"}</definedName>
    <definedName name="СВ1" localSheetId="15">#REF!</definedName>
    <definedName name="СВ1" localSheetId="16">#REF!</definedName>
    <definedName name="СВ1" localSheetId="13">#REF!</definedName>
    <definedName name="СВ1">#REF!</definedName>
    <definedName name="Свод1" localSheetId="15">#REF!</definedName>
    <definedName name="свод1" localSheetId="8">[2]топография!#REF!</definedName>
    <definedName name="Свод1" localSheetId="16">#REF!</definedName>
    <definedName name="свод1" localSheetId="12">[2]топография!#REF!</definedName>
    <definedName name="Свод1" localSheetId="13">#REF!</definedName>
    <definedName name="Свод1">#REF!</definedName>
    <definedName name="Сводная" localSheetId="15">#REF!</definedName>
    <definedName name="Сводная" localSheetId="16">#REF!</definedName>
    <definedName name="Сводная" localSheetId="12">#REF!</definedName>
    <definedName name="Сводная">#REF!</definedName>
    <definedName name="Сводная_новая1" localSheetId="15">#REF!</definedName>
    <definedName name="Сводная_новая1" localSheetId="16">#REF!</definedName>
    <definedName name="Сводная_новая1" localSheetId="12">#REF!</definedName>
    <definedName name="Сводная_новая1">#REF!</definedName>
    <definedName name="Сводная1" localSheetId="15">#REF!</definedName>
    <definedName name="Сводная1">#REF!</definedName>
    <definedName name="Сводно_сметный_расчет" localSheetId="15">#REF!</definedName>
    <definedName name="Сводно_сметный_расчет">#REF!</definedName>
    <definedName name="Сводно_сметный_расчет_49" localSheetId="15">#REF!</definedName>
    <definedName name="Сводно_сметный_расчет_49">#REF!</definedName>
    <definedName name="Сводно_сметный_расчет_50" localSheetId="15">#REF!</definedName>
    <definedName name="Сводно_сметный_расчет_50">#REF!</definedName>
    <definedName name="Сводно_сметный_расчет_51" localSheetId="15">#REF!</definedName>
    <definedName name="Сводно_сметный_расчет_51">#REF!</definedName>
    <definedName name="Сводно_сметный_расчет_52" localSheetId="15">#REF!</definedName>
    <definedName name="Сводно_сметный_расчет_52">#REF!</definedName>
    <definedName name="Сводно_сметный_расчет_53" localSheetId="15">#REF!</definedName>
    <definedName name="Сводно_сметный_расчет_53">#REF!</definedName>
    <definedName name="Сводно_сметный_расчет_54" localSheetId="15">#REF!</definedName>
    <definedName name="Сводно_сметный_расчет_54">#REF!</definedName>
    <definedName name="сврд" localSheetId="15">[2]топография!#REF!</definedName>
    <definedName name="сврд">[2]топография!#REF!</definedName>
    <definedName name="СВсм">[10]Вспомогательный!$D$36</definedName>
    <definedName name="сев" localSheetId="14">#REF!</definedName>
    <definedName name="сев" localSheetId="17">#REF!</definedName>
    <definedName name="сев" localSheetId="15">#REF!</definedName>
    <definedName name="сев" localSheetId="16">#REF!</definedName>
    <definedName name="сев" localSheetId="12">#REF!</definedName>
    <definedName name="сев">#REF!</definedName>
    <definedName name="Север" localSheetId="15">#REF!</definedName>
    <definedName name="Север" localSheetId="16">#REF!</definedName>
    <definedName name="Север" localSheetId="12">#REF!</definedName>
    <definedName name="Север">#REF!</definedName>
    <definedName name="Семь">#REF!</definedName>
    <definedName name="СМ" localSheetId="15">#REF!</definedName>
    <definedName name="СМ">#REF!</definedName>
    <definedName name="см.расч.Ставрополь" localSheetId="15">#REF!</definedName>
    <definedName name="см.расч.Ставрополь">#REF!</definedName>
    <definedName name="см.расч.Ставрополь_1" localSheetId="15">#REF!</definedName>
    <definedName name="см.расч.Ставрополь_1">#REF!</definedName>
    <definedName name="см.расч.Ставрополь_2" localSheetId="15">#REF!</definedName>
    <definedName name="см.расч.Ставрополь_2">#REF!</definedName>
    <definedName name="см.расч.Ставрополь_22" localSheetId="15">#REF!</definedName>
    <definedName name="см.расч.Ставрополь_22">#REF!</definedName>
    <definedName name="см.расч.Ставрополь_49" localSheetId="15">#REF!</definedName>
    <definedName name="см.расч.Ставрополь_49">#REF!</definedName>
    <definedName name="см.расч.Ставрополь_5" localSheetId="15">#REF!</definedName>
    <definedName name="см.расч.Ставрополь_5">#REF!</definedName>
    <definedName name="см.расч.Ставрополь_50" localSheetId="15">#REF!</definedName>
    <definedName name="см.расч.Ставрополь_50">#REF!</definedName>
    <definedName name="см.расч.Ставрополь_51" localSheetId="15">#REF!</definedName>
    <definedName name="см.расч.Ставрополь_51">#REF!</definedName>
    <definedName name="см.расч.Ставрополь_52" localSheetId="15">#REF!</definedName>
    <definedName name="см.расч.Ставрополь_52">#REF!</definedName>
    <definedName name="см.расч.Ставрополь_53" localSheetId="15">#REF!</definedName>
    <definedName name="см.расч.Ставрополь_53">#REF!</definedName>
    <definedName name="см.расч.Ставрополь_54" localSheetId="15">#REF!</definedName>
    <definedName name="см.расч.Ставрополь_54">#REF!</definedName>
    <definedName name="см.расчетАстрахань" localSheetId="15">#REF!</definedName>
    <definedName name="см.расчетАстрахань">#REF!</definedName>
    <definedName name="см.расчетАстрахань_1" localSheetId="15">#REF!</definedName>
    <definedName name="см.расчетАстрахань_1">#REF!</definedName>
    <definedName name="см.расчетАстрахань_2" localSheetId="15">#REF!</definedName>
    <definedName name="см.расчетАстрахань_2">#REF!</definedName>
    <definedName name="см.расчетАстрахань_22" localSheetId="15">#REF!</definedName>
    <definedName name="см.расчетАстрахань_22">#REF!</definedName>
    <definedName name="см.расчетАстрахань_49" localSheetId="15">#REF!</definedName>
    <definedName name="см.расчетАстрахань_49">#REF!</definedName>
    <definedName name="см.расчетАстрахань_5" localSheetId="15">#REF!</definedName>
    <definedName name="см.расчетАстрахань_5">#REF!</definedName>
    <definedName name="см.расчетАстрахань_50" localSheetId="15">#REF!</definedName>
    <definedName name="см.расчетАстрахань_50">#REF!</definedName>
    <definedName name="см.расчетАстрахань_51" localSheetId="15">#REF!</definedName>
    <definedName name="см.расчетАстрахань_51">#REF!</definedName>
    <definedName name="см.расчетАстрахань_52" localSheetId="15">#REF!</definedName>
    <definedName name="см.расчетАстрахань_52">#REF!</definedName>
    <definedName name="см.расчетАстрахань_53" localSheetId="15">#REF!</definedName>
    <definedName name="см.расчетАстрахань_53">#REF!</definedName>
    <definedName name="см.расчетАстрахань_54" localSheetId="15">#REF!</definedName>
    <definedName name="см.расчетАстрахань_54">#REF!</definedName>
    <definedName name="см.расчетМахачкала" localSheetId="15">#REF!</definedName>
    <definedName name="см.расчетМахачкала">#REF!</definedName>
    <definedName name="см.расчетМахачкала_1" localSheetId="15">#REF!</definedName>
    <definedName name="см.расчетМахачкала_1">#REF!</definedName>
    <definedName name="см.расчетМахачкала_2" localSheetId="15">#REF!</definedName>
    <definedName name="см.расчетМахачкала_2">#REF!</definedName>
    <definedName name="см.расчетМахачкала_22" localSheetId="15">#REF!</definedName>
    <definedName name="см.расчетМахачкала_22">#REF!</definedName>
    <definedName name="см.расчетМахачкала_49" localSheetId="15">#REF!</definedName>
    <definedName name="см.расчетМахачкала_49">#REF!</definedName>
    <definedName name="см.расчетМахачкала_5" localSheetId="15">#REF!</definedName>
    <definedName name="см.расчетМахачкала_5">#REF!</definedName>
    <definedName name="см.расчетМахачкала_50" localSheetId="15">#REF!</definedName>
    <definedName name="см.расчетМахачкала_50">#REF!</definedName>
    <definedName name="см.расчетМахачкала_51" localSheetId="15">#REF!</definedName>
    <definedName name="см.расчетМахачкала_51">#REF!</definedName>
    <definedName name="см.расчетМахачкала_52" localSheetId="15">#REF!</definedName>
    <definedName name="см.расчетМахачкала_52">#REF!</definedName>
    <definedName name="см.расчетМахачкала_53" localSheetId="15">#REF!</definedName>
    <definedName name="см.расчетМахачкала_53">#REF!</definedName>
    <definedName name="см.расчетМахачкала_54" localSheetId="15">#REF!</definedName>
    <definedName name="см.расчетМахачкала_54">#REF!</definedName>
    <definedName name="см.расчетН.Новгород" localSheetId="15">#REF!</definedName>
    <definedName name="см.расчетН.Новгород">#REF!</definedName>
    <definedName name="см.расчетН.Новгород_1" localSheetId="15">#REF!</definedName>
    <definedName name="см.расчетН.Новгород_1">#REF!</definedName>
    <definedName name="см.расчетН.Новгород_2" localSheetId="15">#REF!</definedName>
    <definedName name="см.расчетН.Новгород_2">#REF!</definedName>
    <definedName name="см.расчетН.Новгород_22" localSheetId="15">#REF!</definedName>
    <definedName name="см.расчетН.Новгород_22">#REF!</definedName>
    <definedName name="см.расчетН.Новгород_49" localSheetId="15">#REF!</definedName>
    <definedName name="см.расчетН.Новгород_49">#REF!</definedName>
    <definedName name="см.расчетН.Новгород_5" localSheetId="15">#REF!</definedName>
    <definedName name="см.расчетН.Новгород_5">#REF!</definedName>
    <definedName name="см.расчетН.Новгород_50" localSheetId="15">#REF!</definedName>
    <definedName name="см.расчетН.Новгород_50">#REF!</definedName>
    <definedName name="см.расчетН.Новгород_51" localSheetId="15">#REF!</definedName>
    <definedName name="см.расчетН.Новгород_51">#REF!</definedName>
    <definedName name="см.расчетН.Новгород_52" localSheetId="15">#REF!</definedName>
    <definedName name="см.расчетН.Новгород_52">#REF!</definedName>
    <definedName name="см.расчетН.Новгород_53" localSheetId="15">#REF!</definedName>
    <definedName name="см.расчетН.Новгород_53">#REF!</definedName>
    <definedName name="см.расчетН.Новгород_54" localSheetId="15">#REF!</definedName>
    <definedName name="см.расчетН.Новгород_54">#REF!</definedName>
    <definedName name="см_1">#REF!</definedName>
    <definedName name="см_конк" localSheetId="14">#REF!</definedName>
    <definedName name="см_конк" localSheetId="17">#REF!</definedName>
    <definedName name="см_конк" localSheetId="15">#REF!</definedName>
    <definedName name="см_конк" localSheetId="12">#REF!</definedName>
    <definedName name="см_конк">#REF!</definedName>
    <definedName name="См6">'[42]Смета 7'!$F$1</definedName>
    <definedName name="Смет" localSheetId="15" hidden="1">{#N/A,#N/A,TRUE,"Смета на пасс. обор. №1"}</definedName>
    <definedName name="Смет" hidden="1">{#N/A,#N/A,TRUE,"Смета на пасс. обор. №1"}</definedName>
    <definedName name="Смет_1" localSheetId="15" hidden="1">{#N/A,#N/A,TRUE,"Смета на пасс. обор. №1"}</definedName>
    <definedName name="Смет_1" hidden="1">{#N/A,#N/A,TRUE,"Смета на пасс. обор. №1"}</definedName>
    <definedName name="смета" localSheetId="15">#REF!</definedName>
    <definedName name="смета" hidden="1">{#N/A,#N/A,TRUE,"Смета на пасс. обор. №1"}</definedName>
    <definedName name="смета_1" localSheetId="15" hidden="1">{#N/A,#N/A,TRUE,"Смета на пасс. обор. №1"}</definedName>
    <definedName name="смета_1" hidden="1">{#N/A,#N/A,TRUE,"Смета на пасс. обор. №1"}</definedName>
    <definedName name="Смета_2">'[40]Смета 7'!$F$1</definedName>
    <definedName name="смета1" localSheetId="15">#REF!</definedName>
    <definedName name="смета1">#REF!</definedName>
    <definedName name="Смета11">'[43]Смета 7'!$F$1</definedName>
    <definedName name="Смета21">'[44]Смета 7'!$F$1</definedName>
    <definedName name="Смета3">[10]Вспомогательный!$D$78</definedName>
    <definedName name="сми" localSheetId="15">#REF!</definedName>
    <definedName name="сми">#REF!</definedName>
    <definedName name="Согласование" localSheetId="15">#REF!</definedName>
    <definedName name="Согласование">#REF!</definedName>
    <definedName name="Согласование_1">#REF!</definedName>
    <definedName name="содерж." localSheetId="15">#REF!</definedName>
    <definedName name="содерж.">#REF!</definedName>
    <definedName name="Содерж_Осн_Базы" localSheetId="15">#REF!</definedName>
    <definedName name="Содерж_Осн_Базы" localSheetId="16">#REF!</definedName>
    <definedName name="Содерж_Осн_Базы" localSheetId="12">#REF!</definedName>
    <definedName name="Содерж_Осн_Базы">#REF!</definedName>
    <definedName name="Составитель" localSheetId="15">#REF!</definedName>
    <definedName name="Составитель">#REF!</definedName>
    <definedName name="Составитель_1">#REF!</definedName>
    <definedName name="сп1" localSheetId="14">#REF!</definedName>
    <definedName name="сп1" localSheetId="17">#REF!</definedName>
    <definedName name="сп1" localSheetId="15">#REF!</definedName>
    <definedName name="сп1" localSheetId="12">#REF!</definedName>
    <definedName name="сп1">#REF!</definedName>
    <definedName name="сп2" localSheetId="14">#REF!</definedName>
    <definedName name="сп2" localSheetId="17">#REF!</definedName>
    <definedName name="сп2" localSheetId="15">#REF!</definedName>
    <definedName name="сп2" localSheetId="12">#REF!</definedName>
    <definedName name="сп2">#REF!</definedName>
    <definedName name="сс" localSheetId="15" hidden="1">{#N/A,#N/A,TRUE,"Смета на пасс. обор. №1"}</definedName>
    <definedName name="сс" hidden="1">{#N/A,#N/A,TRUE,"Смета на пасс. обор. №1"}</definedName>
    <definedName name="сс_1" localSheetId="15" hidden="1">{#N/A,#N/A,TRUE,"Смета на пасс. обор. №1"}</definedName>
    <definedName name="сс_1" hidden="1">{#N/A,#N/A,TRUE,"Смета на пасс. обор. №1"}</definedName>
    <definedName name="ссп" localSheetId="15" hidden="1">{#N/A,#N/A,TRUE,"Смета на пасс. обор. №1"}</definedName>
    <definedName name="ссп" hidden="1">{#N/A,#N/A,TRUE,"Смета на пасс. обор. №1"}</definedName>
    <definedName name="ссп_1" localSheetId="15" hidden="1">{#N/A,#N/A,TRUE,"Смета на пасс. обор. №1"}</definedName>
    <definedName name="ссп_1" hidden="1">{#N/A,#N/A,TRUE,"Смета на пасс. обор. №1"}</definedName>
    <definedName name="сср" localSheetId="15">#REF!</definedName>
    <definedName name="ССР">#REF!</definedName>
    <definedName name="ССР_ИИ_Д1_корр" localSheetId="15">#REF!</definedName>
    <definedName name="ССР_ИИ_Д1_корр" localSheetId="16">#REF!</definedName>
    <definedName name="ССР_ИИ_Д1_корр">#REF!</definedName>
    <definedName name="ссс" localSheetId="15">#REF!</definedName>
    <definedName name="ссс">#REF!</definedName>
    <definedName name="ссср">#REF!</definedName>
    <definedName name="ссссс" localSheetId="15" hidden="1">{#N/A,#N/A,TRUE,"Смета на пасс. обор. №1"}</definedName>
    <definedName name="ссссс" hidden="1">{#N/A,#N/A,TRUE,"Смета на пасс. обор. №1"}</definedName>
    <definedName name="ссссс_1" localSheetId="15" hidden="1">{#N/A,#N/A,TRUE,"Смета на пасс. обор. №1"}</definedName>
    <definedName name="ссссс_1" hidden="1">{#N/A,#N/A,TRUE,"Смета на пасс. обор. №1"}</definedName>
    <definedName name="Ставрополь" localSheetId="15">#REF!</definedName>
    <definedName name="Ставрополь">#REF!</definedName>
    <definedName name="Ставрополь_1" localSheetId="15">#REF!</definedName>
    <definedName name="Ставрополь_1">#REF!</definedName>
    <definedName name="Ставрополь_2" localSheetId="15">#REF!</definedName>
    <definedName name="Ставрополь_2">#REF!</definedName>
    <definedName name="Ставрополь_22" localSheetId="15">#REF!</definedName>
    <definedName name="Ставрополь_22">#REF!</definedName>
    <definedName name="Ставрополь_49" localSheetId="15">#REF!</definedName>
    <definedName name="Ставрополь_49">#REF!</definedName>
    <definedName name="Ставрополь_5" localSheetId="15">#REF!</definedName>
    <definedName name="Ставрополь_5">#REF!</definedName>
    <definedName name="Ставрополь_50" localSheetId="15">#REF!</definedName>
    <definedName name="Ставрополь_50">#REF!</definedName>
    <definedName name="Ставрополь_51" localSheetId="15">#REF!</definedName>
    <definedName name="Ставрополь_51">#REF!</definedName>
    <definedName name="Ставрополь_52" localSheetId="15">#REF!</definedName>
    <definedName name="Ставрополь_52">#REF!</definedName>
    <definedName name="Ставрополь_53" localSheetId="15">#REF!</definedName>
    <definedName name="Ставрополь_53">#REF!</definedName>
    <definedName name="Ставрополь_54" localSheetId="15">#REF!</definedName>
    <definedName name="Ставрополь_54">#REF!</definedName>
    <definedName name="Станц10">'[9]Лист опроса'!$B$23</definedName>
    <definedName name="СтОф" localSheetId="15">NA()</definedName>
    <definedName name="СтОф">NA()</definedName>
    <definedName name="СтОф_1">NA()</definedName>
    <definedName name="СтОф_2">NA()</definedName>
    <definedName name="СтПр" localSheetId="15">NA()</definedName>
    <definedName name="СтПр">NA()</definedName>
    <definedName name="СтПр_1">NA()</definedName>
    <definedName name="СтПр_2">NA()</definedName>
    <definedName name="Стр10">'[9]Лист опроса'!$B$24</definedName>
    <definedName name="СтрАУ">'[9]Лист опроса'!$B$12</definedName>
    <definedName name="СтрДУ">'[9]Лист опроса'!$B$11</definedName>
    <definedName name="Стрелки">'[9]Лист опроса'!$B$10</definedName>
    <definedName name="Строительная_полоса" localSheetId="15">#REF!</definedName>
    <definedName name="Строительная_полоса">#REF!</definedName>
    <definedName name="Строительная_полоса_1">#REF!</definedName>
    <definedName name="структ." localSheetId="15">#REF!</definedName>
    <definedName name="структ.">#REF!</definedName>
    <definedName name="Сургут">NA()</definedName>
    <definedName name="сусусу" localSheetId="15" hidden="1">{#N/A,#N/A,TRUE,"Смета на пасс. обор. №1"}</definedName>
    <definedName name="сусусу" hidden="1">{#N/A,#N/A,TRUE,"Смета на пасс. обор. №1"}</definedName>
    <definedName name="сусусу_1" localSheetId="15" hidden="1">{#N/A,#N/A,TRUE,"Смета на пасс. обор. №1"}</definedName>
    <definedName name="сусусу_1" hidden="1">{#N/A,#N/A,TRUE,"Смета на пасс. обор. №1"}</definedName>
    <definedName name="Т5" localSheetId="15">#REF!</definedName>
    <definedName name="Т5" localSheetId="16">#REF!</definedName>
    <definedName name="Т5" localSheetId="12">#REF!</definedName>
    <definedName name="Т5" localSheetId="13">#REF!</definedName>
    <definedName name="Т5">#REF!</definedName>
    <definedName name="Т6" localSheetId="15">#REF!</definedName>
    <definedName name="Т6" localSheetId="16">#REF!</definedName>
    <definedName name="Т6" localSheetId="12">#REF!</definedName>
    <definedName name="Т6">#REF!</definedName>
    <definedName name="тасс" localSheetId="15" hidden="1">{#N/A,#N/A,TRUE,"Смета на пасс. обор. №1"}</definedName>
    <definedName name="тасс" hidden="1">{#N/A,#N/A,TRUE,"Смета на пасс. обор. №1"}</definedName>
    <definedName name="тасс_1" localSheetId="15" hidden="1">{#N/A,#N/A,TRUE,"Смета на пасс. обор. №1"}</definedName>
    <definedName name="тасс_1" hidden="1">{#N/A,#N/A,TRUE,"Смета на пасс. обор. №1"}</definedName>
    <definedName name="ТекДата" localSheetId="15">[45]информация!$B$8</definedName>
    <definedName name="ТекДата">[45]информация!$B$8</definedName>
    <definedName name="ТекДата_1">[46]информация!$B$8</definedName>
    <definedName name="ТекДата_2" localSheetId="15">[47]информация!$B$8</definedName>
    <definedName name="ТекДата_2">[47]информация!$B$8</definedName>
    <definedName name="теодкккккккккккк" localSheetId="15">#REF!</definedName>
    <definedName name="теодкккккккккккк" localSheetId="16">#REF!</definedName>
    <definedName name="теодкккккккккккк" localSheetId="12">#REF!</definedName>
    <definedName name="теодкккккккккккк" localSheetId="13">#REF!</definedName>
    <definedName name="теодкккккккккккк">#REF!</definedName>
    <definedName name="ТолкоМашЛаб" localSheetId="15">[27]СмМашБур!#REF!</definedName>
    <definedName name="ТолкоМашЛаб">[27]СмМашБур!#REF!</definedName>
    <definedName name="ТолькоМашБур" localSheetId="15">[27]СмМашБур!#REF!</definedName>
    <definedName name="ТолькоМашБур">[27]СмМашБур!#REF!</definedName>
    <definedName name="ТолькоРучБур" localSheetId="15">[27]СмРучБур!#REF!</definedName>
    <definedName name="ТолькоРучБур">[27]СмРучБур!#REF!</definedName>
    <definedName name="ТолькоРучЛаб">[27]СмРучБур!$K$39</definedName>
    <definedName name="топ1" localSheetId="15">#REF!</definedName>
    <definedName name="топ1">#REF!</definedName>
    <definedName name="топ2" localSheetId="15">#REF!</definedName>
    <definedName name="топ2">#REF!</definedName>
    <definedName name="топо" localSheetId="15">#REF!</definedName>
    <definedName name="топо">#REF!</definedName>
    <definedName name="топо_1">#REF!</definedName>
    <definedName name="топогр1" localSheetId="15">#REF!</definedName>
    <definedName name="топогр1">#REF!</definedName>
    <definedName name="топограф" localSheetId="15">#REF!</definedName>
    <definedName name="топограф">#REF!</definedName>
    <definedName name="тор" localSheetId="15">#REF!</definedName>
    <definedName name="тор">#REF!</definedName>
    <definedName name="трп" localSheetId="15" hidden="1">{#N/A,#N/A,TRUE,"Смета на пасс. обор. №1"}</definedName>
    <definedName name="трп" hidden="1">{#N/A,#N/A,TRUE,"Смета на пасс. обор. №1"}</definedName>
    <definedName name="трп_1" localSheetId="15" hidden="1">{#N/A,#N/A,TRUE,"Смета на пасс. обор. №1"}</definedName>
    <definedName name="трп_1" hidden="1">{#N/A,#N/A,TRUE,"Смета на пасс. обор. №1"}</definedName>
    <definedName name="ТС1" localSheetId="15">#REF!</definedName>
    <definedName name="ТС1">#REF!</definedName>
    <definedName name="тыс" localSheetId="15">{0,"тысячz";1,"тысячаz";2,"тысячиz";5,"тысячz"}</definedName>
    <definedName name="тыс">{0,"тысячz";1,"тысячаz";2,"тысячиz";5,"тысячz"}</definedName>
    <definedName name="тьбю" localSheetId="15">#REF!</definedName>
    <definedName name="тьбю">#REF!</definedName>
    <definedName name="ТЭО" localSheetId="15">#REF!</definedName>
    <definedName name="ТЭО" localSheetId="16">#REF!</definedName>
    <definedName name="ТЭО">#REF!</definedName>
    <definedName name="ТЭО1" localSheetId="15">#REF!</definedName>
    <definedName name="ТЭО1">#REF!</definedName>
    <definedName name="ТЭО2" localSheetId="15">#REF!</definedName>
    <definedName name="ТЭО2">#REF!</definedName>
    <definedName name="ТЭОДКК" localSheetId="15">#REF!</definedName>
    <definedName name="ТЭОДКК">#REF!</definedName>
    <definedName name="ТЭОДККК" localSheetId="15">#REF!</definedName>
    <definedName name="ТЭОДККК">#REF!</definedName>
    <definedName name="ук" localSheetId="15" hidden="1">{#N/A,#N/A,TRUE,"Смета на пасс. обор. №1"}</definedName>
    <definedName name="ук" hidden="1">{#N/A,#N/A,TRUE,"Смета на пасс. обор. №1"}</definedName>
    <definedName name="ук_1" localSheetId="15" hidden="1">{#N/A,#N/A,TRUE,"Смета на пасс. обор. №1"}</definedName>
    <definedName name="ук_1" hidden="1">{#N/A,#N/A,TRUE,"Смета на пасс. обор. №1"}</definedName>
    <definedName name="уукк" localSheetId="15">#REF!</definedName>
    <definedName name="уукк">#REF!</definedName>
    <definedName name="ууу">#REF!</definedName>
    <definedName name="уцуц" localSheetId="15">#REF!</definedName>
    <definedName name="уцуц">#REF!</definedName>
    <definedName name="Участок" localSheetId="15">#REF!</definedName>
    <definedName name="Участок">#REF!</definedName>
    <definedName name="Участок_1">#REF!</definedName>
    <definedName name="уы" localSheetId="15" hidden="1">{#N/A,#N/A,TRUE,"Смета на пасс. обор. №1"}</definedName>
    <definedName name="уы" hidden="1">{#N/A,#N/A,TRUE,"Смета на пасс. обор. №1"}</definedName>
    <definedName name="уы_1" localSheetId="15" hidden="1">{#N/A,#N/A,TRUE,"Смета на пасс. обор. №1"}</definedName>
    <definedName name="уы_1" hidden="1">{#N/A,#N/A,TRUE,"Смета на пасс. обор. №1"}</definedName>
    <definedName name="ф" localSheetId="15" hidden="1">{#N/A,#N/A,TRUE,"Смета на пасс. обор. №1"}</definedName>
    <definedName name="ф" hidden="1">{#N/A,#N/A,TRUE,"Смета на пасс. обор. №1"}</definedName>
    <definedName name="ф_1" localSheetId="15" hidden="1">{#N/A,#N/A,TRUE,"Смета на пасс. обор. №1"}</definedName>
    <definedName name="ф_1" hidden="1">{#N/A,#N/A,TRUE,"Смета на пасс. обор. №1"}</definedName>
    <definedName name="ффыв" localSheetId="15">#REF!</definedName>
    <definedName name="ффыв">#REF!</definedName>
    <definedName name="фы" localSheetId="15">[2]топография!#REF!</definedName>
    <definedName name="фы">[2]топография!#REF!</definedName>
    <definedName name="фыв" localSheetId="15" hidden="1">{#N/A,#N/A,TRUE,"Смета на пасс. обор. №1"}</definedName>
    <definedName name="фыв" hidden="1">{#N/A,#N/A,TRUE,"Смета на пасс. обор. №1"}</definedName>
    <definedName name="фыв_1" localSheetId="15" hidden="1">{#N/A,#N/A,TRUE,"Смета на пасс. обор. №1"}</definedName>
    <definedName name="фыв_1" hidden="1">{#N/A,#N/A,TRUE,"Смета на пасс. обор. №1"}</definedName>
    <definedName name="хэ" localSheetId="15" hidden="1">{#N/A,#N/A,TRUE,"Смета на пасс. обор. №1"}</definedName>
    <definedName name="хэ" hidden="1">{#N/A,#N/A,TRUE,"Смета на пасс. обор. №1"}</definedName>
    <definedName name="хэ_1" localSheetId="15" hidden="1">{#N/A,#N/A,TRUE,"Смета на пасс. обор. №1"}</definedName>
    <definedName name="хэ_1" hidden="1">{#N/A,#N/A,TRUE,"Смета на пасс. обор. №1"}</definedName>
    <definedName name="цвет" localSheetId="15" hidden="1">{#N/A,#N/A,TRUE,"Смета на пасс. обор. №1"}</definedName>
    <definedName name="цвет" hidden="1">{#N/A,#N/A,TRUE,"Смета на пасс. обор. №1"}</definedName>
    <definedName name="цвет_1" localSheetId="15" hidden="1">{#N/A,#N/A,TRUE,"Смета на пасс. обор. №1"}</definedName>
    <definedName name="цвет_1" hidden="1">{#N/A,#N/A,TRUE,"Смета на пасс. обор. №1"}</definedName>
    <definedName name="цена" localSheetId="15">NA()</definedName>
    <definedName name="цена">#N/A</definedName>
    <definedName name="цена___0" localSheetId="15">NA()</definedName>
    <definedName name="цена___0">#REF!</definedName>
    <definedName name="цена___0___0" localSheetId="15">#REF!</definedName>
    <definedName name="цена___0___0">#REF!</definedName>
    <definedName name="цена___0___0___0" localSheetId="15">#REF!</definedName>
    <definedName name="цена___0___0___0">#REF!</definedName>
    <definedName name="цена___0___0___0___0" localSheetId="15">#REF!</definedName>
    <definedName name="цена___0___0___0___0">#REF!</definedName>
    <definedName name="цена___0___0___0___0___0">#REF!</definedName>
    <definedName name="цена___0___0___0___0___0_1">#REF!</definedName>
    <definedName name="цена___0___0___0___0_1">#REF!</definedName>
    <definedName name="цена___0___0___0___1">#REF!</definedName>
    <definedName name="цена___0___0___0___1_1">#REF!</definedName>
    <definedName name="цена___0___0___0___5">#REF!</definedName>
    <definedName name="цена___0___0___0___5_1">#REF!</definedName>
    <definedName name="цена___0___0___0_1">#REF!</definedName>
    <definedName name="цена___0___0___0_1_1">#REF!</definedName>
    <definedName name="цена___0___0___0_1_1_1">#REF!</definedName>
    <definedName name="цена___0___0___0_5">#REF!</definedName>
    <definedName name="цена___0___0___0_5_1">#REF!</definedName>
    <definedName name="цена___0___0___1">#REF!</definedName>
    <definedName name="цена___0___0___1_1">#REF!</definedName>
    <definedName name="цена___0___0___2" localSheetId="15">#REF!</definedName>
    <definedName name="цена___0___0___2">#REF!</definedName>
    <definedName name="цена___0___0___2_1">#REF!</definedName>
    <definedName name="цена___0___0___3" localSheetId="15">#REF!</definedName>
    <definedName name="цена___0___0___3">#REF!</definedName>
    <definedName name="цена___0___0___3_1">#REF!</definedName>
    <definedName name="цена___0___0___4" localSheetId="15">#REF!</definedName>
    <definedName name="цена___0___0___4">#REF!</definedName>
    <definedName name="цена___0___0___4_1">#REF!</definedName>
    <definedName name="цена___0___0___5">#REF!</definedName>
    <definedName name="цена___0___0___5_1">#REF!</definedName>
    <definedName name="цена___0___0_1">#REF!</definedName>
    <definedName name="цена___0___0_1_1">#REF!</definedName>
    <definedName name="цена___0___0_1_1_1">#REF!</definedName>
    <definedName name="цена___0___0_3">#REF!</definedName>
    <definedName name="цена___0___0_3_1">#REF!</definedName>
    <definedName name="цена___0___0_5">#REF!</definedName>
    <definedName name="цена___0___0_5_1">#REF!</definedName>
    <definedName name="цена___0___1" localSheetId="15">#REF!</definedName>
    <definedName name="цена___0___1">#REF!</definedName>
    <definedName name="цена___0___1___0">#REF!</definedName>
    <definedName name="цена___0___1___0_1">#REF!</definedName>
    <definedName name="цена___0___1_1">#REF!</definedName>
    <definedName name="цена___0___10" localSheetId="15">#REF!</definedName>
    <definedName name="цена___0___10">#REF!</definedName>
    <definedName name="цена___0___10_1">#REF!</definedName>
    <definedName name="цена___0___12" localSheetId="15">#REF!</definedName>
    <definedName name="цена___0___12">#REF!</definedName>
    <definedName name="цена___0___2" localSheetId="15">#REF!</definedName>
    <definedName name="цена___0___2">#REF!</definedName>
    <definedName name="цена___0___2___0" localSheetId="15">#REF!</definedName>
    <definedName name="цена___0___2___0">#REF!</definedName>
    <definedName name="цена___0___2___0___0">#REF!</definedName>
    <definedName name="цена___0___2___0___0_1">#REF!</definedName>
    <definedName name="цена___0___2___0_1">#REF!</definedName>
    <definedName name="цена___0___2___5">#REF!</definedName>
    <definedName name="цена___0___2___5_1">#REF!</definedName>
    <definedName name="цена___0___2_1">#REF!</definedName>
    <definedName name="цена___0___2_1_1">#REF!</definedName>
    <definedName name="цена___0___2_1_1_1">#REF!</definedName>
    <definedName name="цена___0___2_3">#REF!</definedName>
    <definedName name="цена___0___2_3_1">#REF!</definedName>
    <definedName name="цена___0___2_5">#REF!</definedName>
    <definedName name="цена___0___2_5_1">#REF!</definedName>
    <definedName name="цена___0___3" localSheetId="15">#REF!</definedName>
    <definedName name="цена___0___3">#REF!</definedName>
    <definedName name="цена___0___3___0">#REF!</definedName>
    <definedName name="цена___0___3___0_1">#REF!</definedName>
    <definedName name="цена___0___3___5">#REF!</definedName>
    <definedName name="цена___0___3___5_1">#REF!</definedName>
    <definedName name="цена___0___3_1">#REF!</definedName>
    <definedName name="цена___0___3_1_1">#REF!</definedName>
    <definedName name="цена___0___3_1_1_1">#REF!</definedName>
    <definedName name="цена___0___3_5">#REF!</definedName>
    <definedName name="цена___0___3_5_1">#REF!</definedName>
    <definedName name="цена___0___4" localSheetId="15">#REF!</definedName>
    <definedName name="цена___0___4">#REF!</definedName>
    <definedName name="цена___0___4___0">#REF!</definedName>
    <definedName name="цена___0___4___0_1">#REF!</definedName>
    <definedName name="цена___0___4___5">#REF!</definedName>
    <definedName name="цена___0___4___5_1">#REF!</definedName>
    <definedName name="цена___0___4_1">#REF!</definedName>
    <definedName name="цена___0___4_1_1">#REF!</definedName>
    <definedName name="цена___0___4_1_1_1">#REF!</definedName>
    <definedName name="цена___0___4_3">#REF!</definedName>
    <definedName name="цена___0___4_3_1">#REF!</definedName>
    <definedName name="цена___0___4_5">#REF!</definedName>
    <definedName name="цена___0___4_5_1">#REF!</definedName>
    <definedName name="цена___0___5" localSheetId="15">#REF!</definedName>
    <definedName name="цена___0___5">#REF!</definedName>
    <definedName name="цена___0___5_1">#REF!</definedName>
    <definedName name="цена___0___6" localSheetId="15">#REF!</definedName>
    <definedName name="цена___0___6">#REF!</definedName>
    <definedName name="цена___0___6_1">#REF!</definedName>
    <definedName name="цена___0___8" localSheetId="15">#REF!</definedName>
    <definedName name="цена___0___8">#REF!</definedName>
    <definedName name="цена___0___8_1">#REF!</definedName>
    <definedName name="цена___0_1">#REF!</definedName>
    <definedName name="цена___0_1_1">#REF!</definedName>
    <definedName name="цена___0_3">#REF!</definedName>
    <definedName name="цена___0_3_1">#REF!</definedName>
    <definedName name="цена___0_5">#REF!</definedName>
    <definedName name="цена___0_5_1">#REF!</definedName>
    <definedName name="цена___1" localSheetId="15">#REF!</definedName>
    <definedName name="цена___1">#REF!</definedName>
    <definedName name="цена___1___0" localSheetId="15">#REF!</definedName>
    <definedName name="цена___1___0">#REF!</definedName>
    <definedName name="цена___1___0___0">#REF!</definedName>
    <definedName name="цена___1___0___0_1">#REF!</definedName>
    <definedName name="цена___1___0_1">#REF!</definedName>
    <definedName name="цена___1___1">#REF!</definedName>
    <definedName name="цена___1___1_1">#REF!</definedName>
    <definedName name="цена___1___5">#REF!</definedName>
    <definedName name="цена___1___5_1">#REF!</definedName>
    <definedName name="цена___1_1">#REF!</definedName>
    <definedName name="цена___1_1_1">#REF!</definedName>
    <definedName name="цена___1_1_1_1">#REF!</definedName>
    <definedName name="цена___1_3">#REF!</definedName>
    <definedName name="цена___1_3_1">#REF!</definedName>
    <definedName name="цена___1_5">#REF!</definedName>
    <definedName name="цена___1_5_1">#REF!</definedName>
    <definedName name="цена___10" localSheetId="15">NA()</definedName>
    <definedName name="цена___10">#REF!</definedName>
    <definedName name="цена___10___0" localSheetId="15">#REF!</definedName>
    <definedName name="цена___10___0">NA()</definedName>
    <definedName name="цена___10___0___0" localSheetId="15">#REF!</definedName>
    <definedName name="цена___10___0___0">#REF!</definedName>
    <definedName name="цена___10___0___0___0">#REF!</definedName>
    <definedName name="цена___10___0___0___0_1">#REF!</definedName>
    <definedName name="цена___10___0___0_1">#REF!</definedName>
    <definedName name="цена___10___0___1">NA()</definedName>
    <definedName name="цена___10___0___5">NA()</definedName>
    <definedName name="цена___10___0_1" localSheetId="15">#REF!</definedName>
    <definedName name="цена___10___0_1">#REF!</definedName>
    <definedName name="цена___10___0_1_1">NA()</definedName>
    <definedName name="цена___10___0_3">NA()</definedName>
    <definedName name="цена___10___0_5">NA()</definedName>
    <definedName name="цена___10___1" localSheetId="15">#REF!</definedName>
    <definedName name="цена___10___1">#REF!</definedName>
    <definedName name="цена___10___10" localSheetId="15">#REF!</definedName>
    <definedName name="цена___10___10">#REF!</definedName>
    <definedName name="цена___10___12" localSheetId="15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5_1">#REF!</definedName>
    <definedName name="цена___10___6">NA()</definedName>
    <definedName name="цена___10___8">NA()</definedName>
    <definedName name="цена___10_1">NA()</definedName>
    <definedName name="цена___10_3">#REF!</definedName>
    <definedName name="цена___10_3_1">#REF!</definedName>
    <definedName name="цена___10_5">#REF!</definedName>
    <definedName name="цена___10_5_1">#REF!</definedName>
    <definedName name="цена___11" localSheetId="15">#REF!</definedName>
    <definedName name="цена___11">#REF!</definedName>
    <definedName name="цена___11___0">NA()</definedName>
    <definedName name="цена___11___10" localSheetId="15">#REF!</definedName>
    <definedName name="цена___11___10">#REF!</definedName>
    <definedName name="цена___11___2" localSheetId="15">#REF!</definedName>
    <definedName name="цена___11___2">#REF!</definedName>
    <definedName name="цена___11___4" localSheetId="15">#REF!</definedName>
    <definedName name="цена___11___4">#REF!</definedName>
    <definedName name="цена___11___6" localSheetId="15">#REF!</definedName>
    <definedName name="цена___11___6">#REF!</definedName>
    <definedName name="цена___11___8" localSheetId="15">#REF!</definedName>
    <definedName name="цена___11___8">#REF!</definedName>
    <definedName name="цена___11_1">#REF!</definedName>
    <definedName name="цена___12">NA()</definedName>
    <definedName name="цена___2" localSheetId="15">#REF!</definedName>
    <definedName name="цена___2">#REF!</definedName>
    <definedName name="цена___2___0" localSheetId="15">#REF!</definedName>
    <definedName name="цена___2___0">#REF!</definedName>
    <definedName name="цена___2___0___0" localSheetId="15">#REF!</definedName>
    <definedName name="цена___2___0___0">#REF!</definedName>
    <definedName name="цена___2___0___0___0" localSheetId="15">#REF!</definedName>
    <definedName name="цена___2___0___0___0">#REF!</definedName>
    <definedName name="цена___2___0___0___0___0">#REF!</definedName>
    <definedName name="цена___2___0___0___0___0_1">#REF!</definedName>
    <definedName name="цена___2___0___0___0_1">#REF!</definedName>
    <definedName name="цена___2___0___0___1">#REF!</definedName>
    <definedName name="цена___2___0___0___1_1">#REF!</definedName>
    <definedName name="цена___2___0___0___5">#REF!</definedName>
    <definedName name="цена___2___0___0___5_1">#REF!</definedName>
    <definedName name="цена___2___0___0_1">#REF!</definedName>
    <definedName name="цена___2___0___0_1_1">#REF!</definedName>
    <definedName name="цена___2___0___0_1_1_1">#REF!</definedName>
    <definedName name="цена___2___0___0_5">#REF!</definedName>
    <definedName name="цена___2___0___0_5_1">#REF!</definedName>
    <definedName name="цена___2___0___1">#REF!</definedName>
    <definedName name="цена___2___0___1_1">#REF!</definedName>
    <definedName name="цена___2___0___5">#REF!</definedName>
    <definedName name="цена___2___0___5_1">#REF!</definedName>
    <definedName name="цена___2___0_1">#REF!</definedName>
    <definedName name="цена___2___0_1_1">#REF!</definedName>
    <definedName name="цена___2___0_1_1_1">#REF!</definedName>
    <definedName name="цена___2___0_3">#REF!</definedName>
    <definedName name="цена___2___0_3_1">#REF!</definedName>
    <definedName name="цена___2___0_5">#REF!</definedName>
    <definedName name="цена___2___0_5_1">#REF!</definedName>
    <definedName name="цена___2___1" localSheetId="15">#REF!</definedName>
    <definedName name="цена___2___1">#REF!</definedName>
    <definedName name="цена___2___1_1">#REF!</definedName>
    <definedName name="цена___2___10" localSheetId="15">#REF!</definedName>
    <definedName name="цена___2___10">#REF!</definedName>
    <definedName name="цена___2___10_1">#REF!</definedName>
    <definedName name="цена___2___12" localSheetId="15">#REF!</definedName>
    <definedName name="цена___2___12">#REF!</definedName>
    <definedName name="цена___2___2" localSheetId="15">#REF!</definedName>
    <definedName name="цена___2___2">#REF!</definedName>
    <definedName name="цена___2___2_1">#REF!</definedName>
    <definedName name="цена___2___3" localSheetId="15">#REF!</definedName>
    <definedName name="цена___2___3">#REF!</definedName>
    <definedName name="цена___2___4" localSheetId="15">#REF!</definedName>
    <definedName name="цена___2___4">#REF!</definedName>
    <definedName name="цена___2___4___0">#REF!</definedName>
    <definedName name="цена___2___4___0_1">#REF!</definedName>
    <definedName name="цена___2___4___5">#REF!</definedName>
    <definedName name="цена___2___4___5_1">#REF!</definedName>
    <definedName name="цена___2___4_1">#REF!</definedName>
    <definedName name="цена___2___4_1_1">#REF!</definedName>
    <definedName name="цена___2___4_1_1_1">#REF!</definedName>
    <definedName name="цена___2___4_3">#REF!</definedName>
    <definedName name="цена___2___4_3_1">#REF!</definedName>
    <definedName name="цена___2___4_5">#REF!</definedName>
    <definedName name="цена___2___4_5_1">#REF!</definedName>
    <definedName name="цена___2___5">#REF!</definedName>
    <definedName name="цена___2___5_1">#REF!</definedName>
    <definedName name="цена___2___6" localSheetId="15">#REF!</definedName>
    <definedName name="цена___2___6">#REF!</definedName>
    <definedName name="цена___2___6_1">#REF!</definedName>
    <definedName name="цена___2___8" localSheetId="15">#REF!</definedName>
    <definedName name="цена___2___8">#REF!</definedName>
    <definedName name="цена___2___8_1">#REF!</definedName>
    <definedName name="цена___2_1">#REF!</definedName>
    <definedName name="цена___2_1_1">#REF!</definedName>
    <definedName name="цена___2_1_1_1">#REF!</definedName>
    <definedName name="цена___2_3">#REF!</definedName>
    <definedName name="цена___2_3_1">#REF!</definedName>
    <definedName name="цена___2_5">#REF!</definedName>
    <definedName name="цена___2_5_1">#REF!</definedName>
    <definedName name="цена___3" localSheetId="15">#REF!</definedName>
    <definedName name="цена___3">#REF!</definedName>
    <definedName name="цена___3___0" localSheetId="15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5">#REF!</definedName>
    <definedName name="цена___3___0___5_1">#REF!</definedName>
    <definedName name="цена___3___0_1" localSheetId="15">#REF!</definedName>
    <definedName name="цена___3___0_1">#REF!</definedName>
    <definedName name="цена___3___0_1_1">NA()</definedName>
    <definedName name="цена___3___0_3">#REF!</definedName>
    <definedName name="цена___3___0_3_1">#REF!</definedName>
    <definedName name="цена___3___0_5">#REF!</definedName>
    <definedName name="цена___3___0_5_1">#REF!</definedName>
    <definedName name="цена___3___10" localSheetId="15">#REF!</definedName>
    <definedName name="цена___3___10">#REF!</definedName>
    <definedName name="цена___3___2" localSheetId="15">#REF!</definedName>
    <definedName name="цена___3___2">#REF!</definedName>
    <definedName name="цена___3___2_1">#REF!</definedName>
    <definedName name="цена___3___3" localSheetId="15">#REF!</definedName>
    <definedName name="цена___3___3">#REF!</definedName>
    <definedName name="цена___3___3_1">#REF!</definedName>
    <definedName name="цена___3___4" localSheetId="15">#REF!</definedName>
    <definedName name="цена___3___4">#REF!</definedName>
    <definedName name="цена___3___5">#REF!</definedName>
    <definedName name="цена___3___5_1">#REF!</definedName>
    <definedName name="цена___3___6" localSheetId="15">#REF!</definedName>
    <definedName name="цена___3___6">#REF!</definedName>
    <definedName name="цена___3___8" localSheetId="15">#REF!</definedName>
    <definedName name="цена___3___8">#REF!</definedName>
    <definedName name="цена___3_1">#REF!</definedName>
    <definedName name="цена___3_1_1">#REF!</definedName>
    <definedName name="цена___3_1_1_1">#REF!</definedName>
    <definedName name="цена___3_3">NA()</definedName>
    <definedName name="цена___3_5">#REF!</definedName>
    <definedName name="цена___3_5_1">#REF!</definedName>
    <definedName name="цена___4" localSheetId="15">#REF!</definedName>
    <definedName name="цена___4">#REF!</definedName>
    <definedName name="цена___4___0" localSheetId="15">#REF!</definedName>
    <definedName name="цена___4___0">NA()</definedName>
    <definedName name="цена___4___0___0" localSheetId="15">#REF!</definedName>
    <definedName name="цена___4___0___0">#REF!</definedName>
    <definedName name="цена___4___0___0___0" localSheetId="15">#REF!</definedName>
    <definedName name="цена___4___0___0___0">#REF!</definedName>
    <definedName name="цена___4___0___0___0___0">#REF!</definedName>
    <definedName name="цена___4___0___0___0___0_1">#REF!</definedName>
    <definedName name="цена___4___0___0___0_1">#REF!</definedName>
    <definedName name="цена___4___0___0___1">#REF!</definedName>
    <definedName name="цена___4___0___0___1_1">#REF!</definedName>
    <definedName name="цена___4___0___0___5">#REF!</definedName>
    <definedName name="цена___4___0___0___5_1">#REF!</definedName>
    <definedName name="цена___4___0___0_1">#REF!</definedName>
    <definedName name="цена___4___0___0_1_1">#REF!</definedName>
    <definedName name="цена___4___0___0_1_1_1">#REF!</definedName>
    <definedName name="цена___4___0___0_5">#REF!</definedName>
    <definedName name="цена___4___0___0_5_1">#REF!</definedName>
    <definedName name="цена___4___0___1">#REF!</definedName>
    <definedName name="цена___4___0___1_1">#REF!</definedName>
    <definedName name="цена___4___0___5">NA()</definedName>
    <definedName name="цена___4___0_1">#REF!</definedName>
    <definedName name="цена___4___0_1_1">#REF!</definedName>
    <definedName name="цена___4___0_1_1_1">#REF!</definedName>
    <definedName name="цена___4___0_3">#REF!</definedName>
    <definedName name="цена___4___0_3_1">#REF!</definedName>
    <definedName name="цена___4___0_5">NA()</definedName>
    <definedName name="цена___4___1">#REF!</definedName>
    <definedName name="цена___4___1_1">#REF!</definedName>
    <definedName name="цена___4___10" localSheetId="15">#REF!</definedName>
    <definedName name="цена___4___10">#REF!</definedName>
    <definedName name="цена___4___10_1">#REF!</definedName>
    <definedName name="цена___4___12" localSheetId="15">#REF!</definedName>
    <definedName name="цена___4___12">#REF!</definedName>
    <definedName name="цена___4___2" localSheetId="15">#REF!</definedName>
    <definedName name="цена___4___2">#REF!</definedName>
    <definedName name="цена___4___2_1">#REF!</definedName>
    <definedName name="цена___4___3" localSheetId="15">#REF!</definedName>
    <definedName name="цена___4___3">#REF!</definedName>
    <definedName name="цена___4___3_1">#REF!</definedName>
    <definedName name="цена___4___4" localSheetId="15">#REF!</definedName>
    <definedName name="цена___4___4">#REF!</definedName>
    <definedName name="цена___4___4_1">#REF!</definedName>
    <definedName name="цена___4___5">#REF!</definedName>
    <definedName name="цена___4___5_1">#REF!</definedName>
    <definedName name="цена___4___6" localSheetId="15">#REF!</definedName>
    <definedName name="цена___4___6">#REF!</definedName>
    <definedName name="цена___4___6_1">#REF!</definedName>
    <definedName name="цена___4___8" localSheetId="15">#REF!</definedName>
    <definedName name="цена___4___8">#REF!</definedName>
    <definedName name="цена___4___8_1">#REF!</definedName>
    <definedName name="цена___4_1">#REF!</definedName>
    <definedName name="цена___4_1_1">#REF!</definedName>
    <definedName name="цена___4_1_1_1">#REF!</definedName>
    <definedName name="цена___4_3">#REF!</definedName>
    <definedName name="цена___4_3_1">#REF!</definedName>
    <definedName name="цена___4_5">#REF!</definedName>
    <definedName name="цена___4_5_1">#REF!</definedName>
    <definedName name="цена___5" localSheetId="15">#REF!</definedName>
    <definedName name="цена___5">NA()</definedName>
    <definedName name="цена___5___0" localSheetId="15">#REF!</definedName>
    <definedName name="цена___5___0">#REF!</definedName>
    <definedName name="цена___5___0___0" localSheetId="15">#REF!</definedName>
    <definedName name="цена___5___0___0">#REF!</definedName>
    <definedName name="цена___5___0___0___0" localSheetId="15">#REF!</definedName>
    <definedName name="цена___5___0___0___0">#REF!</definedName>
    <definedName name="цена___5___0___0___0___0">#REF!</definedName>
    <definedName name="цена___5___0___0___0___0_1">#REF!</definedName>
    <definedName name="цена___5___0___0___0_1">#REF!</definedName>
    <definedName name="цена___5___0___0_1">#REF!</definedName>
    <definedName name="цена___5___0___1">#REF!</definedName>
    <definedName name="цена___5___0___1_1">#REF!</definedName>
    <definedName name="цена___5___0___5">#REF!</definedName>
    <definedName name="цена___5___0___5_1">#REF!</definedName>
    <definedName name="цена___5___0_1">#REF!</definedName>
    <definedName name="цена___5___0_1_1">#REF!</definedName>
    <definedName name="цена___5___0_1_1_1">#REF!</definedName>
    <definedName name="цена___5___0_3">#REF!</definedName>
    <definedName name="цена___5___0_3_1">#REF!</definedName>
    <definedName name="цена___5___0_5">#REF!</definedName>
    <definedName name="цена___5___0_5_1">#REF!</definedName>
    <definedName name="цена___5___1">#REF!</definedName>
    <definedName name="цена___5___1_1">#REF!</definedName>
    <definedName name="цена___5___3">NA()</definedName>
    <definedName name="цена___5___5">NA()</definedName>
    <definedName name="цена___5_1">#REF!</definedName>
    <definedName name="цена___5_1_1">#REF!</definedName>
    <definedName name="цена___5_1_1_1">#REF!</definedName>
    <definedName name="цена___5_3">NA()</definedName>
    <definedName name="цена___5_5">NA()</definedName>
    <definedName name="цена___6" localSheetId="15">#REF!</definedName>
    <definedName name="цена___6">NA()</definedName>
    <definedName name="цена___6___0" localSheetId="15">#REF!</definedName>
    <definedName name="цена___6___0">#REF!</definedName>
    <definedName name="цена___6___0___0" localSheetId="15">#REF!</definedName>
    <definedName name="цена___6___0___0">#REF!</definedName>
    <definedName name="цена___6___0___0___0" localSheetId="15">#REF!</definedName>
    <definedName name="цена___6___0___0___0">#REF!</definedName>
    <definedName name="цена___6___0___0___0___0">#REF!</definedName>
    <definedName name="цена___6___0___0___0___0_1">#REF!</definedName>
    <definedName name="цена___6___0___0___0_1">#REF!</definedName>
    <definedName name="цена___6___0___0_1">#REF!</definedName>
    <definedName name="цена___6___0___1">#REF!</definedName>
    <definedName name="цена___6___0___1_1">#REF!</definedName>
    <definedName name="цена___6___0___5">#REF!</definedName>
    <definedName name="цена___6___0___5_1">#REF!</definedName>
    <definedName name="цена___6___0_1">#REF!</definedName>
    <definedName name="цена___6___0_1_1">#REF!</definedName>
    <definedName name="цена___6___0_1_1_1">#REF!</definedName>
    <definedName name="цена___6___0_3">#REF!</definedName>
    <definedName name="цена___6___0_3_1">#REF!</definedName>
    <definedName name="цена___6___0_5">#REF!</definedName>
    <definedName name="цена___6___0_5_1">#REF!</definedName>
    <definedName name="цена___6___1" localSheetId="15">#REF!</definedName>
    <definedName name="цена___6___1">#REF!</definedName>
    <definedName name="цена___6___10" localSheetId="15">#REF!</definedName>
    <definedName name="цена___6___10">#REF!</definedName>
    <definedName name="цена___6___10_1">#REF!</definedName>
    <definedName name="цена___6___12" localSheetId="15">#REF!</definedName>
    <definedName name="цена___6___12">#REF!</definedName>
    <definedName name="цена___6___2" localSheetId="15">#REF!</definedName>
    <definedName name="цена___6___2">#REF!</definedName>
    <definedName name="цена___6___2_1">#REF!</definedName>
    <definedName name="цена___6___4" localSheetId="15">#REF!</definedName>
    <definedName name="цена___6___4">#REF!</definedName>
    <definedName name="цена___6___4_1">#REF!</definedName>
    <definedName name="цена___6___5">NA()</definedName>
    <definedName name="цена___6___6" localSheetId="15">#REF!</definedName>
    <definedName name="цена___6___6">#REF!</definedName>
    <definedName name="цена___6___6_1">#REF!</definedName>
    <definedName name="цена___6___8" localSheetId="15">#REF!</definedName>
    <definedName name="цена___6___8">#REF!</definedName>
    <definedName name="цена___6___8_1">#REF!</definedName>
    <definedName name="цена___6_1">#REF!</definedName>
    <definedName name="цена___6_1_1">#REF!</definedName>
    <definedName name="цена___6_1_1_1">#REF!</definedName>
    <definedName name="цена___6_3">#REF!</definedName>
    <definedName name="цена___6_3_1">#REF!</definedName>
    <definedName name="цена___6_5">NA()</definedName>
    <definedName name="цена___7" localSheetId="15">#REF!</definedName>
    <definedName name="цена___7">#REF!</definedName>
    <definedName name="цена___7___0" localSheetId="15">#REF!</definedName>
    <definedName name="цена___7___0">#REF!</definedName>
    <definedName name="цена___7___10" localSheetId="15">#REF!</definedName>
    <definedName name="цена___7___10">#REF!</definedName>
    <definedName name="цена___7___2" localSheetId="15">#REF!</definedName>
    <definedName name="цена___7___2">#REF!</definedName>
    <definedName name="цена___7___4" localSheetId="15">#REF!</definedName>
    <definedName name="цена___7___4">#REF!</definedName>
    <definedName name="цена___7___6" localSheetId="15">#REF!</definedName>
    <definedName name="цена___7___6">#REF!</definedName>
    <definedName name="цена___7___8" localSheetId="15">#REF!</definedName>
    <definedName name="цена___7___8">#REF!</definedName>
    <definedName name="цена___7_1">#REF!</definedName>
    <definedName name="цена___8" localSheetId="15">#REF!</definedName>
    <definedName name="цена___8">#REF!</definedName>
    <definedName name="цена___8___0" localSheetId="15">#REF!</definedName>
    <definedName name="цена___8___0">#REF!</definedName>
    <definedName name="цена___8___0___0" localSheetId="15">#REF!</definedName>
    <definedName name="цена___8___0___0">#REF!</definedName>
    <definedName name="цена___8___0___0___0" localSheetId="15">#REF!</definedName>
    <definedName name="цена___8___0___0___0">#REF!</definedName>
    <definedName name="цена___8___0___0___0___0">#REF!</definedName>
    <definedName name="цена___8___0___0___0___0_1">#REF!</definedName>
    <definedName name="цена___8___0___0___0_1">#REF!</definedName>
    <definedName name="цена___8___0___0_1">#REF!</definedName>
    <definedName name="цена___8___0___1">#REF!</definedName>
    <definedName name="цена___8___0___1_1">#REF!</definedName>
    <definedName name="цена___8___0___5">#REF!</definedName>
    <definedName name="цена___8___0___5_1">#REF!</definedName>
    <definedName name="цена___8___0_1">#REF!</definedName>
    <definedName name="цена___8___0_1_1">#REF!</definedName>
    <definedName name="цена___8___0_1_1_1">#REF!</definedName>
    <definedName name="цена___8___0_3">#REF!</definedName>
    <definedName name="цена___8___0_3_1">#REF!</definedName>
    <definedName name="цена___8___0_5">#REF!</definedName>
    <definedName name="цена___8___0_5_1">#REF!</definedName>
    <definedName name="цена___8___1" localSheetId="15">#REF!</definedName>
    <definedName name="цена___8___1">#REF!</definedName>
    <definedName name="цена___8___10" localSheetId="15">#REF!</definedName>
    <definedName name="цена___8___10">#REF!</definedName>
    <definedName name="цена___8___10_1">#REF!</definedName>
    <definedName name="цена___8___12" localSheetId="15">#REF!</definedName>
    <definedName name="цена___8___12">#REF!</definedName>
    <definedName name="цена___8___2" localSheetId="15">#REF!</definedName>
    <definedName name="цена___8___2">#REF!</definedName>
    <definedName name="цена___8___2_1">#REF!</definedName>
    <definedName name="цена___8___4" localSheetId="15">#REF!</definedName>
    <definedName name="цена___8___4">#REF!</definedName>
    <definedName name="цена___8___4_1">#REF!</definedName>
    <definedName name="цена___8___5">#REF!</definedName>
    <definedName name="цена___8___5_1">#REF!</definedName>
    <definedName name="цена___8___6" localSheetId="15">#REF!</definedName>
    <definedName name="цена___8___6">#REF!</definedName>
    <definedName name="цена___8___6_1">#REF!</definedName>
    <definedName name="цена___8___8" localSheetId="15">#REF!</definedName>
    <definedName name="цена___8___8">#REF!</definedName>
    <definedName name="цена___8___8_1">#REF!</definedName>
    <definedName name="цена___8_1">#REF!</definedName>
    <definedName name="цена___8_1_1">#REF!</definedName>
    <definedName name="цена___8_1_1_1">#REF!</definedName>
    <definedName name="цена___8_3">#REF!</definedName>
    <definedName name="цена___8_3_1">#REF!</definedName>
    <definedName name="цена___8_5">#REF!</definedName>
    <definedName name="цена___8_5_1">#REF!</definedName>
    <definedName name="цена___9" localSheetId="15">#REF!</definedName>
    <definedName name="цена___9">#REF!</definedName>
    <definedName name="цена___9___0" localSheetId="15">#REF!</definedName>
    <definedName name="цена___9___0">#REF!</definedName>
    <definedName name="цена___9___0___0" localSheetId="15">#REF!</definedName>
    <definedName name="цена___9___0___0">#REF!</definedName>
    <definedName name="цена___9___0___0___0" localSheetId="15">#REF!</definedName>
    <definedName name="цена___9___0___0___0">#REF!</definedName>
    <definedName name="цена___9___0___0___0___0">#REF!</definedName>
    <definedName name="цена___9___0___0___0___0_1">#REF!</definedName>
    <definedName name="цена___9___0___0___0_1">#REF!</definedName>
    <definedName name="цена___9___0___0_1">#REF!</definedName>
    <definedName name="цена___9___0___5">#REF!</definedName>
    <definedName name="цена___9___0___5_1">#REF!</definedName>
    <definedName name="цена___9___0_1">#REF!</definedName>
    <definedName name="цена___9___0_5">#REF!</definedName>
    <definedName name="цена___9___0_5_1">#REF!</definedName>
    <definedName name="цена___9___10" localSheetId="15">#REF!</definedName>
    <definedName name="цена___9___10">#REF!</definedName>
    <definedName name="цена___9___2" localSheetId="15">#REF!</definedName>
    <definedName name="цена___9___2">#REF!</definedName>
    <definedName name="цена___9___4" localSheetId="15">#REF!</definedName>
    <definedName name="цена___9___4">#REF!</definedName>
    <definedName name="цена___9___5">#REF!</definedName>
    <definedName name="цена___9___5_1">#REF!</definedName>
    <definedName name="цена___9___6" localSheetId="15">#REF!</definedName>
    <definedName name="цена___9___6">#REF!</definedName>
    <definedName name="цена___9___8" localSheetId="15">#REF!</definedName>
    <definedName name="цена___9___8">#REF!</definedName>
    <definedName name="цена___9_1">#REF!</definedName>
    <definedName name="цена___9_1_1">#REF!</definedName>
    <definedName name="цена___9_1_1_1">#REF!</definedName>
    <definedName name="цена___9_3">#REF!</definedName>
    <definedName name="цена___9_3_1">#REF!</definedName>
    <definedName name="цена___9_5">#REF!</definedName>
    <definedName name="цена___9_5_1">#REF!</definedName>
    <definedName name="цена_1">NA()</definedName>
    <definedName name="цена_1_1">NA()</definedName>
    <definedName name="цена_3">NA()</definedName>
    <definedName name="цена_4">NA()</definedName>
    <definedName name="цена_5">NA()</definedName>
    <definedName name="Цена1" localSheetId="15">#REF!</definedName>
    <definedName name="Цена1">#REF!</definedName>
    <definedName name="ЦенаМашБур" localSheetId="15">[27]СмМашБур!#REF!</definedName>
    <definedName name="ЦенаМашБур">[27]СмМашБур!#REF!</definedName>
    <definedName name="ЦенаОбслед">[27]ОбмОбслЗемОд!$F$62</definedName>
    <definedName name="ЦенаРучБур" localSheetId="15">[27]СмРучБур!#REF!</definedName>
    <definedName name="ЦенаРучБур">[27]СмРучБур!#REF!</definedName>
    <definedName name="ЦенаШурфов" localSheetId="15">#REF!</definedName>
    <definedName name="ЦенаШурфов">#REF!</definedName>
    <definedName name="цуе" localSheetId="15" hidden="1">{#N/A,#N/A,TRUE,"Смета на пасс. обор. №1"}</definedName>
    <definedName name="цуе" hidden="1">{#N/A,#N/A,TRUE,"Смета на пасс. обор. №1"}</definedName>
    <definedName name="цук" localSheetId="15">#REF!</definedName>
    <definedName name="цук">#REF!</definedName>
    <definedName name="ццц">#REF!</definedName>
    <definedName name="цы">#REF!</definedName>
    <definedName name="цы_1">#REF!</definedName>
    <definedName name="ч" localSheetId="15" hidden="1">{#N/A,#N/A,TRUE,"Смета на пасс. обор. №1"}</definedName>
    <definedName name="ч" hidden="1">{#N/A,#N/A,TRUE,"Смета на пасс. обор. №1"}</definedName>
    <definedName name="ч_1" localSheetId="15" hidden="1">{#N/A,#N/A,TRUE,"Смета на пасс. обор. №1"}</definedName>
    <definedName name="ч_1" hidden="1">{#N/A,#N/A,TRUE,"Смета на пасс. обор. №1"}</definedName>
    <definedName name="чс" localSheetId="15">#REF!</definedName>
    <definedName name="чс">#REF!</definedName>
    <definedName name="чсипа" localSheetId="15">[2]топография!#REF!</definedName>
    <definedName name="чсипа">[2]топография!#REF!</definedName>
    <definedName name="чть" localSheetId="15">#REF!</definedName>
    <definedName name="чть">#REF!</definedName>
    <definedName name="ш" localSheetId="15" hidden="1">{#N/A,#N/A,TRUE,"Смета на пасс. обор. №1"}</definedName>
    <definedName name="ш" hidden="1">{#N/A,#N/A,TRUE,"Смета на пасс. обор. №1"}</definedName>
    <definedName name="ш_1" localSheetId="15" hidden="1">{#N/A,#N/A,TRUE,"Смета на пасс. обор. №1"}</definedName>
    <definedName name="ш_1" hidden="1">{#N/A,#N/A,TRUE,"Смета на пасс. обор. №1"}</definedName>
    <definedName name="шгнкушгрдаы" localSheetId="15">#REF!</definedName>
    <definedName name="шгнкушгрдаы">#REF!</definedName>
    <definedName name="шгфуждлоэзшщ\ыфтм" localSheetId="15">#REF!</definedName>
    <definedName name="шгфуждлоэзшщ\ыфтм">#REF!</definedName>
    <definedName name="Шесть">#REF!</definedName>
    <definedName name="щщ" localSheetId="15">#REF!</definedName>
    <definedName name="щщ">#REF!</definedName>
    <definedName name="ъхз" localSheetId="15">#REF!</definedName>
    <definedName name="ъхз">#REF!</definedName>
    <definedName name="ы" localSheetId="15" hidden="1">{#N/A,#N/A,TRUE,"Смета на пасс. обор. №1"}</definedName>
    <definedName name="ы" hidden="1">{#N/A,#N/A,TRUE,"Смета на пасс. обор. №1"}</definedName>
    <definedName name="ы_1" localSheetId="15" hidden="1">{#N/A,#N/A,TRUE,"Смета на пасс. обор. №1"}</definedName>
    <definedName name="ы_1" hidden="1">{#N/A,#N/A,TRUE,"Смета на пасс. обор. №1"}</definedName>
    <definedName name="ЫВGGGGGGGGGGGGGGG" localSheetId="15">#REF!</definedName>
    <definedName name="ЫВGGGGGGGGGGGGGGG">#REF!</definedName>
    <definedName name="ыва" localSheetId="15" hidden="1">{#N/A,#N/A,TRUE,"Смета на пасс. обор. №1"}</definedName>
    <definedName name="ыва" hidden="1">{#N/A,#N/A,TRUE,"Смета на пасс. обор. №1"}</definedName>
    <definedName name="ыва_1" localSheetId="15" hidden="1">{#N/A,#N/A,TRUE,"Смета на пасс. обор. №1"}</definedName>
    <definedName name="ыва_1" hidden="1">{#N/A,#N/A,TRUE,"Смета на пасс. обор. №1"}</definedName>
    <definedName name="ыы" localSheetId="15">#REF!</definedName>
    <definedName name="ыы">#REF!</definedName>
    <definedName name="ыы_1" localSheetId="15">#REF!</definedName>
    <definedName name="ыы_1">#REF!</definedName>
    <definedName name="ыы_10" localSheetId="15">#REF!</definedName>
    <definedName name="ыы_10">#REF!</definedName>
    <definedName name="ыы_11" localSheetId="15">#REF!</definedName>
    <definedName name="ыы_11">#REF!</definedName>
    <definedName name="ыы_12" localSheetId="15">#REF!</definedName>
    <definedName name="ыы_12">#REF!</definedName>
    <definedName name="ыы_13" localSheetId="15">#REF!</definedName>
    <definedName name="ыы_13">#REF!</definedName>
    <definedName name="ыы_14" localSheetId="15">#REF!</definedName>
    <definedName name="ыы_14">#REF!</definedName>
    <definedName name="ыы_15" localSheetId="15">#REF!</definedName>
    <definedName name="ыы_15">#REF!</definedName>
    <definedName name="ыы_16" localSheetId="15">#REF!</definedName>
    <definedName name="ыы_16">#REF!</definedName>
    <definedName name="ыы_17" localSheetId="15">#REF!</definedName>
    <definedName name="ыы_17">#REF!</definedName>
    <definedName name="ыы_18" localSheetId="15">#REF!</definedName>
    <definedName name="ыы_18">#REF!</definedName>
    <definedName name="ыы_19" localSheetId="15">#REF!</definedName>
    <definedName name="ыы_19">#REF!</definedName>
    <definedName name="ыы_2" localSheetId="15">#REF!</definedName>
    <definedName name="ыы_2">#REF!</definedName>
    <definedName name="ыы_20" localSheetId="15">#REF!</definedName>
    <definedName name="ыы_20">#REF!</definedName>
    <definedName name="ыы_21" localSheetId="15">#REF!</definedName>
    <definedName name="ыы_21">#REF!</definedName>
    <definedName name="ыы_49" localSheetId="15">#REF!</definedName>
    <definedName name="ыы_49">#REF!</definedName>
    <definedName name="ыы_50" localSheetId="15">#REF!</definedName>
    <definedName name="ыы_50">#REF!</definedName>
    <definedName name="ыы_51" localSheetId="15">#REF!</definedName>
    <definedName name="ыы_51">#REF!</definedName>
    <definedName name="ыы_52" localSheetId="15">#REF!</definedName>
    <definedName name="ыы_52">#REF!</definedName>
    <definedName name="ыы_53" localSheetId="15">#REF!</definedName>
    <definedName name="ыы_53">#REF!</definedName>
    <definedName name="ыы_54" localSheetId="15">#REF!</definedName>
    <definedName name="ыы_54">#REF!</definedName>
    <definedName name="ыы_6" localSheetId="15">#REF!</definedName>
    <definedName name="ыы_6">#REF!</definedName>
    <definedName name="ыы_7" localSheetId="15">#REF!</definedName>
    <definedName name="ыы_7">#REF!</definedName>
    <definedName name="ыы_8" localSheetId="15">#REF!</definedName>
    <definedName name="ыы_8">#REF!</definedName>
    <definedName name="ыы_9" localSheetId="15">#REF!</definedName>
    <definedName name="ыы_9">#REF!</definedName>
    <definedName name="ыыы" localSheetId="15">#REF!</definedName>
    <definedName name="ыыы">#REF!</definedName>
    <definedName name="э1" localSheetId="15">#REF!</definedName>
    <definedName name="э1">#REF!</definedName>
    <definedName name="эж" localSheetId="15">#REF!</definedName>
    <definedName name="эж">#REF!</definedName>
    <definedName name="эж_1" localSheetId="15">#REF!</definedName>
    <definedName name="эж_1">#REF!</definedName>
    <definedName name="эж_10" localSheetId="15">#REF!</definedName>
    <definedName name="эж_10">#REF!</definedName>
    <definedName name="эж_11" localSheetId="15">#REF!</definedName>
    <definedName name="эж_11">#REF!</definedName>
    <definedName name="эж_12" localSheetId="15">#REF!</definedName>
    <definedName name="эж_12">#REF!</definedName>
    <definedName name="эж_13" localSheetId="15">#REF!</definedName>
    <definedName name="эж_13">#REF!</definedName>
    <definedName name="эж_14" localSheetId="15">#REF!</definedName>
    <definedName name="эж_14">#REF!</definedName>
    <definedName name="эж_15" localSheetId="15">#REF!</definedName>
    <definedName name="эж_15">#REF!</definedName>
    <definedName name="эж_16" localSheetId="15">#REF!</definedName>
    <definedName name="эж_16">#REF!</definedName>
    <definedName name="эж_17" localSheetId="15">#REF!</definedName>
    <definedName name="эж_17">#REF!</definedName>
    <definedName name="эж_18" localSheetId="15">#REF!</definedName>
    <definedName name="эж_18">#REF!</definedName>
    <definedName name="эж_19" localSheetId="15">#REF!</definedName>
    <definedName name="эж_19">#REF!</definedName>
    <definedName name="эж_2" localSheetId="15">#REF!</definedName>
    <definedName name="эж_2">#REF!</definedName>
    <definedName name="эж_20" localSheetId="15">#REF!</definedName>
    <definedName name="эж_20">#REF!</definedName>
    <definedName name="эж_21" localSheetId="15">#REF!</definedName>
    <definedName name="эж_21">#REF!</definedName>
    <definedName name="эж_49" localSheetId="15">#REF!</definedName>
    <definedName name="эж_49">#REF!</definedName>
    <definedName name="эж_50" localSheetId="15">#REF!</definedName>
    <definedName name="эж_50">#REF!</definedName>
    <definedName name="эж_51" localSheetId="15">#REF!</definedName>
    <definedName name="эж_51">#REF!</definedName>
    <definedName name="эж_52" localSheetId="15">#REF!</definedName>
    <definedName name="эж_52">#REF!</definedName>
    <definedName name="эж_53" localSheetId="15">#REF!</definedName>
    <definedName name="эж_53">#REF!</definedName>
    <definedName name="эж_54" localSheetId="15">#REF!</definedName>
    <definedName name="эж_54">#REF!</definedName>
    <definedName name="эж_6" localSheetId="15">#REF!</definedName>
    <definedName name="эж_6">#REF!</definedName>
    <definedName name="эж_7" localSheetId="15">#REF!</definedName>
    <definedName name="эж_7">#REF!</definedName>
    <definedName name="эж_8" localSheetId="15">#REF!</definedName>
    <definedName name="эж_8">#REF!</definedName>
    <definedName name="эж_9" localSheetId="15">#REF!</definedName>
    <definedName name="эж_9">#REF!</definedName>
    <definedName name="эк" localSheetId="15">#REF!</definedName>
    <definedName name="эк">#REF!</definedName>
    <definedName name="эк1" localSheetId="15">#REF!</definedName>
    <definedName name="эк1">#REF!</definedName>
    <definedName name="эко" localSheetId="15">#REF!</definedName>
    <definedName name="эко">#REF!</definedName>
    <definedName name="эко___0">#REF!</definedName>
    <definedName name="эко___0_1">#REF!</definedName>
    <definedName name="эко_1">#REF!</definedName>
    <definedName name="эко_5">#REF!</definedName>
    <definedName name="эко_5_1">#REF!</definedName>
    <definedName name="эко1" localSheetId="15">#REF!</definedName>
    <definedName name="эко1">#REF!</definedName>
    <definedName name="экол.1" localSheetId="15">[2]топография!#REF!</definedName>
    <definedName name="экол.1">[2]топография!#REF!</definedName>
    <definedName name="экол1" localSheetId="15">#REF!</definedName>
    <definedName name="экол1">#REF!</definedName>
    <definedName name="экол2" localSheetId="15">#REF!</definedName>
    <definedName name="экол2">#REF!</definedName>
    <definedName name="Экол3" localSheetId="15">#REF!</definedName>
    <definedName name="Экол3">#REF!</definedName>
    <definedName name="эколог" localSheetId="15">#REF!</definedName>
    <definedName name="эколог">#REF!</definedName>
    <definedName name="экология">NA()</definedName>
    <definedName name="экологияч">#REF!</definedName>
    <definedName name="эл" localSheetId="15" hidden="1">{#N/A,#N/A,TRUE,"Смета на пасс. обор. №1"}</definedName>
    <definedName name="эл" hidden="1">{#N/A,#N/A,TRUE,"Смета на пасс. обор. №1"}</definedName>
    <definedName name="эл_1" localSheetId="15" hidden="1">{#N/A,#N/A,TRUE,"Смета на пасс. обор. №1"}</definedName>
    <definedName name="эл_1" hidden="1">{#N/A,#N/A,TRUE,"Смета на пасс. обор. №1"}</definedName>
    <definedName name="эмс" localSheetId="15">[2]топография!#REF!</definedName>
    <definedName name="эмс">[2]топография!#REF!</definedName>
    <definedName name="ю" localSheetId="15">#REF!</definedName>
    <definedName name="ю">#REF!</definedName>
    <definedName name="юб" localSheetId="15">#REF!</definedName>
    <definedName name="юб">#REF!</definedName>
    <definedName name="ЮФУ" localSheetId="15">#REF!</definedName>
    <definedName name="ЮФУ">#REF!</definedName>
    <definedName name="ЮФУ2" localSheetId="15">#REF!</definedName>
    <definedName name="ЮФУ2">#REF!</definedName>
    <definedName name="ююю" localSheetId="15" hidden="1">{#N/A,#N/A,TRUE,"Смета на пасс. обор. №1"}</definedName>
    <definedName name="ююю" hidden="1">{#N/A,#N/A,TRUE,"Смета на пасс. обор. №1"}</definedName>
    <definedName name="ююю_1" localSheetId="15" hidden="1">{#N/A,#N/A,TRUE,"Смета на пасс. обор. №1"}</definedName>
    <definedName name="ююю_1" hidden="1">{#N/A,#N/A,TRUE,"Смета на пасс. обор. №1"}</definedName>
    <definedName name="я" localSheetId="15">[48]ОбмОбслЗемОд!$E$28</definedName>
    <definedName name="я">#REF!</definedName>
  </definedNames>
  <calcPr calcId="162913" fullPrecision="0"/>
</workbook>
</file>

<file path=xl/calcChain.xml><?xml version="1.0" encoding="utf-8"?>
<calcChain xmlns="http://schemas.openxmlformats.org/spreadsheetml/2006/main">
  <c r="F27" i="13" l="1"/>
  <c r="F26" i="13"/>
  <c r="D27" i="13"/>
  <c r="D26" i="13"/>
  <c r="E21" i="13"/>
  <c r="F28" i="13" l="1"/>
  <c r="G22" i="13" l="1"/>
  <c r="F25" i="13"/>
  <c r="A9" i="50" l="1"/>
  <c r="F43" i="50"/>
  <c r="D43" i="50"/>
  <c r="F41" i="50"/>
  <c r="D41" i="50"/>
  <c r="F39" i="50"/>
  <c r="C46" i="50" s="1"/>
  <c r="D39" i="50"/>
  <c r="F32" i="50"/>
  <c r="F36" i="50" s="1"/>
  <c r="C5" i="47"/>
  <c r="C45" i="50" l="1"/>
  <c r="F44" i="50"/>
  <c r="F46" i="50"/>
  <c r="F35" i="50"/>
  <c r="C44" i="50"/>
  <c r="F45" i="50"/>
  <c r="F37" i="50" l="1"/>
  <c r="F47" i="50" s="1"/>
  <c r="C47" i="50" l="1"/>
  <c r="A29" i="51" l="1"/>
  <c r="L29" i="69" l="1"/>
  <c r="L28" i="69"/>
  <c r="L27" i="69"/>
  <c r="L26" i="69"/>
  <c r="D20" i="69"/>
  <c r="L30" i="69" l="1"/>
  <c r="L31" i="69" s="1"/>
  <c r="G28" i="13" l="1"/>
  <c r="B16" i="50" l="1"/>
  <c r="D19" i="50" l="1"/>
  <c r="F19" i="50" l="1"/>
  <c r="G19" i="50" s="1"/>
  <c r="D8" i="76"/>
  <c r="D5" i="76"/>
  <c r="G27" i="13" l="1"/>
  <c r="G26" i="13"/>
  <c r="G21" i="13"/>
  <c r="E20" i="13" l="1"/>
  <c r="E19" i="13"/>
  <c r="G21" i="75"/>
  <c r="G20" i="75"/>
  <c r="G19" i="75"/>
  <c r="F19" i="75"/>
  <c r="G18" i="75"/>
  <c r="F18" i="75"/>
  <c r="G17" i="75"/>
  <c r="F17" i="75"/>
  <c r="G16" i="75"/>
  <c r="F16" i="75"/>
  <c r="G15" i="75"/>
  <c r="F15" i="75"/>
  <c r="G14" i="75"/>
  <c r="F14" i="75"/>
  <c r="G13" i="75"/>
  <c r="F13" i="75"/>
  <c r="G12" i="75"/>
  <c r="F12" i="75"/>
  <c r="G24" i="74"/>
  <c r="F24" i="74"/>
  <c r="G19" i="74"/>
  <c r="G18" i="74"/>
  <c r="G17" i="74"/>
  <c r="G16" i="74"/>
  <c r="E13" i="74"/>
  <c r="G13" i="74" s="1"/>
  <c r="G14" i="74" s="1"/>
  <c r="G20" i="74" s="1"/>
  <c r="G21" i="74" s="1"/>
  <c r="G22" i="74" s="1"/>
  <c r="G25" i="74" s="1"/>
  <c r="G12" i="74"/>
  <c r="G11" i="74"/>
  <c r="G10" i="74"/>
  <c r="E70" i="73"/>
  <c r="E69" i="73"/>
  <c r="E71" i="73" s="1"/>
  <c r="E68" i="73"/>
  <c r="E59" i="73"/>
  <c r="G59" i="73" s="1"/>
  <c r="E58" i="73"/>
  <c r="G58" i="73" s="1"/>
  <c r="E57" i="73"/>
  <c r="G57" i="73" s="1"/>
  <c r="E56" i="73"/>
  <c r="G56" i="73" s="1"/>
  <c r="E55" i="73"/>
  <c r="G55" i="73" s="1"/>
  <c r="G54" i="73"/>
  <c r="G51" i="73"/>
  <c r="E51" i="73"/>
  <c r="E50" i="73"/>
  <c r="G50" i="73" s="1"/>
  <c r="F49" i="73"/>
  <c r="E49" i="73"/>
  <c r="G49" i="73" s="1"/>
  <c r="E47" i="73"/>
  <c r="G47" i="73" s="1"/>
  <c r="E42" i="73"/>
  <c r="G42" i="73" s="1"/>
  <c r="E39" i="73"/>
  <c r="G39" i="73" s="1"/>
  <c r="E38" i="73"/>
  <c r="G38" i="73" s="1"/>
  <c r="G36" i="73"/>
  <c r="E36" i="73"/>
  <c r="E45" i="73" s="1"/>
  <c r="G45" i="73" s="1"/>
  <c r="G24" i="73"/>
  <c r="G23" i="73"/>
  <c r="G22" i="73"/>
  <c r="G21" i="73"/>
  <c r="G20" i="73"/>
  <c r="G19" i="73"/>
  <c r="G18" i="73"/>
  <c r="G17" i="73"/>
  <c r="G16" i="73"/>
  <c r="G15" i="73"/>
  <c r="G14" i="73"/>
  <c r="G25" i="73" s="1"/>
  <c r="F29" i="73" s="1"/>
  <c r="G29" i="73" s="1"/>
  <c r="J35" i="72"/>
  <c r="J33" i="72"/>
  <c r="J32" i="72"/>
  <c r="J31" i="72"/>
  <c r="J30" i="72"/>
  <c r="J29" i="72"/>
  <c r="J28" i="72"/>
  <c r="J27" i="72"/>
  <c r="J26" i="72"/>
  <c r="J25" i="72"/>
  <c r="J24" i="72"/>
  <c r="J23" i="72"/>
  <c r="J22" i="72"/>
  <c r="J21" i="72"/>
  <c r="E21" i="72"/>
  <c r="J20" i="72"/>
  <c r="E20" i="72"/>
  <c r="J12" i="72"/>
  <c r="J11" i="72"/>
  <c r="J10" i="72"/>
  <c r="J13" i="72" s="1"/>
  <c r="F15" i="72" s="1"/>
  <c r="J15" i="72" s="1"/>
  <c r="I46" i="71"/>
  <c r="I45" i="71"/>
  <c r="I44" i="71"/>
  <c r="J40" i="71"/>
  <c r="J39" i="71"/>
  <c r="I39" i="71"/>
  <c r="J38" i="71"/>
  <c r="I38" i="71"/>
  <c r="J37" i="71"/>
  <c r="I37" i="71"/>
  <c r="J36" i="71"/>
  <c r="I36" i="71"/>
  <c r="J35" i="71"/>
  <c r="I35" i="71"/>
  <c r="J34" i="71"/>
  <c r="I34" i="71"/>
  <c r="J33" i="71"/>
  <c r="I33" i="71"/>
  <c r="J32" i="71"/>
  <c r="I32" i="71"/>
  <c r="J31" i="71"/>
  <c r="I31" i="71"/>
  <c r="J30" i="71"/>
  <c r="I30" i="71"/>
  <c r="J29" i="71"/>
  <c r="I29" i="71"/>
  <c r="J28" i="71"/>
  <c r="I28" i="71"/>
  <c r="J27" i="71"/>
  <c r="I27" i="71"/>
  <c r="J26" i="71"/>
  <c r="I26" i="71"/>
  <c r="J25" i="71"/>
  <c r="I25" i="71"/>
  <c r="J24" i="71"/>
  <c r="I24" i="71"/>
  <c r="D24" i="71"/>
  <c r="J23" i="71"/>
  <c r="I23" i="71"/>
  <c r="D23" i="71"/>
  <c r="J22" i="71"/>
  <c r="I22" i="71"/>
  <c r="D22" i="71"/>
  <c r="I21" i="71"/>
  <c r="J21" i="71" s="1"/>
  <c r="D21" i="71"/>
  <c r="C21" i="71"/>
  <c r="B21" i="71"/>
  <c r="J19" i="71"/>
  <c r="J18" i="71"/>
  <c r="I18" i="71"/>
  <c r="J17" i="71"/>
  <c r="I17" i="71"/>
  <c r="J16" i="71"/>
  <c r="I16" i="71"/>
  <c r="J15" i="71"/>
  <c r="I15" i="71"/>
  <c r="J14" i="71"/>
  <c r="I14" i="71"/>
  <c r="J13" i="71"/>
  <c r="I13" i="71"/>
  <c r="J12" i="71"/>
  <c r="I12" i="71"/>
  <c r="J11" i="71"/>
  <c r="I11" i="71"/>
  <c r="N26" i="70"/>
  <c r="N27" i="70" s="1"/>
  <c r="F26" i="70"/>
  <c r="N25" i="70"/>
  <c r="N24" i="70"/>
  <c r="N23" i="70"/>
  <c r="N19" i="70"/>
  <c r="H19" i="70"/>
  <c r="N18" i="70"/>
  <c r="N17" i="70"/>
  <c r="N16" i="70"/>
  <c r="N15" i="70"/>
  <c r="N14" i="70"/>
  <c r="N13" i="70"/>
  <c r="L59" i="69"/>
  <c r="D54" i="69"/>
  <c r="L54" i="69" s="1"/>
  <c r="E53" i="69"/>
  <c r="D53" i="69"/>
  <c r="L53" i="69" s="1"/>
  <c r="D52" i="69"/>
  <c r="L52" i="69" s="1"/>
  <c r="D51" i="69"/>
  <c r="L51" i="69" s="1"/>
  <c r="L48" i="69"/>
  <c r="D56" i="69" s="1"/>
  <c r="L56" i="69" s="1"/>
  <c r="L47" i="69"/>
  <c r="D58" i="69" s="1"/>
  <c r="L58" i="69" s="1"/>
  <c r="L46" i="69"/>
  <c r="L45" i="69"/>
  <c r="L44" i="69"/>
  <c r="L43" i="69"/>
  <c r="L42" i="69"/>
  <c r="L41" i="69"/>
  <c r="L49" i="69" s="1"/>
  <c r="L40" i="69"/>
  <c r="L39" i="69"/>
  <c r="L38" i="69"/>
  <c r="D57" i="69" s="1"/>
  <c r="L57" i="69" s="1"/>
  <c r="L37" i="69"/>
  <c r="L36" i="69"/>
  <c r="D55" i="69" s="1"/>
  <c r="L55" i="69" s="1"/>
  <c r="L25" i="69"/>
  <c r="L24" i="69"/>
  <c r="L23" i="69"/>
  <c r="L22" i="69"/>
  <c r="L21" i="69"/>
  <c r="L20" i="69"/>
  <c r="L19" i="69"/>
  <c r="L18" i="69"/>
  <c r="L17" i="69"/>
  <c r="L16" i="69"/>
  <c r="L15" i="69"/>
  <c r="L14" i="69"/>
  <c r="L13" i="69"/>
  <c r="L12" i="69"/>
  <c r="L11" i="69"/>
  <c r="N75" i="68"/>
  <c r="I75" i="68"/>
  <c r="E75" i="68"/>
  <c r="N73" i="68"/>
  <c r="I73" i="68"/>
  <c r="E73" i="68"/>
  <c r="I70" i="68"/>
  <c r="J67" i="68"/>
  <c r="I67" i="68"/>
  <c r="J64" i="68"/>
  <c r="G64" i="68"/>
  <c r="D55" i="68"/>
  <c r="N54" i="68"/>
  <c r="N59" i="68" s="1"/>
  <c r="M54" i="68"/>
  <c r="K54" i="68"/>
  <c r="I54" i="68"/>
  <c r="G54" i="68"/>
  <c r="E54" i="68"/>
  <c r="D50" i="68"/>
  <c r="N49" i="68"/>
  <c r="M49" i="68"/>
  <c r="K49" i="68"/>
  <c r="I49" i="68"/>
  <c r="G49" i="68"/>
  <c r="E49" i="68"/>
  <c r="N45" i="68"/>
  <c r="I45" i="68"/>
  <c r="G45" i="68"/>
  <c r="E45" i="68"/>
  <c r="N41" i="68"/>
  <c r="K41" i="68"/>
  <c r="I41" i="68"/>
  <c r="G41" i="68"/>
  <c r="E41" i="68"/>
  <c r="N33" i="68"/>
  <c r="K33" i="68"/>
  <c r="I33" i="68"/>
  <c r="G33" i="68"/>
  <c r="E33" i="68"/>
  <c r="N28" i="68"/>
  <c r="K28" i="68"/>
  <c r="I28" i="68"/>
  <c r="G28" i="68"/>
  <c r="E28" i="68"/>
  <c r="N24" i="68"/>
  <c r="K24" i="68"/>
  <c r="I24" i="68"/>
  <c r="G24" i="68"/>
  <c r="E24" i="68"/>
  <c r="N20" i="68"/>
  <c r="N38" i="68" s="1"/>
  <c r="K20" i="68"/>
  <c r="I20" i="68"/>
  <c r="G20" i="68"/>
  <c r="E20" i="68"/>
  <c r="E43" i="73" l="1"/>
  <c r="G43" i="73" s="1"/>
  <c r="E40" i="73"/>
  <c r="G40" i="73" s="1"/>
  <c r="E44" i="73"/>
  <c r="G44" i="73" s="1"/>
  <c r="G52" i="73" s="1"/>
  <c r="E60" i="73" s="1"/>
  <c r="G60" i="73" s="1"/>
  <c r="E37" i="73"/>
  <c r="G37" i="73" s="1"/>
  <c r="E41" i="73"/>
  <c r="G41" i="73" s="1"/>
  <c r="J34" i="72"/>
  <c r="J36" i="72" s="1"/>
  <c r="J37" i="72" s="1"/>
  <c r="D32" i="69"/>
  <c r="L32" i="69" s="1"/>
  <c r="D33" i="69" s="1"/>
  <c r="L33" i="69" s="1"/>
  <c r="N62" i="68"/>
  <c r="N60" i="68"/>
  <c r="E60" i="68"/>
  <c r="D40" i="71"/>
  <c r="D41" i="71"/>
  <c r="J41" i="71"/>
  <c r="J42" i="71"/>
  <c r="N21" i="70"/>
  <c r="G26" i="74"/>
  <c r="C11" i="76"/>
  <c r="D60" i="69"/>
  <c r="F16" i="72"/>
  <c r="F26" i="73"/>
  <c r="G26" i="73" s="1"/>
  <c r="G22" i="75"/>
  <c r="G23" i="75" s="1"/>
  <c r="N39" i="68"/>
  <c r="H20" i="70"/>
  <c r="N20" i="70" s="1"/>
  <c r="F30" i="73"/>
  <c r="F44" i="71"/>
  <c r="F27" i="73"/>
  <c r="G27" i="73" s="1"/>
  <c r="F28" i="73" s="1"/>
  <c r="G28" i="73" s="1"/>
  <c r="F62" i="73" l="1"/>
  <c r="G62" i="73" s="1"/>
  <c r="G61" i="73"/>
  <c r="G63" i="73" s="1"/>
  <c r="L34" i="69"/>
  <c r="D63" i="69" s="1"/>
  <c r="L63" i="69" s="1"/>
  <c r="D64" i="69" s="1"/>
  <c r="F45" i="71"/>
  <c r="J45" i="71" s="1"/>
  <c r="J44" i="71"/>
  <c r="F46" i="71"/>
  <c r="J46" i="71" s="1"/>
  <c r="F17" i="72"/>
  <c r="J17" i="72" s="1"/>
  <c r="J16" i="72"/>
  <c r="F31" i="70"/>
  <c r="N31" i="70" s="1"/>
  <c r="F30" i="70"/>
  <c r="F33" i="70"/>
  <c r="N33" i="70" s="1"/>
  <c r="F29" i="70"/>
  <c r="N29" i="70" s="1"/>
  <c r="G70" i="68"/>
  <c r="G67" i="68"/>
  <c r="F31" i="73"/>
  <c r="G31" i="73" s="1"/>
  <c r="G32" i="73" s="1"/>
  <c r="G33" i="73" s="1"/>
  <c r="G64" i="73" s="1"/>
  <c r="G65" i="73" s="1"/>
  <c r="G30" i="73"/>
  <c r="G24" i="75"/>
  <c r="G25" i="75" s="1"/>
  <c r="L60" i="69"/>
  <c r="L61" i="69" s="1"/>
  <c r="E70" i="68"/>
  <c r="E64" i="68"/>
  <c r="E67" i="68"/>
  <c r="N64" i="68"/>
  <c r="J18" i="72" l="1"/>
  <c r="J38" i="72" s="1"/>
  <c r="J39" i="72" s="1"/>
  <c r="C12" i="76"/>
  <c r="G26" i="75"/>
  <c r="G27" i="75" s="1"/>
  <c r="L64" i="69"/>
  <c r="D65" i="69"/>
  <c r="L65" i="69" s="1"/>
  <c r="E69" i="68"/>
  <c r="E72" i="68"/>
  <c r="G74" i="73"/>
  <c r="G73" i="73"/>
  <c r="N70" i="68"/>
  <c r="N30" i="70"/>
  <c r="N34" i="70" s="1"/>
  <c r="N35" i="70" s="1"/>
  <c r="N36" i="70" s="1"/>
  <c r="E15" i="13" s="1"/>
  <c r="F32" i="70"/>
  <c r="N32" i="70" s="1"/>
  <c r="N67" i="68"/>
  <c r="N78" i="68" s="1"/>
  <c r="N79" i="68" s="1"/>
  <c r="J47" i="71"/>
  <c r="J48" i="71" s="1"/>
  <c r="C10" i="76" l="1"/>
  <c r="E18" i="13"/>
  <c r="J40" i="72"/>
  <c r="E17" i="13" s="1"/>
  <c r="D9" i="76"/>
  <c r="L66" i="69"/>
  <c r="L67" i="69" s="1"/>
  <c r="L68" i="69" s="1"/>
  <c r="L69" i="69" s="1"/>
  <c r="E14" i="13" s="1"/>
  <c r="E80" i="68"/>
  <c r="N80" i="68" s="1"/>
  <c r="N81" i="68" s="1"/>
  <c r="N82" i="68" s="1"/>
  <c r="E13" i="13" s="1"/>
  <c r="J41" i="72"/>
  <c r="C9" i="76"/>
  <c r="N37" i="70"/>
  <c r="C7" i="76"/>
  <c r="N38" i="70"/>
  <c r="J49" i="71"/>
  <c r="J50" i="71" s="1"/>
  <c r="E16" i="13" s="1"/>
  <c r="D6" i="76" l="1"/>
  <c r="D13" i="76" s="1"/>
  <c r="B15" i="50" s="1"/>
  <c r="D15" i="50" s="1"/>
  <c r="C6" i="76"/>
  <c r="L70" i="69"/>
  <c r="L71" i="69" s="1"/>
  <c r="J51" i="71"/>
  <c r="J52" i="71" s="1"/>
  <c r="C8" i="76"/>
  <c r="C5" i="76"/>
  <c r="N83" i="68"/>
  <c r="M84" i="68" s="1"/>
  <c r="L84" i="68" l="1"/>
  <c r="C13" i="76"/>
  <c r="G20" i="13" l="1"/>
  <c r="E21" i="65"/>
  <c r="G21" i="65" s="1"/>
  <c r="E15" i="65"/>
  <c r="G15" i="65" s="1"/>
  <c r="E14" i="65"/>
  <c r="G14" i="65" s="1"/>
  <c r="G13" i="65"/>
  <c r="G12" i="65"/>
  <c r="G11" i="65"/>
  <c r="G10" i="65"/>
  <c r="E17" i="65" l="1"/>
  <c r="G17" i="65" s="1"/>
  <c r="G18" i="65" s="1"/>
  <c r="G19" i="65" s="1"/>
  <c r="G22" i="65" s="1"/>
  <c r="G23" i="65" s="1"/>
  <c r="G24" i="65" l="1"/>
  <c r="G25" i="65" s="1"/>
  <c r="G17" i="13" l="1"/>
  <c r="B18" i="50" l="1"/>
  <c r="C5" i="13" l="1"/>
  <c r="C4" i="35" l="1"/>
  <c r="B2" i="50"/>
  <c r="A3" i="47"/>
  <c r="C4" i="51"/>
  <c r="E18" i="50" l="1"/>
  <c r="D18" i="50"/>
  <c r="F18" i="50" l="1"/>
  <c r="G18" i="50" s="1"/>
  <c r="C15" i="47" l="1"/>
  <c r="D15" i="47" s="1"/>
  <c r="H18" i="50"/>
  <c r="G19" i="13"/>
  <c r="E15" i="47" l="1"/>
  <c r="G15" i="13" l="1"/>
  <c r="E15" i="50" l="1"/>
  <c r="F15" i="50" s="1"/>
  <c r="G15" i="50" s="1"/>
  <c r="C21" i="47" l="1"/>
  <c r="E16" i="50"/>
  <c r="D21" i="47" l="1"/>
  <c r="E21" i="47" s="1"/>
  <c r="E14" i="50"/>
  <c r="E17" i="50" l="1"/>
  <c r="G18" i="13" l="1"/>
  <c r="G13" i="13"/>
  <c r="G16" i="13"/>
  <c r="G14" i="13" l="1"/>
  <c r="G23" i="13" l="1"/>
  <c r="D12" i="35" s="1"/>
  <c r="B14" i="50" l="1"/>
  <c r="D14" i="50" s="1"/>
  <c r="F14" i="50" s="1"/>
  <c r="G14" i="50" s="1"/>
  <c r="C13" i="47" l="1"/>
  <c r="D13" i="47" s="1"/>
  <c r="E13" i="47" s="1"/>
  <c r="D14" i="35"/>
  <c r="G25" i="13" l="1"/>
  <c r="L15" i="28"/>
  <c r="L14" i="28"/>
  <c r="L13" i="28"/>
  <c r="L12" i="28"/>
  <c r="D16" i="35" l="1"/>
  <c r="G29" i="13"/>
  <c r="L16" i="28"/>
  <c r="D18" i="28" s="1"/>
  <c r="L18" i="28" s="1"/>
  <c r="D18" i="35" l="1"/>
  <c r="D17" i="28"/>
  <c r="L17" i="28" s="1"/>
  <c r="D27" i="28" s="1"/>
  <c r="L27" i="28" s="1"/>
  <c r="D19" i="28"/>
  <c r="L19" i="28" s="1"/>
  <c r="D16" i="50" l="1"/>
  <c r="L21" i="28"/>
  <c r="D24" i="28"/>
  <c r="D23" i="28"/>
  <c r="L23" i="28" s="1"/>
  <c r="F16" i="50" l="1"/>
  <c r="G16" i="50" s="1"/>
  <c r="L24" i="28"/>
  <c r="I16" i="50" l="1"/>
  <c r="H16" i="50"/>
  <c r="D25" i="28"/>
  <c r="L25" i="28" s="1"/>
  <c r="D26" i="28"/>
  <c r="L26" i="28" s="1"/>
  <c r="C14" i="47" l="1"/>
  <c r="D28" i="28"/>
  <c r="L28" i="28" s="1"/>
  <c r="L29" i="28" s="1"/>
  <c r="L30" i="28" s="1"/>
  <c r="L31" i="28" s="1"/>
  <c r="L32" i="28" s="1"/>
  <c r="L33" i="28" s="1"/>
  <c r="L34" i="28" s="1"/>
  <c r="D14" i="47" l="1"/>
  <c r="D19" i="35"/>
  <c r="E14" i="47" l="1"/>
  <c r="H20" i="35"/>
  <c r="H21" i="35" s="1"/>
  <c r="G31" i="13" l="1"/>
  <c r="G32" i="13" s="1"/>
  <c r="B17" i="50" s="1"/>
  <c r="B20" i="50" s="1"/>
  <c r="H23" i="35"/>
  <c r="B21" i="50" l="1"/>
  <c r="G33" i="13"/>
  <c r="D17" i="50"/>
  <c r="D20" i="50" l="1"/>
  <c r="D21" i="50" s="1"/>
  <c r="B22" i="50"/>
  <c r="B23" i="50" s="1"/>
  <c r="F17" i="50"/>
  <c r="F20" i="50" s="1"/>
  <c r="G20" i="50" l="1"/>
  <c r="G17" i="50"/>
  <c r="F21" i="50"/>
  <c r="D22" i="50"/>
  <c r="D23" i="50" s="1"/>
  <c r="H17" i="50"/>
  <c r="G21" i="50" l="1"/>
  <c r="C16" i="47"/>
  <c r="C17" i="47" s="1"/>
  <c r="C22" i="47"/>
  <c r="D22" i="47" s="1"/>
  <c r="E22" i="47" s="1"/>
  <c r="D16" i="47" l="1"/>
  <c r="D17" i="47" s="1"/>
  <c r="H21" i="50"/>
  <c r="F22" i="50"/>
  <c r="F23" i="50" s="1"/>
  <c r="H23" i="50" s="1"/>
  <c r="E16" i="47" l="1"/>
  <c r="E17" i="47" s="1"/>
  <c r="C18" i="47"/>
  <c r="D18" i="47" s="1"/>
  <c r="E18" i="47" s="1"/>
  <c r="G22" i="50"/>
  <c r="G23" i="50" s="1"/>
  <c r="B22" i="48" l="1"/>
  <c r="G6" i="51" l="1"/>
  <c r="A7" i="51"/>
</calcChain>
</file>

<file path=xl/comments1.xml><?xml version="1.0" encoding="utf-8"?>
<comments xmlns="http://schemas.openxmlformats.org/spreadsheetml/2006/main">
  <authors>
    <author>Автор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другой справочник?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позиция 2 и 3 - за двоение работ 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2. По пунктам 2 и 3 неверно указан масштаб карт, на которые наносятся результат работ. В отчёте приведены карты М 1:1500. В качестве исходных данных  использовались карты М 1:2000. 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5. Техническим отчётом не обоснованы работы по курированию инженерных изысканий п.8 сметы.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B7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C11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230 значение&gt;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B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C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D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E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стомости&gt;,
где количество &lt;Количество всего (физ. объем) по позиции&gt;=&lt;Формула расчета физ. объема&gt;</t>
        </r>
      </text>
    </comment>
    <comment ref="F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  <comment ref="B150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 &lt;подпись 360 значение&gt;</t>
        </r>
      </text>
    </comment>
    <comment ref="B150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 &lt;подпись 390 значение&gt;</t>
        </r>
      </text>
    </comment>
    <comment ref="B150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300 значение&gt;</t>
        </r>
      </text>
    </comment>
    <comment ref="B150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310 значение&gt;</t>
        </r>
      </text>
    </comment>
    <comment ref="B150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Хвост::&lt;Описание локальной сметы&gt;</t>
        </r>
      </text>
    </comment>
  </commentList>
</comments>
</file>

<file path=xl/sharedStrings.xml><?xml version="1.0" encoding="utf-8"?>
<sst xmlns="http://schemas.openxmlformats.org/spreadsheetml/2006/main" count="4090" uniqueCount="1817">
  <si>
    <t xml:space="preserve">СВОДНАЯ  СМЕТА </t>
  </si>
  <si>
    <t>Наименование организации-заказчика</t>
  </si>
  <si>
    <t>№ п/п</t>
  </si>
  <si>
    <t>Перечень выполняемых работ</t>
  </si>
  <si>
    <t>1.1</t>
  </si>
  <si>
    <t>Руб.</t>
  </si>
  <si>
    <t>на проектные (изыскательские) работы</t>
  </si>
  <si>
    <t>Наименование строительства
и стадии проектирования</t>
  </si>
  <si>
    <t>Наименование проектной организации - генерального проектировщика</t>
  </si>
  <si>
    <t>Характеристика проектируемого объекта п. ЗП</t>
  </si>
  <si>
    <t>Изыскательские работы</t>
  </si>
  <si>
    <t>Проектные работы</t>
  </si>
  <si>
    <t>Итого</t>
  </si>
  <si>
    <t>1. ИЗЫСКАТЕЛЬСКИЕ РАБОТЫ</t>
  </si>
  <si>
    <t>ИТОГО по разделу 1:</t>
  </si>
  <si>
    <t>ИТОГО по разделу 2:</t>
  </si>
  <si>
    <t>Итого:</t>
  </si>
  <si>
    <t>№№ п/п</t>
  </si>
  <si>
    <t>Наименование работ и затрат</t>
  </si>
  <si>
    <t>Единица измерен.</t>
  </si>
  <si>
    <t>Кол-во</t>
  </si>
  <si>
    <t>Обоснование стоимости</t>
  </si>
  <si>
    <t xml:space="preserve">Расчет стоимости                                                </t>
  </si>
  <si>
    <t xml:space="preserve">Стоимость, руб. </t>
  </si>
  <si>
    <t>цена за ед</t>
  </si>
  <si>
    <t>К1</t>
  </si>
  <si>
    <t>К2</t>
  </si>
  <si>
    <t>К3</t>
  </si>
  <si>
    <t>К4</t>
  </si>
  <si>
    <t>К5</t>
  </si>
  <si>
    <t>1. Полевые работы</t>
  </si>
  <si>
    <t>Итого полевых работ:</t>
  </si>
  <si>
    <t>Расходы на организацию и ликвидацию полевых работ</t>
  </si>
  <si>
    <t>Срочность выполнения работ</t>
  </si>
  <si>
    <t>НДС 18%</t>
  </si>
  <si>
    <t>Характеристика предприятия, здания, сооружения или виды работ</t>
  </si>
  <si>
    <t>Единица измерения</t>
  </si>
  <si>
    <t>1 га</t>
  </si>
  <si>
    <t>ИТОГО в ценах 2001 года:</t>
  </si>
  <si>
    <t>Составил:________________</t>
  </si>
  <si>
    <t>Расходы по курированию инженерных изысканий</t>
  </si>
  <si>
    <t>Выдача промежуточых материалов изысканий</t>
  </si>
  <si>
    <t>ИТОГО прочих расходов:</t>
  </si>
  <si>
    <t>СБЦ-99, О.У.п.15</t>
  </si>
  <si>
    <t>ИТОГО с учетом понижающего коэффициента</t>
  </si>
  <si>
    <t>ИТОГО по смете:</t>
  </si>
  <si>
    <t>Ссылка на №№ смет по формам 2п и 3п</t>
  </si>
  <si>
    <t>Пассажирская подвесная канатная дорога гондольного типа SL1 c многофункциональным центром
для п. "Романтик", ВТРК "Архыз"</t>
  </si>
  <si>
    <t>АО "Курорты Северного Кавказа"</t>
  </si>
  <si>
    <t xml:space="preserve">  Смета№12-02-08</t>
  </si>
  <si>
    <t>на дендрологические исследования</t>
  </si>
  <si>
    <t>Смета составлена по Справочнику базовых цен на  лесохозяйственные изыскания (2006 г.)</t>
  </si>
  <si>
    <t>Рекогносцировочные агролесомелиоративные изыскания</t>
  </si>
  <si>
    <t>1 км2</t>
  </si>
  <si>
    <t>СБЦнЛИ, М. 2006, Табл. 1 п.1</t>
  </si>
  <si>
    <t>Ландшафтный анализ территории с нанесением результатов на карты (планы) в масштабе:1 : 1500 (332- (332-175)/2)</t>
  </si>
  <si>
    <t>СБЦнЛИ, М. 2006, Табл. 18 п.2-3</t>
  </si>
  <si>
    <t>Таксация лесного фонда с ландшафтной оценкой территории и нанесением результатов на карты в масштабе:1 : 1500 (242-(242-142)/2)</t>
  </si>
  <si>
    <t>СБЦнЛИ, М. 2006, Табл. 19 п.2-3</t>
  </si>
  <si>
    <t xml:space="preserve">Подеревная инвентаризация </t>
  </si>
  <si>
    <t>1 дерево</t>
  </si>
  <si>
    <t xml:space="preserve">СБЦнЛИ, М. 2006, Табл. 20 п.1 </t>
  </si>
  <si>
    <t>О.У.,т.1 п.1</t>
  </si>
  <si>
    <t>Выполнение изысканий в горных и высокогорных районах (1700 до 2000м)</t>
  </si>
  <si>
    <t>О.У.,т.1 п.2</t>
  </si>
  <si>
    <t>Выполнение изысканий в горных и высокогорных районах (2000 до3000м)</t>
  </si>
  <si>
    <t>О.У.,т.1 п.3</t>
  </si>
  <si>
    <t>2. Прочие расходы</t>
  </si>
  <si>
    <t>Расходы по внутреннему транспорту  при расст. от базы 10 км</t>
  </si>
  <si>
    <t>СБЦнЛИ, М. 2006, т.4 п.2</t>
  </si>
  <si>
    <t>Расходы по внешнему транспорту 2300 км.</t>
  </si>
  <si>
    <t>СБЦнЛИ, М. 2006, т.5 п.6</t>
  </si>
  <si>
    <t xml:space="preserve">СБЦнЛИ, М. 2006, О.У.п.11 </t>
  </si>
  <si>
    <t xml:space="preserve">СБЦнЛИ, М. 2006, О.У.п.13 </t>
  </si>
  <si>
    <t xml:space="preserve">СБЦнЛИ, М. 2006, О.У.п.16 </t>
  </si>
  <si>
    <t>ИТОГО c  коэф.  по письмам Минстроя России №25760-ЮР/08 от 13.08.2015</t>
  </si>
  <si>
    <t xml:space="preserve"> ИТОГО по смете с НДС</t>
  </si>
  <si>
    <t>Выполнение изысканий в горных и высокогорных районах (2000 до 3000м)</t>
  </si>
  <si>
    <t xml:space="preserve"> </t>
  </si>
  <si>
    <t>Наименование предприятия, здания, сооружения</t>
  </si>
  <si>
    <t>Стадия проектирования</t>
  </si>
  <si>
    <t>Проектная документация</t>
  </si>
  <si>
    <t>Вид проектных или
изыскательских работ</t>
  </si>
  <si>
    <t>Наименование проектной (изыскательской) организации</t>
  </si>
  <si>
    <t>Наименование организации
заказчика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</si>
  <si>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</si>
  <si>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Расчет стоимости: (a+bx)*Kj или (объём строительно-монтажных работ)*проц./ 100 или количество * цена</t>
  </si>
  <si>
    <t>Стоимость работ, Руб.</t>
  </si>
  <si>
    <t>Экспертиза проектно-изыскательских работ</t>
  </si>
  <si>
    <t>Постановление Правительства РФ от 05.03.2007 № 145</t>
  </si>
  <si>
    <t>рублей</t>
  </si>
  <si>
    <t>% от суммы Спд и Сиж</t>
  </si>
  <si>
    <r>
      <t>Наименование изыскательской организации:</t>
    </r>
    <r>
      <rPr>
        <sz val="10"/>
        <rFont val="Arial Cyr"/>
        <charset val="204"/>
      </rPr>
      <t xml:space="preserve"> ООО "Росинжиниринг Проект"</t>
    </r>
  </si>
  <si>
    <t xml:space="preserve">Наименование организации заказчика:  АО «Курорты Северного Кавказа»  </t>
  </si>
  <si>
    <t xml:space="preserve">  </t>
  </si>
  <si>
    <t>Итого: ИЗ+ПД</t>
  </si>
  <si>
    <t>Примечание</t>
  </si>
  <si>
    <t xml:space="preserve">          Стоимость работ, руб без НДС</t>
  </si>
  <si>
    <t xml:space="preserve">Начало работ - </t>
  </si>
  <si>
    <t xml:space="preserve">Окончание работ - </t>
  </si>
  <si>
    <t xml:space="preserve">Расчет цены договора         </t>
  </si>
  <si>
    <t>№ п.п.</t>
  </si>
  <si>
    <t>Перечень видов работ</t>
  </si>
  <si>
    <t>без НДС</t>
  </si>
  <si>
    <t>с учетом НДС</t>
  </si>
  <si>
    <t>Инженерные изыскания</t>
  </si>
  <si>
    <t>В том числе инфляционная составляющая за период выполнения работ</t>
  </si>
  <si>
    <t>ПОЯСНИТЕЛЬНАЯ ЗАПИСКА</t>
  </si>
  <si>
    <t>К РАСЧЕТУ НАЧАЛЬНОЙ МАКСИМАЛЬНОЙ ЦЕНЫ ДОГОВОРА</t>
  </si>
  <si>
    <t>рублей с учетом НДС</t>
  </si>
  <si>
    <t>Расчет затрат на проведение экспертизы проектных решений и материалов инженерных изысканий</t>
  </si>
  <si>
    <t>комплекс</t>
  </si>
  <si>
    <t>Смета № 1-пд</t>
  </si>
  <si>
    <t>3.1</t>
  </si>
  <si>
    <t>ИТОГО по разделу 3:</t>
  </si>
  <si>
    <t>Итоговая начальная максимальная цена проектно-изыскательских работ  составляет:</t>
  </si>
  <si>
    <t>Е.А. Татаринова</t>
  </si>
  <si>
    <t>Описание метода расчета стоимости изыскательских работ</t>
  </si>
  <si>
    <t>Описание метода расчета стоимости проектных работ</t>
  </si>
  <si>
    <t>2. ПРОЕКТНЫЕ РАБОТЫ СТАДИИ ПД</t>
  </si>
  <si>
    <t>ВСЕГО:</t>
  </si>
  <si>
    <t>2.1.</t>
  </si>
  <si>
    <t>В расчете приняты предполагаемые виды и объемы проектных работ в соответствие с заданием на проектирование , предполагаемые технические характеристики объектов проектирования.</t>
  </si>
  <si>
    <t xml:space="preserve">В расчете приняты предполагаемые виды и объемы изыскательских работ  в соответствие с заданием на проектирование. </t>
  </si>
  <si>
    <t>3. Экспертиза проектной документации  и результатов инженерных изысканий, проверка достоверности определения сметной стоимости строительства объекта.</t>
  </si>
  <si>
    <t xml:space="preserve">Экспертиза проектной документации  и результатов инженерных изысканий. </t>
  </si>
  <si>
    <t>НДС-20 %</t>
  </si>
  <si>
    <t>1.2</t>
  </si>
  <si>
    <t>Государственная экспертиза проектной документации и результатов инженерных изысканий</t>
  </si>
  <si>
    <t>Инженерно-геодезические изыскания</t>
  </si>
  <si>
    <t>Инженерно-геологические изыскания</t>
  </si>
  <si>
    <t>Инженерно-гидрометеорологические изыскания</t>
  </si>
  <si>
    <t>Инженерно-экологические изыскания</t>
  </si>
  <si>
    <t>1.3</t>
  </si>
  <si>
    <t>1.4</t>
  </si>
  <si>
    <t>Смета № 2-из</t>
  </si>
  <si>
    <t>Смета № 1-из</t>
  </si>
  <si>
    <t>Смета № 3-из</t>
  </si>
  <si>
    <t>Смета № 4-из</t>
  </si>
  <si>
    <t>№</t>
  </si>
  <si>
    <t>ИТОГО:</t>
  </si>
  <si>
    <t>Стоимость инж.изыск. в уровне цен 01.01.2001 г. без НДС</t>
  </si>
  <si>
    <t>Стоимость проектных работ в уровне цен 01.01.2001 г. без НДС</t>
  </si>
  <si>
    <t>объект:</t>
  </si>
  <si>
    <t>по адресу:</t>
  </si>
  <si>
    <t>Основания для расчета: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</si>
  <si>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</si>
  <si>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</si>
  <si>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</si>
  <si>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Выполнение инженерных изысканий</t>
  </si>
  <si>
    <t>Разработка проектной документации</t>
  </si>
  <si>
    <t xml:space="preserve">Затраты на оплату услуг Госэкспертизы </t>
  </si>
  <si>
    <t>Резерв средств на непредвиденные работы и затраты</t>
  </si>
  <si>
    <t>Стоимость без учета НДС</t>
  </si>
  <si>
    <t>НДС-20%</t>
  </si>
  <si>
    <t>Стоимость с учетом НДС</t>
  </si>
  <si>
    <t>Примечание:</t>
  </si>
  <si>
    <t>Расчет индекса прогнозной инфляции для инженерных изысканий и проектной документации</t>
  </si>
  <si>
    <t>Начало работ</t>
  </si>
  <si>
    <t>Окончание работ</t>
  </si>
  <si>
    <t>Протокол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</si>
  <si>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</si>
  <si>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</si>
  <si>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</si>
  <si>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</si>
  <si>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</si>
  <si>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</si>
  <si>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</si>
  <si>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</si>
  <si>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</si>
  <si>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1. Задание на проектирование.</t>
  </si>
  <si>
    <t>2. Справочники базовых цен на инженерные изыскания и справочники базовых цен на проектные работы.</t>
  </si>
  <si>
    <t>*Индекс фактической инфляции по данным Росстата от цен  сметной документации до даты формирования НМЦК = 1</t>
  </si>
  <si>
    <t>В расчете учтен резерв средств на непредвиденные затраты в размере 2%</t>
  </si>
  <si>
    <t>Налог на добавленную стоимость - 20 %</t>
  </si>
  <si>
    <t>1 км</t>
  </si>
  <si>
    <t>Геофизические исследования</t>
  </si>
  <si>
    <t>Смета № 5-из</t>
  </si>
  <si>
    <t>Разработка проектной документации стадии "Проектная документация"</t>
  </si>
  <si>
    <t>- затраты на инженерные изыскания:</t>
  </si>
  <si>
    <t xml:space="preserve"> Стоимость проектирования объекта в прогнозных   ценах периода проектирования (руб.)</t>
  </si>
  <si>
    <t>Продолжительность работ в соответствие с Графиком</t>
  </si>
  <si>
    <t xml:space="preserve">Расчет начальной (максимальной) цены контракта при осуществлении закупок работ 
по инженерным изысканиям и по подготовке проектной документации </t>
  </si>
  <si>
    <t>1.5</t>
  </si>
  <si>
    <t>Смета № 6-из</t>
  </si>
  <si>
    <t>1.6</t>
  </si>
  <si>
    <t>Экологическая экспертиза</t>
  </si>
  <si>
    <t>- затраты на экологическую экспертизу;</t>
  </si>
  <si>
    <t>- затраты на проектные работы стадии "Проектная документация";</t>
  </si>
  <si>
    <t>- затраты на оплату услуг Государственной экспертизы;</t>
  </si>
  <si>
    <t>-индексы фактической инфляции для пересчета сметной стоимости из уровня цен составления сметной документации в уровень цен на дату определения НМЦК;</t>
  </si>
  <si>
    <t>-прогнозные индексы инфляции для пересчета из уровня цен на дату определения НМЦК в уровень цен соответствующего периода исполнения договора;</t>
  </si>
  <si>
    <t>Наименование работ</t>
  </si>
  <si>
    <t xml:space="preserve">Для определения цены изыскательских работ принят  проектно-сметный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инженерные изыскания в строительстве и Методического пособия по определению стоимости инженерных изысканий для строительства. </t>
  </si>
  <si>
    <t>Для опредления цены проектных работ принят проектно- 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проектные работы в строительстве и Методических указаний по применению справочников базовых цен на проектные работы в строительстве.</t>
  </si>
  <si>
    <t>Всесезонный туристско-рекреационный комплекс «Эльбрус», 
Кабардино-Балкарская Республика. 
Пассажирская подвесная канатная дорога EL9</t>
  </si>
  <si>
    <t>на выполнение проектно-изыскательских работ по объекту:</t>
  </si>
  <si>
    <t>Затраты на экологическую экспертизу</t>
  </si>
  <si>
    <t>месяцев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</si>
  <si>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 согласно Письму Минэкономразвития России от 30.09.2020 г. 
№ 32028-ПК/Д03и.</t>
  </si>
  <si>
    <t>гора Эльбрус, Эльбрусский муниципальный район, Кабардино-Балкарская Республика, Российская Федерация</t>
  </si>
  <si>
    <t>Форма 2п</t>
  </si>
  <si>
    <t>Приложение к</t>
  </si>
  <si>
    <t>(договору, дополнительному соглашению)</t>
  </si>
  <si>
    <t xml:space="preserve">СМЕТА № 1-ПД   </t>
  </si>
  <si>
    <t>на проектные (изыскательские)  работы</t>
  </si>
  <si>
    <t>, , проектные работы стадии "Проектная документация", Всесезонный туристско-рекреационный комплекс «Эльбрус», _x000D_
Кабардино-Балкарская Республика. _x000D_
Пассажирская подвесная канатная дорога EL9</t>
  </si>
  <si>
    <t>Наименование предприятия, здания, сооружения, стадии проектирования, этапа, вида проектных</t>
  </si>
  <si>
    <t>Наименование проектной (изыскательской) организации:</t>
  </si>
  <si>
    <t>Наименование организации заказчика:</t>
  </si>
  <si>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</si>
  <si>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</si>
  <si>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</si>
  <si>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руб.</t>
  </si>
  <si>
    <t>Стоимость работ, 
руб.</t>
  </si>
  <si>
    <t>Раздел 1. Здания и сооружения</t>
  </si>
  <si>
    <t>НСКД S=1000 м2</t>
  </si>
  <si>
    <t xml:space="preserve">Административные здания, административно-хозяйственные корпуса, офисы, страховые организации, таможни, юридические учреждения, редакции газет, учреждения охраны общественного порядка, фонды площадью:свыше 700 до 1200 м2, 1000(1 м2) </t>
  </si>
  <si>
    <t xml:space="preserve">СБЦП "Объекты жилищно-гражданского строительства (2010)" табл.25 п.3
(СБЦП03-25-3) </t>
  </si>
  <si>
    <t>СБЦП МУ(2009) п.3.7 Вечномерзлые, просадочные, набухающие грунты; карстовые и оползневые явления; расположение площадки строительства над горными выработками, в подтапливаемых зонах и др. К=1,15 (к разделам КР=15%);</t>
  </si>
  <si>
    <t>СБЦП МУ(2009) п.3.7 Сейсмичность 9 баллов К=1,3 (к разделам АР=14%, КР=15%, Инженерное оборудование, сети=37%);</t>
  </si>
  <si>
    <t xml:space="preserve"> Общий усложняющий коэффициент К=(0,14+0,37)*1,3+0,15*1,45+0,34=1,2205 К=1,2205;</t>
  </si>
  <si>
    <t>ОП п.1.6 Оценка воздействия объекта капитального строительства на окружающую среду (ОВОС) К=1,04;</t>
  </si>
  <si>
    <t xml:space="preserve"> Стадийность проектирования К=0,4;</t>
  </si>
  <si>
    <t>Котн=100%</t>
  </si>
  <si>
    <t>Медпункт (встроенный в здание НСКД)</t>
  </si>
  <si>
    <t xml:space="preserve">СБЦП "Объекты жилищно-гражданского строительства (2010)" табл.3 п.3
(СБЦП03-3-3) </t>
  </si>
  <si>
    <t>ТЧ п.2.4 Проектирование встраиваемых помещений К=0,5;</t>
  </si>
  <si>
    <t xml:space="preserve"> Коэффициент относительной стоимости с учетом сейсмичности 9 баллов для разделов КР=12%*1,3=15,6%;</t>
  </si>
  <si>
    <t>п.3.2 МУ 2010 Привязка типовой или повторно применяемой проектной документации с внесением изменений в подземную и надземную часть здания (до 0,8) К=0,8;</t>
  </si>
  <si>
    <t xml:space="preserve"> Смета на строительство при исключении разделов (АР,электроснабжение,водоснабжение,водоотведение,отопление,вентиляция, кондиционирование,связь, газоснабжение, ТХ, мероприятия по обеспечению доступа инвалидов)=8%:92%*34%=2,96%;</t>
  </si>
  <si>
    <t xml:space="preserve"> Стадийность проектирования К=0,6;</t>
  </si>
  <si>
    <t xml:space="preserve">Центральное помещение управления производством, помещение управления цехом, операторная, контроллерная площадью от 36 до 1000 м2, 18(м2) </t>
  </si>
  <si>
    <t xml:space="preserve">СБЦП "Объекты нефтеперерабатывающей и нефтехимической промышленности (2015)" табл.8 п.1.35
(СБЦП13-8-1.35) </t>
  </si>
  <si>
    <t>Разъяснение АО "ЦИП" в письме от 15.12.2016 № 398-03/4 Отсутствие взрывопожароопасной среды К=0,8;</t>
  </si>
  <si>
    <t>п.2.1 ОП Проект организации строительства - 6% (ценообразующий к-т) К=1,06;</t>
  </si>
  <si>
    <t>СБЦП МУ(2009) п.3.7 Вечномерзлые, просадочные, набухающие грунты; карстовые и оползневые явления; расположение площадки строительства над горными выработками, в подтапливаемых зонах и др. К=1,15 (к разделам АР и КР=13,8%);</t>
  </si>
  <si>
    <t>МУ п.3.7 Сейсмичность 9 баллов  К= 1,3 для 81,8% разделов (АР и КР=13,8%, Электросн.-5,4%, Сети связи-0,9%, ТХ-61,7%);</t>
  </si>
  <si>
    <t xml:space="preserve"> Общий усложняющий коэффициент К=(0,138)*1,45+(0,054+0,009+0,617)*1,3+0,182=0,2001+0,884+0,182=1,2661 К=1,2661;</t>
  </si>
  <si>
    <t>ОП п.1.6 Оценка воздействия объекта капитального строительства на окружающую среду (ОВОС) в составе проектной документации К=1,04;</t>
  </si>
  <si>
    <t>ТЧ п.2.1 Разработка проекта организации строительства К=1,06;</t>
  </si>
  <si>
    <t>Линейные опоры КД высотой 25 м (все опоры индивидуальные)</t>
  </si>
  <si>
    <t xml:space="preserve">Стальные опоры радиовещательной и связной радиостанции высотой от 12 до 250 м (Опора ТО1), 25(1 м по высоте опоры) </t>
  </si>
  <si>
    <t xml:space="preserve">СБЦП "Объекты связи (2010)" табл.18 п.1
(СБЦП02-18-1) </t>
  </si>
  <si>
    <t>СБЦП МУ(2009) п.3.7 Вечномерзлые, просадочные, набухающие грунты; карстовые и оползневые явления; расположение площадки строительства над горными выработками, в подтапливаемых зонах и др. К=1,15 (к разделу КР=12%);</t>
  </si>
  <si>
    <t>СБЦП МУ(2009) п.3.7 Сейсмичность 9 баллов К=1,3 (к разделу КР=12%);</t>
  </si>
  <si>
    <t xml:space="preserve"> Коэффициент относительной стоимости с учетом сейсмичности и вечномерзлых грунтов к разделу КР=12%*1,45=17,4%;</t>
  </si>
  <si>
    <t>ОП п.1.11 Выполнение работ по оценке воздействия объекта капитального строительства на окружающую среду (ОВОС) в составе проектной документации К=1,04;</t>
  </si>
  <si>
    <t>Котн=42,36%</t>
  </si>
  <si>
    <t xml:space="preserve">Стальные опоры радиовещательной и связной радиостанции высотой от 12 до 250 м (Опора ТО2), 25(1 м по высоте опоры) </t>
  </si>
  <si>
    <t xml:space="preserve">Стальные опоры радиовещательной и связной радиостанции высотой от 12 до 250 м (Опора ТО3), 25(1 м по высоте опоры) </t>
  </si>
  <si>
    <t xml:space="preserve">Стальные опоры радиовещательной и связной радиостанции высотой от 12 до 250 м (Опора ТО4), 25(1 м по высоте опоры) </t>
  </si>
  <si>
    <t xml:space="preserve">Стальные опоры радиовещательной и связной радиостанции высотой от 12 до 250 м (Опора ТО5), 25(1 м по высоте опоры) </t>
  </si>
  <si>
    <t xml:space="preserve">Стальные опоры радиовещательной и связной радиостанции высотой от 12 до 250 м (Опора ТО6), 25(1 м по высоте опоры) </t>
  </si>
  <si>
    <t xml:space="preserve">Стальные опоры радиовещательной и связной радиостанции высотой от 12 до 250 м (Опора ТО7), 25(1 м по высоте опоры) </t>
  </si>
  <si>
    <t xml:space="preserve">Стальные опоры радиовещательной и связной радиостанции высотой от 12 до 250 м (Опора ТО8), 25(1 м по высоте опоры) </t>
  </si>
  <si>
    <t xml:space="preserve">Стальные опоры радиовещательной и связной радиостанции высотой от 12 до 250 м (Опора ТО9), 25(1 м по высоте опоры) </t>
  </si>
  <si>
    <t xml:space="preserve">Стальные опоры радиовещательной и связной радиостанции высотой от 12 до 250 м (Опора ТО10), 25(1 м по высоте опоры) </t>
  </si>
  <si>
    <t xml:space="preserve">Стальные опоры радиовещательной и связной радиостанции высотой от 12 до 250 м (Опора ТО11), 25(1 м по высоте опоры) </t>
  </si>
  <si>
    <t xml:space="preserve">Стальные опоры радиовещательной и связной радиостанции высотой от 12 до 250 м (Опора ТО12), 25(1 м по высоте опоры) </t>
  </si>
  <si>
    <t xml:space="preserve">Стальные опоры радиовещательной и связной радиостанции высотой от 12 до 250 м (Опора ТО13), 25(1 м по высоте опоры) </t>
  </si>
  <si>
    <t xml:space="preserve">Стальные опоры радиовещательной и связной радиостанции высотой от 12 до 250 м (Опора ТО14), 25(1 м по высоте опоры) </t>
  </si>
  <si>
    <t xml:space="preserve">Стальные опоры радиовещательной и связной радиостанции высотой от 12 до 250 м (Опора ТО15), 25(1 м по высоте опоры) </t>
  </si>
  <si>
    <t xml:space="preserve">Стальные опоры радиовещательной и связной радиостанции высотой от 12 до 250 м (Опора ТО16), 25(1 м по высоте опоры) </t>
  </si>
  <si>
    <t xml:space="preserve">Стальные опоры радиовещательной и связной радиостанции высотой от 12 до 250 м (Опора ТО17), 25(1 м по высоте опоры) </t>
  </si>
  <si>
    <t xml:space="preserve">Стальные опоры радиовещательной и связной радиостанции высотой от 12 до 250 м (Опора ТО18), 25(1 м по высоте опоры) </t>
  </si>
  <si>
    <t>Итого по разделу 1 Здания и сооружения</t>
  </si>
  <si>
    <t xml:space="preserve">   Проектные работы: Объекты жилищно-гражданского строительства (2003,2010)</t>
  </si>
  <si>
    <t xml:space="preserve">   Проектные работы: Объекты связи (2010)</t>
  </si>
  <si>
    <t xml:space="preserve">   Проектные работы: Объекты нефтеперерабатывающей и нефтехимической промышленности (2015)</t>
  </si>
  <si>
    <t xml:space="preserve">   Итого</t>
  </si>
  <si>
    <t xml:space="preserve">   Итого по разделу 1 Здания и сооружения</t>
  </si>
  <si>
    <t xml:space="preserve">СБЦП "Коммунальные инженерные сети и сооружения (2012)" табл.4 п.1
(СБЦП07-4-1) </t>
  </si>
  <si>
    <t>ТЧ п.2.3.3 При проектировании городского водопровода из «нежестких» труб (полиэтилен, полипропилен, стеклопластик, поливинилхлорид), требующих проверки на статическую устойчивость в период длительной эксплуатации, до К=1,1;</t>
  </si>
  <si>
    <t>МУ п. 3.7 Сейсмичность 9 баллов для  63,5% разделов (ТХ- 24,5%, КР=27,5%, искусств. соор.=1,5%, электроснаб.=10%); К= (0,635*1,3+0,365)=1,191 К=1,191;</t>
  </si>
  <si>
    <t>ОП п.1.14 Выполнение работ по оценке воздействия объекта капитального строительства на окружающую среду (ОВОС)  К=1,04;</t>
  </si>
  <si>
    <t>ТЧ п.2.3.4 Стадийность проектирования К=0,5;</t>
  </si>
  <si>
    <t>ТЧ п.2.3.3 При параллельной прокладке сетей водоснабжения с количеством линий 2 и более, за каждую последующую линию К=0,15;</t>
  </si>
  <si>
    <t xml:space="preserve">Водомерный узел на вводе в сооружение, 1(объект) </t>
  </si>
  <si>
    <t xml:space="preserve">СБЦП "Коммунальные инженерные сети и сооружения (2012)" табл.4 п.13
(СБЦП07-4-13) </t>
  </si>
  <si>
    <t>ТЧ п.2.3.3 В случае проектирования водомерного узла, встроенного в здание или сооружение К=0,4;</t>
  </si>
  <si>
    <t xml:space="preserve">Узлы управления (камеры, колодцы, коверы) для обслуживания задвижек, гидрантов, воздушников, спускников диаметром: до 300 мм, 2(объект) </t>
  </si>
  <si>
    <t xml:space="preserve">СБЦП "Коммунальные инженерные сети и сооружения (2012)" табл.4 п.18
(СБЦП07-4-18) </t>
  </si>
  <si>
    <t>ТЧ п.2.3.3 При применении альбомов типовых решений и чертежей повторного применения при проектировании узлов управления К=0,2;</t>
  </si>
  <si>
    <t xml:space="preserve">СБЦП "Коммунальные инженерные сети и сооружения (2012)" табл.5 п.1
(СБЦП07-5-1) </t>
  </si>
  <si>
    <t>ТЧ п.2.4.8 При проектировании городской канализации из «нежестких» труб (полиэтилен, полипропилен, стеклопластик, поливинилхлорид), требующих проверки на статическую устойчивость в период длительной эксплуатации, до К=1,1;</t>
  </si>
  <si>
    <t>ТЧ п.2.4.11 Стадийность проектирования К=0,5;</t>
  </si>
  <si>
    <t xml:space="preserve">Канализация, сооружаемая открытым способом диаметром от 300 до 500 мм, протяженностью: от 100 до 1000 м, 500(м) </t>
  </si>
  <si>
    <t xml:space="preserve">СБЦП "Коммунальные инженерные сети и сооружения (2012)" табл.5 п.3
(СБЦП07-5-3) </t>
  </si>
  <si>
    <t>Сети электроснабжения</t>
  </si>
  <si>
    <t xml:space="preserve"> Стадийность проектирования К=0,3;</t>
  </si>
  <si>
    <t xml:space="preserve">Трансформаторные подстанции напряжением 6-20/0,4 кВ: закрытая двухтрансформаторная с распределительным устройством высокого напряжения, мощностью до 2х630 кВ•А и количеством ячеек до 6, 1(1 подстанция) </t>
  </si>
  <si>
    <t xml:space="preserve">СБЦП "Коммунальные инженерные сети и сооружения (2012)" табл.37 п.4
(СБЦП07-37-4) </t>
  </si>
  <si>
    <t>ТЧ п.2.8.7.1 Для подстанций с единичной мощностью трансформаторов более указанной К=1,1;</t>
  </si>
  <si>
    <t>СБЦП МУ(2009) п.3.2 Привязка типовой или повторно применяемой проектной документации, без внесения изменений в надземную часть здания - от 0,2 до 0,35 К=0,35;</t>
  </si>
  <si>
    <t>МУ п. 3.7 Сейсмичность 9 баллов для  37% разделов (Электроснабж=7%, ТХ-30%); К= (0,37*1,3+0,63)=1,111 К=1,111;</t>
  </si>
  <si>
    <t xml:space="preserve"> Стадийность проектирования К=0,5;</t>
  </si>
  <si>
    <t xml:space="preserve">Трансформаторные подстанции напряжением 6-20/0,4 кВ: комплектная двухтрансформаторная с количеством вводов высокого напряжения до двух без выключателей высокого напряжения, мощностью до 2х630 кВ•А, 1(1 подстанция) </t>
  </si>
  <si>
    <t xml:space="preserve">СБЦП "Коммунальные инженерные сети и сооружения (2012)" табл.37 п.2
(СБЦП07-37-2) </t>
  </si>
  <si>
    <t xml:space="preserve">СБЦП "Коммунальные инженерные сети и сооружения (2012)" табл.17 п.2
(СБЦП07-17-2) </t>
  </si>
  <si>
    <t xml:space="preserve">СБЦП "Коммунальные инженерные сети и сооружения (2012)" табл.5 п.10
(СБЦП07-5-10) </t>
  </si>
  <si>
    <t xml:space="preserve">Кабельные линии напряжением до 35 кВ с интервалами протяженности: до 100 м, 1(объект) </t>
  </si>
  <si>
    <t xml:space="preserve">СБЦП "Коммунальные инженерные сети и сооружения (2012)" табл.17 п.1
(СБЦП07-17-1) </t>
  </si>
  <si>
    <t>ТЧ п.2.1.2 При проектировании кабелей уплотненных, междугородних, оптических, телемеханики, кабельного телевидения, до К=1,2;</t>
  </si>
  <si>
    <t xml:space="preserve">   Проектные работы: Коммунальные инженерные сети и сооружения (2012)</t>
  </si>
  <si>
    <t>Раздел 3. Сети связи и безопасности</t>
  </si>
  <si>
    <t xml:space="preserve">СБЦП "Объекты связи (2010)" табл.20 п.7
(СБЦП02-20-7) </t>
  </si>
  <si>
    <t xml:space="preserve"> Сейсмичность 9 баллов (п. 3.7 МУ) для раздела связь- 2% К=(0,02*1,3+0,98)=1,006 К=1,006;</t>
  </si>
  <si>
    <t>ТЧ п.2.45 Проектирование наружных установок промышленного телевизионного оборудования на территории объекта К=1,1;</t>
  </si>
  <si>
    <t>СЭС</t>
  </si>
  <si>
    <t xml:space="preserve">Структурированная кабельная сеть с числом узлов: от 2 до 10, 2(1 узел) </t>
  </si>
  <si>
    <t xml:space="preserve">СБЦП "Объекты связи (2010)" табл.24 п.8
(СБЦП02-24-8) </t>
  </si>
  <si>
    <t>СПД-СБ</t>
  </si>
  <si>
    <t xml:space="preserve">СБЦП "Объекты связи (2010)" табл.2 п.2
(СБЦП02-2-2) </t>
  </si>
  <si>
    <t xml:space="preserve"> Сейсмичность 9 баллов (п. 3.7 МУ) для раздела связь- 2%) К=(0,02*1,3+0,98)=1,006 К=1,006;</t>
  </si>
  <si>
    <t>СКС</t>
  </si>
  <si>
    <t xml:space="preserve">СБЦП "Объекты связи (2010)" табл.24 п.10
(СБЦП02-24-10) </t>
  </si>
  <si>
    <t>СПД-СС</t>
  </si>
  <si>
    <t>СБЦП МУ(2009) п.3.7 Сейсмичность 9 баллов (п. 3.7 МУ) для раздела связь- 2% К=(0,02*1,3+0,98)=1,006 К=1,006;</t>
  </si>
  <si>
    <t xml:space="preserve">Воздушные линии напряжением 3-20 кВ, длиной: от 0,015 до 1 км, 1(1 объект) </t>
  </si>
  <si>
    <t xml:space="preserve">СБЦП "Коммунальные инженерные сети и сооружения (2012)" табл.18 п.7
(СБЦП07-18-7) </t>
  </si>
  <si>
    <t>ОП п.1.19 При разработке проектной и рабочей документации только на демонтаж объектов и сооружений (без дальнейшего проектирования новых объектов и сооружений) – для линейной части, до К=0,35;</t>
  </si>
  <si>
    <t>Итого по разделу 3 Сети связи и безопасности</t>
  </si>
  <si>
    <t xml:space="preserve">   Итого по разделу 3 Сети связи и безопасности</t>
  </si>
  <si>
    <t xml:space="preserve">Транспортные развязки, категория сложности проектирования 3: пересечение в одном уровне, 1(развязка) </t>
  </si>
  <si>
    <t xml:space="preserve">СБЦ "Автомобильные дороги общего пользования (2007)" табл.3 п.3
(СБЦ50-3-1-3) </t>
  </si>
  <si>
    <t>Прим.1 При проектировании пересечений в одном уровне без устройства переходноскоростных полос К=0,35;</t>
  </si>
  <si>
    <t>Табл.3 п.1 Стадии проектирования К=0,29;</t>
  </si>
  <si>
    <t xml:space="preserve">   Проектные работы: Автомобильные дороги общего пользования (2007)</t>
  </si>
  <si>
    <t xml:space="preserve">Автомобильные дороги общего пользования, категория 5, категория сложности проектирования 3:протяжение дороги св. 5 до 10 км, 5,6(км) </t>
  </si>
  <si>
    <t xml:space="preserve">СБЦ "Автомобильные дороги общего пользования (2007)" табл.2 п.9
(СБЦ50-2-6-9) </t>
  </si>
  <si>
    <t>ОП п.3.12 Сейсмичность 9 баллов К=1,24 (усложняющий);</t>
  </si>
  <si>
    <t>Табл.2-6 п.9 Стадии проектирования К=0,36;</t>
  </si>
  <si>
    <t xml:space="preserve">Сб итм 01 - разработка раздела "ИТМ ГОЧС" проекта строительства условного объекта, 1(объект) </t>
  </si>
  <si>
    <t xml:space="preserve">
(СБЦ59-ТЧ-п.2) </t>
  </si>
  <si>
    <t xml:space="preserve"> Коэффициент, учитывающий суммарное количество источников возможных ЧС (природных и техногенных) - 4 (Кис) гл.1, таб.1 К=1,06;</t>
  </si>
  <si>
    <t xml:space="preserve"> Коэффициентдля потенциально опасных объектов, гидротехнических сооружений, объектов воздушного, морского и речного транспорта коэффициент сложности (Ксл) устанавливается в пределах Прим. к табл.2 (Ценообразующий) К=1,6;</t>
  </si>
  <si>
    <t xml:space="preserve">   Проектные работы: Инженерно-технические мероприятия ГО (2006)</t>
  </si>
  <si>
    <t xml:space="preserve">   Итоги по разделу 1 Здания и сооружения</t>
  </si>
  <si>
    <t xml:space="preserve">   Итоги по разделу 3 Сети связи и безопасности</t>
  </si>
  <si>
    <t xml:space="preserve">   ВСЕГО по смете</t>
  </si>
  <si>
    <t xml:space="preserve">Главный инженер проекта ______________ </t>
  </si>
  <si>
    <t xml:space="preserve">Начальник отдела ____________________ </t>
  </si>
  <si>
    <t xml:space="preserve">Составил ___________________________ </t>
  </si>
  <si>
    <t xml:space="preserve">Проверил ___________________________ </t>
  </si>
  <si>
    <t xml:space="preserve">                              </t>
  </si>
  <si>
    <t>на инженерно-геодезические (изыскательские) работы</t>
  </si>
  <si>
    <t>Наименование объекта, стадии,</t>
  </si>
  <si>
    <t xml:space="preserve">Всесезонный туристско-рекреационный комплекс «Эльбрус», 
Кабардино-Балкарская Республика. 
Пассажирская подвесная канатная дорога EL9.
</t>
  </si>
  <si>
    <t>этап изыскательских работ</t>
  </si>
  <si>
    <t>проект</t>
  </si>
  <si>
    <t xml:space="preserve">Наименование проектной </t>
  </si>
  <si>
    <t>(изыскательской) организации</t>
  </si>
  <si>
    <t>Наименование организации заказчика</t>
  </si>
  <si>
    <t>Сметный расчет составлен на основании следующих документов</t>
  </si>
  <si>
    <t>Справочник базовых  цен на инженерные изыскания для строительства, Москва. 2004г.</t>
  </si>
  <si>
    <t>Расчет стоимости</t>
  </si>
  <si>
    <t>Стоимость, руб.коп</t>
  </si>
  <si>
    <t>п/п</t>
  </si>
  <si>
    <t>Виды работ</t>
  </si>
  <si>
    <t>Полевые работы</t>
  </si>
  <si>
    <t xml:space="preserve">Создание (развитие) плановой опорной </t>
  </si>
  <si>
    <t xml:space="preserve">Табл.8 § 3  </t>
  </si>
  <si>
    <t>х</t>
  </si>
  <si>
    <t>геодезической сети</t>
  </si>
  <si>
    <t xml:space="preserve">Объем работ      шт   </t>
  </si>
  <si>
    <t xml:space="preserve">Категории сложности закладки геодезических
</t>
  </si>
  <si>
    <t>Прим 1 к табл. 8    к=</t>
  </si>
  <si>
    <r>
      <t xml:space="preserve">центров и реперов - III. </t>
    </r>
    <r>
      <rPr>
        <i/>
        <u/>
        <sz val="10"/>
        <rFont val="Times New Roman Cyr"/>
        <charset val="204"/>
      </rPr>
      <t xml:space="preserve"> высокогорный район</t>
    </r>
  </si>
  <si>
    <t>Табл.1 § 3</t>
  </si>
  <si>
    <t xml:space="preserve">Создание (развитие) высотной опорной </t>
  </si>
  <si>
    <t xml:space="preserve">Табл.8 § 4  </t>
  </si>
  <si>
    <t xml:space="preserve">Объем работ      шт  </t>
  </si>
  <si>
    <r>
      <t xml:space="preserve">центров и реперов - III. </t>
    </r>
    <r>
      <rPr>
        <i/>
        <u/>
        <sz val="10"/>
        <rFont val="Times New Roman Cyr"/>
        <charset val="204"/>
      </rPr>
      <t>высокогорный район</t>
    </r>
  </si>
  <si>
    <t>Комплексные инженерно-геодезические</t>
  </si>
  <si>
    <t>Глава 2 Табл. 9, § 15</t>
  </si>
  <si>
    <t>изыскания на незастроенной территории</t>
  </si>
  <si>
    <t>Объем работ      га</t>
  </si>
  <si>
    <t>в М 1:1000</t>
  </si>
  <si>
    <t>ОУ  п.15 а)             к=</t>
  </si>
  <si>
    <t>Категория сложности выполнения работ - III</t>
  </si>
  <si>
    <t>Высокогорный район</t>
  </si>
  <si>
    <t>Глава 2 Табл. 9, § 6</t>
  </si>
  <si>
    <t xml:space="preserve">в М 1:500 </t>
  </si>
  <si>
    <t>Камеральные работы</t>
  </si>
  <si>
    <t>Прим 1 к табл. 8      к=</t>
  </si>
  <si>
    <r>
      <t xml:space="preserve">центров и реперов - </t>
    </r>
    <r>
      <rPr>
        <i/>
        <u/>
        <sz val="10"/>
        <rFont val="Times New Roman Cyr"/>
        <charset val="204"/>
      </rPr>
      <t>3</t>
    </r>
  </si>
  <si>
    <t>ОУ  п.15 д)                 к=</t>
  </si>
  <si>
    <t>Категории сложности закладки геодезических</t>
  </si>
  <si>
    <t>ОУ  п.15 а)               к=</t>
  </si>
  <si>
    <t>Категория сложности выполнения работ - 3</t>
  </si>
  <si>
    <t>ОУ  п.15 г)               к=</t>
  </si>
  <si>
    <t>ОУ  п.15 д)               к=</t>
  </si>
  <si>
    <t>С учетом выполнения работ в экспедиционных условиях</t>
  </si>
  <si>
    <t>(до 50% камеральных работ)</t>
  </si>
  <si>
    <t>ОУ  п.8 г)                  к=</t>
  </si>
  <si>
    <t>ИТОГО КАМЕРАЛЬНЫЕ РАБОТЫ:</t>
  </si>
  <si>
    <t>Прочие расходы</t>
  </si>
  <si>
    <r>
      <t xml:space="preserve">Расходы по внутр. транспорту (св 5 </t>
    </r>
    <r>
      <rPr>
        <i/>
        <u/>
        <sz val="10"/>
        <rFont val="Times New Roman Cyr"/>
        <charset val="204"/>
      </rPr>
      <t>до 10 км.</t>
    </r>
    <r>
      <rPr>
        <sz val="10"/>
        <rFont val="Times New Roman Cyr"/>
        <family val="1"/>
        <charset val="204"/>
      </rPr>
      <t>)</t>
    </r>
  </si>
  <si>
    <t>Табл.4 § 2      к=</t>
  </si>
  <si>
    <t>при сметной стоимости полевых изыскательских</t>
  </si>
  <si>
    <t xml:space="preserve">Расходы по внешнему транспорту в обоих </t>
  </si>
  <si>
    <t>Табл.5 § 5           к=</t>
  </si>
  <si>
    <t>+</t>
  </si>
  <si>
    <r>
      <t xml:space="preserve">направлениях при продолжительности изысканий </t>
    </r>
    <r>
      <rPr>
        <i/>
        <u/>
        <sz val="9"/>
        <rFont val="Times New Roman"/>
        <family val="1"/>
        <charset val="204"/>
      </rPr>
      <t>до 1 мес.</t>
    </r>
  </si>
  <si>
    <r>
      <t xml:space="preserve">Расстояние проезда в одном направлении св 100 </t>
    </r>
    <r>
      <rPr>
        <i/>
        <u/>
        <sz val="9"/>
        <rFont val="Times New Roman"/>
        <family val="1"/>
        <charset val="204"/>
      </rPr>
      <t>до 300 км.</t>
    </r>
  </si>
  <si>
    <t>Организация и ликвидация изысканий</t>
  </si>
  <si>
    <t>ОУ  п.13</t>
  </si>
  <si>
    <t>Выдача координат пунктов геодезической сети,</t>
  </si>
  <si>
    <t>Табл.81§ 2</t>
  </si>
  <si>
    <t>сети сгущения (съемочной сети)</t>
  </si>
  <si>
    <t xml:space="preserve">Объем работ       пункт  </t>
  </si>
  <si>
    <t xml:space="preserve">Выдача высот пунктов (знаков) геодезических и </t>
  </si>
  <si>
    <t>Табл.81§ 3</t>
  </si>
  <si>
    <t>нивелирных сетей, сетей сгущения (съемочных</t>
  </si>
  <si>
    <t>сетей)</t>
  </si>
  <si>
    <t>ИТОГО ПРОЧИЕ</t>
  </si>
  <si>
    <t>ВСЕГО ПО ИЗЫСКАНИЯМ</t>
  </si>
  <si>
    <t xml:space="preserve">Непредвиденные расходы </t>
  </si>
  <si>
    <t>Цены приведены к базисному уровню на 01.01.2001 г.)</t>
  </si>
  <si>
    <t>НДС</t>
  </si>
  <si>
    <t>на  инженерно-геологические изыскания</t>
  </si>
  <si>
    <t>«Всесезонный туристско-рекреационный комплекс «Эльбрус», Кабардино-Балкарская Республика. Пассажирская подвесная канатная дорога EL9»</t>
  </si>
  <si>
    <t>Наименование изыскательской организации:</t>
  </si>
  <si>
    <t>Смета составлена по Справочник базовых цен на инженерно-геологические и инженерно-экологические изыскания для строительства (1999 г.)</t>
  </si>
  <si>
    <t>Инженерно-геологическая рекогносцировка при плохой проходимости (III кат. сложности)</t>
  </si>
  <si>
    <t>1 км маршрута</t>
  </si>
  <si>
    <t xml:space="preserve">СБЦ-99, т.9, п.3 </t>
  </si>
  <si>
    <t xml:space="preserve">Наблюдения при передвижении по маршруту при составлении инженерно-геологической карты в масштабе 1:2 000 - 1:1000 при плохой проходимости </t>
  </si>
  <si>
    <t xml:space="preserve">СБЦ-99, т.10, п.4                           </t>
  </si>
  <si>
    <t>Описание точек наблюдений при составлении инженерно-геологических карт (III кат. сложности)  (на площади  2,5 км кв)</t>
  </si>
  <si>
    <t>1 точка</t>
  </si>
  <si>
    <t xml:space="preserve">СБЦ-99, т.11, п.1                           </t>
  </si>
  <si>
    <t xml:space="preserve">Проходка шурфов в грунтах VII категории сечением 2,5м2  глубиной св.2,5 до 5,0м </t>
  </si>
  <si>
    <t>1м</t>
  </si>
  <si>
    <t>СБЦ-99, т.27 п.2</t>
  </si>
  <si>
    <t>Колонковое бурение скважины диаметром  до 160  мм глубиной   до 15 м [VIII категория породы] на склонах от 10 до 30 градусов</t>
  </si>
  <si>
    <t xml:space="preserve">1 м </t>
  </si>
  <si>
    <t xml:space="preserve">СБЦ-99, т.17 п.1; К1- п.7 ч.II                                           К2- Часть II, ОП, п.7                                          </t>
  </si>
  <si>
    <t>Колонковое бурение скважины диаметром  до 160  мм глубиной   до 15 м [IX категория породы] на склонах от 10 до 30 градусов</t>
  </si>
  <si>
    <t xml:space="preserve">СБЦ-99, т.17 п.1; К1- п.7 ч.II                                        К2- Часть II, ОП, п.7                                             </t>
  </si>
  <si>
    <t>Предварительная разбивка местоположения геологических выработок   расст. между точками  до50 м, III кат.сложности</t>
  </si>
  <si>
    <t>1 выработка (точка)</t>
  </si>
  <si>
    <t xml:space="preserve">СБЦ-99, т.93, п.1                    K1 - прим. 1            </t>
  </si>
  <si>
    <t>Плановая и высотная привязка местоположения геологических выработок   расст. между точками   до 50м, III кат.сложности</t>
  </si>
  <si>
    <t xml:space="preserve">СБЦ-99, т.93, п.1                           </t>
  </si>
  <si>
    <t>Предварительная разбивка местоположения геологических выработок   расст. между точками  свыше 100 до 200м, III кат.сложности</t>
  </si>
  <si>
    <t xml:space="preserve">СБЦ-99, т.93, п.3                    K1 - прим. 1            </t>
  </si>
  <si>
    <t>Плановая и высотная привязка местоположения геологических выработок   расст. между точками  свыше 100 до 200м, III кат.сложности</t>
  </si>
  <si>
    <t xml:space="preserve">СБЦ-99, т.93, п.3                           </t>
  </si>
  <si>
    <t xml:space="preserve">Определение объемного веса в естественном залегании и коэффициента разрыхления несвязного грунта </t>
  </si>
  <si>
    <t>1 опыт</t>
  </si>
  <si>
    <t>СБЦ-99, т.59 п.8</t>
  </si>
  <si>
    <t xml:space="preserve">Отбор валовых проб из массива: 
в открытых горных выработках 
</t>
  </si>
  <si>
    <t>1 т</t>
  </si>
  <si>
    <t xml:space="preserve">СБЦ-99, т.59 п.1 </t>
  </si>
  <si>
    <t>Обработка и грохочение валовых проб валунно-галечных и гравийно-галечных отложений (отборка валунов, квартование, сокращение, грохочение, рассев пробы и взвешивание по фракциям, составление гранулометрического описания по фракциям)</t>
  </si>
  <si>
    <t>СБЦ-99, т.59 п.5</t>
  </si>
  <si>
    <t>Наблюдения в скважинах за температурой пород с частотой: 1 раз в месяц. Условия проходимости: плохие</t>
  </si>
  <si>
    <t>1 точка/месяц</t>
  </si>
  <si>
    <t>СБЦ-99, т.40 п.3</t>
  </si>
  <si>
    <t>Отбор монолитов из скважин (скальные грунты)  с глубины до 10 м</t>
  </si>
  <si>
    <t>1 монолит</t>
  </si>
  <si>
    <t>СБЦ-99, т.57 п.1; К1- прим.</t>
  </si>
  <si>
    <t>Итого :</t>
  </si>
  <si>
    <t>Выполнение изысканий в горных и высокогорных районах c абсолютными высотами св.2000 до 3000 м</t>
  </si>
  <si>
    <t>О.У., п.8а; К1 - объем работ на данной высоте; К2- объем работ на высокогорье</t>
  </si>
  <si>
    <t>2. Лабораторные работы</t>
  </si>
  <si>
    <t>Сокращенный комплекс определений физических свойств скальных грунтов</t>
  </si>
  <si>
    <t>1 образец</t>
  </si>
  <si>
    <t>СБЦ-99, т.68 п.1</t>
  </si>
  <si>
    <t>Предел прочности при сжатии в естественном или воздушно-сухом, или водонасыщенном состоянии</t>
  </si>
  <si>
    <t>СБЦ-99, т.67 п.9</t>
  </si>
  <si>
    <t>Определения физико-механических свойств песчаных грунтов. Влажность</t>
  </si>
  <si>
    <t>СБЦ-99, т.64 п.1</t>
  </si>
  <si>
    <t>Определения физико-механических свойств песчаных грунтов. Плотность</t>
  </si>
  <si>
    <t>СБЦ-99, т.64 п.3</t>
  </si>
  <si>
    <t>Определения физико-механических свойств песчаных грунтов. Суммарная влажность грунтов в мерзлом состоянии</t>
  </si>
  <si>
    <t>СБЦ-99, т.64 п.2</t>
  </si>
  <si>
    <t>Определения физико-механических свойств песчаных грунтов. Гранулометрический анализ ситовым методом с разделением на фракции от 10 до 0,1 мм</t>
  </si>
  <si>
    <t>СБЦ-99, т.64 п.11</t>
  </si>
  <si>
    <t>Коэффициент теплопроводности для мерзлых и талых грунтов. Применительно.   Испытание прочности мерзлых грунтов в ускоренном режиме (одноосное сжатие). Плотность, суммарная влажность, условно-мгновенное значение прочности</t>
  </si>
  <si>
    <t>СБЦ-99, т.65 п.4</t>
  </si>
  <si>
    <t>Объемная теплопроводность для мерзлых и талых грунтов. Применительно.  Испытание прочности мерзлых грунтов в ускоренном режиме (одноосное сжатие). Плотность, суммарная влажность, условно-мгновенное значение прочности</t>
  </si>
  <si>
    <t xml:space="preserve">Истираемость щебня (гравия) в полочном барабане         </t>
  </si>
  <si>
    <t>1 проба</t>
  </si>
  <si>
    <t>СБЦ-99, т.76 п.30</t>
  </si>
  <si>
    <t>Подготовка  проб щебня к испытаниям в полочном барабане</t>
  </si>
  <si>
    <t>СБЦ-99, т.76 п.43</t>
  </si>
  <si>
    <t>Приготовление водной вытяжки</t>
  </si>
  <si>
    <t>СБЦ-99, т.70 п.83</t>
  </si>
  <si>
    <t>Анализ водной вытяжки из грунта с определением по разности суммы натрия и калия</t>
  </si>
  <si>
    <t>1 металл</t>
  </si>
  <si>
    <t>СБЦ-99, т.71 п.1</t>
  </si>
  <si>
    <t>Коррозионная активность грунтов по отношению к стали</t>
  </si>
  <si>
    <t>1 анализ</t>
  </si>
  <si>
    <t>СБЦ-99, т.75 п.4</t>
  </si>
  <si>
    <t>ИТОГО лабораторных работ:</t>
  </si>
  <si>
    <t>3. Камеральные работы</t>
  </si>
  <si>
    <t xml:space="preserve">СБЦ-99, т.10, п.4                            </t>
  </si>
  <si>
    <t>Описание точек наблюдений при составлении инженерно-геологических карт III категории сложности</t>
  </si>
  <si>
    <t>Камеральная обработка материалов буровых и горнопроходческих работ III кат. сложности без гидрогеологических наблюдений</t>
  </si>
  <si>
    <t>1 м выработки</t>
  </si>
  <si>
    <t>СБЦ-99, т.82 п.1</t>
  </si>
  <si>
    <t>Камеральная обработка комплексных исследований и отдельных определений физико-механических свойств скальных и полускальных пород</t>
  </si>
  <si>
    <t xml:space="preserve">% от стоимости лаборатор. работ </t>
  </si>
  <si>
    <t>СБЦ-99, т.86, п.3</t>
  </si>
  <si>
    <t>Камеральная обработка определения коррозийной активности грунтов и грунтовых вод</t>
  </si>
  <si>
    <t>СБЦ-99, т.86, п.8</t>
  </si>
  <si>
    <t>Камеральная обработка комплексных исследований и отдельных определений песчаных грунтов</t>
  </si>
  <si>
    <t>СБЦ-99, т.86, п.2</t>
  </si>
  <si>
    <t>Камеральная обработка комплексных исследований и отдельных определений химического состава грунтов и почв</t>
  </si>
  <si>
    <t>СБЦ-99, т.86, п.4</t>
  </si>
  <si>
    <t>Составление программы работ, глубина изучения св. 5 до 10 м, площадь изучения - до 3 км2, III категория сложности ИГУ</t>
  </si>
  <si>
    <t xml:space="preserve">1 программа </t>
  </si>
  <si>
    <t>СБЦ-99, т.81, п.2 К1-прим.</t>
  </si>
  <si>
    <t>Составление технического отчета III категория сложности ИГУ и стоимости камеральных работ св. 5 до 20 тыс.руб.</t>
  </si>
  <si>
    <t>1 отчет</t>
  </si>
  <si>
    <t>СБЦ-99, т.87, п. 2 К1-МП стр.76 -компьютерные технологии</t>
  </si>
  <si>
    <t>ИТОГО камеральных работ:</t>
  </si>
  <si>
    <t>4. Прочие расходы</t>
  </si>
  <si>
    <t>Расходы по внутреннему транспорту до 5 км и стоимости полевых работ св. 50 тыс.руб.</t>
  </si>
  <si>
    <t>СБЦ-99, т.4 п.2</t>
  </si>
  <si>
    <t xml:space="preserve">СБЦ-99, О.У.п.13, прим. 1 к=2,5 </t>
  </si>
  <si>
    <t>ИТОГО прочие расходы</t>
  </si>
  <si>
    <t>ИТОГО в ценах 1991 года:</t>
  </si>
  <si>
    <t>НДС 20%</t>
  </si>
  <si>
    <t>ВСЕГО по смете</t>
  </si>
  <si>
    <t>на инженерно-геофизические изыскания</t>
  </si>
  <si>
    <t>Смета составлена по СЦиР 82</t>
  </si>
  <si>
    <t>Геофизические работы</t>
  </si>
  <si>
    <t>Сейсморазведка МПВ при возбуждении колебаний ударами кувалды; наблюдения с двумя сейсмограммами; Категория V, шаг до 2 м. Число пикетов взрыва 7</t>
  </si>
  <si>
    <t>1 физ. наблюдение</t>
  </si>
  <si>
    <t xml:space="preserve">СЦИР-82. Табл. 258, § 90
К1 -  Постановление Госстроя СССР от 01.03.90 г. № 22 
К2 - Директивное письмо Госстроя СССР от 25.12.90 г. № 21-Д    
К3 -  табл. 257, § 14 (два вектора смещения); 
К4 - табл. 258, прим.;
 К5 - ОП, п.6 (перенос оборудования)                                                        </t>
  </si>
  <si>
    <t>Электротомография. Трехэлектродная установка АО. Длина установки, м: св. 100 до 250. Категория сложности V</t>
  </si>
  <si>
    <t xml:space="preserve">СЦИР-82. Табл. 267, § 10
К1 -  Постановление Госстроя СССР от 01.03.90 г. № 22 
К2 - Директивное письмо Госстроя СССР от 25.12.90 г. № 21-Д    
К3 -  ЧастьVI, Глава 16, Раздел "Электроразведка",п.2, Таблица 265,§10; 
К4 - ЧастьVI, Глава 16, Общие Положения, п.6
</t>
  </si>
  <si>
    <t>ВЭЗ. Симметричная установка АВ. Длина установки, м: св. 50 до 100. Категория сложности V</t>
  </si>
  <si>
    <t>1 физическое наблюдение</t>
  </si>
  <si>
    <t xml:space="preserve">СЦИР-82, т.267 § 2              
К1 - Постановление Госстроя СССР от 01.03.90 г. № 22 
К2- Директивное письмо Госстроя СССР от 25.12.90 г. № 21-Д   
К3-ЧастьVI, Глава 16, Раздел "Электроразведка",п.2, Таблица 265,§10  
К4- Часть VI, Глава 16, Общие Положения, п.6                                              </t>
  </si>
  <si>
    <t>Запись микроколебаний. Промежуточная магнитная запись микросейсм при воспроизведении с разверткой, см/с: св. 2. Число регистрируемых компонент 3</t>
  </si>
  <si>
    <t xml:space="preserve">СЦИР-82, т.290 § 4              
К1 - Постановление Госстроя СССР от 01.03.90 г. № 22 
К2- Директивное письмо Госстроя СССР от 25.12.90 г. № 21-Д   
К3-ЧастьVI, Глава 16, Общие Положения, п.6 </t>
  </si>
  <si>
    <t>1 точка годографа</t>
  </si>
  <si>
    <t xml:space="preserve">СЦИР-82, т.262, п.1;  К1 - Постановление Госстроя СССР от 01.03.90 г. № 22 
К2 - Директивное письмо Госстроя СССР от 25.12.90 г. № 21-Д         </t>
  </si>
  <si>
    <t xml:space="preserve">ОУ п.7а  Постановление Госстроя СССР от 01.03.90 г. № 22       </t>
  </si>
  <si>
    <t xml:space="preserve">Обработка материалов сейсморазведки МПВ при двух типах волн </t>
  </si>
  <si>
    <t>1 физ. Наблюдение (годограф)</t>
  </si>
  <si>
    <t>СЦИР-82, табл. 291, п.2
К1 - Постановление Госстроя СССР от 01.03.90 г. № 22
К2 - Директивное письмо Госстроя СССР от 25.12.90 г. № 21-Д                                К3-ЧастьVI, Глава 16, Раздел "Камеральные геофизические работы",Прим.2 к Таблиц 291</t>
  </si>
  <si>
    <t>Расчет спектральных характеристик грунтовых толщ.  Обработка материалов сейсмологических наблюдений за колебаниями грунтов при землетрясениях, взрывах и микроколебаниях, машинная обработка</t>
  </si>
  <si>
    <t>1 запись</t>
  </si>
  <si>
    <t xml:space="preserve">СЦИР-82, табл. 293, п.8
К1 - Постановление Госстроя СССР от 01.03.90 г. № 22
К2 - Директивное письмо Госстроя СССР от 25.12.90 г. № 21-Д, К3 - СЦиР 1981 г., ОУ п.15, Письмо ГС СССР №22 от 01.03.1990 г.
</t>
  </si>
  <si>
    <t>Составление программы работ</t>
  </si>
  <si>
    <t>1 программа</t>
  </si>
  <si>
    <t xml:space="preserve">СЦИР-82, т. 294 § 2; К1- ОУ п.15  (расчеты на ЭВМ)                         </t>
  </si>
  <si>
    <t>Составление технического отчета по комплексу методов</t>
  </si>
  <si>
    <t xml:space="preserve">СЦИР-82, т. 294 § 10       
К1 - прим.3 к табл. 294 (комплекс методов); К2- ОУ п.15  (расчеты на ЭВМ)                                        </t>
  </si>
  <si>
    <t>1000+10%</t>
  </si>
  <si>
    <t>Расходы по внутреннему транспорту  при расстоянии от базы до 5 км и сметной стоимости св 20 до 50 тыс.руб</t>
  </si>
  <si>
    <t xml:space="preserve">СЦИР 82, ОУ п.8 т.4 § 1;  К1-Постановление Госстроя СССР от 01.03.90 г. № 22 
</t>
  </si>
  <si>
    <t xml:space="preserve">Расходы по внешнему транспорту до 2000 км и продолжительностью работ до 1 месяца </t>
  </si>
  <si>
    <t>СЦИР 82, ОУ п.9 т.5 п.5 К1-Постановление Госстроя СССР от 01.03.90 г. № 22</t>
  </si>
  <si>
    <t>Расходы на организацию полевых работ</t>
  </si>
  <si>
    <t xml:space="preserve">СЦИР 82, О.У.п.13 табл.6 § 3  </t>
  </si>
  <si>
    <t>Расходы на  ликвидацию полевых работ</t>
  </si>
  <si>
    <t xml:space="preserve">Затраты по метрологическому обеспечениюединства и точности средств измерений и дополнительным амортизационным отчислениям по производственному оборудованию и транспорту </t>
  </si>
  <si>
    <t xml:space="preserve">Дополн. к СЦИР 82, Пост. № 22 О.У.п.14  </t>
  </si>
  <si>
    <t>Итого по смете:</t>
  </si>
  <si>
    <t xml:space="preserve">на  инженерно-гидрометеорологические изыскания </t>
  </si>
  <si>
    <t xml:space="preserve">Наименование изыскательской организации: </t>
  </si>
  <si>
    <t>Смета составлена по Справочнику  базовых цен на инженерно-гидрографические работы. Инженерно-гидрометеорологические изыскания на реках, Москва 2000 г.</t>
  </si>
  <si>
    <t xml:space="preserve">Стоимость работ в руб. </t>
  </si>
  <si>
    <t>коэф</t>
  </si>
  <si>
    <t>кол-во</t>
  </si>
  <si>
    <t>Рекогносцировочное обследование реки, категория сложности III</t>
  </si>
  <si>
    <t>1 км реки</t>
  </si>
  <si>
    <t>Табл.43 п.1</t>
  </si>
  <si>
    <t>Рекогносцировочное обследование бассейна реки, категория сложности III</t>
  </si>
  <si>
    <t>Табл.43 п.2</t>
  </si>
  <si>
    <t>Изыскания для расчета стока</t>
  </si>
  <si>
    <t>1 бассейн</t>
  </si>
  <si>
    <t>Табл.21 п.5</t>
  </si>
  <si>
    <t>Определение мгновенного уклона поверхности воды в реке при количестве урезных кольев 2 на 1 км длины реки, категория сложности III</t>
  </si>
  <si>
    <t>1 определение на 1 км длины реки</t>
  </si>
  <si>
    <t>Табл.26 п.2</t>
  </si>
  <si>
    <t xml:space="preserve">Измерение расхода воды детальным методом (ширина реки до 20 м) </t>
  </si>
  <si>
    <t>1 расход</t>
  </si>
  <si>
    <t xml:space="preserve">Табл.48 п.1 </t>
  </si>
  <si>
    <t xml:space="preserve">Разбивка промерного створа при ширине реки до 100 м, категория сложности III </t>
  </si>
  <si>
    <t>1 створ</t>
  </si>
  <si>
    <t xml:space="preserve">Табл.44 п.7 </t>
  </si>
  <si>
    <t xml:space="preserve">Промеры глубин при ширине реки до 20 м </t>
  </si>
  <si>
    <t>1 профиль</t>
  </si>
  <si>
    <t>Табл.48 п.3</t>
  </si>
  <si>
    <t>Фотоработы</t>
  </si>
  <si>
    <t>1 снимок</t>
  </si>
  <si>
    <t>Табл.48 п.15</t>
  </si>
  <si>
    <t>2. Камеральные работы</t>
  </si>
  <si>
    <t>Измерение расхода воды детальным методом (ширина реки до 20 м)</t>
  </si>
  <si>
    <t>Составление таблицы гидрологической изученности бассейна реки при числе пунктов наблюдений до 50</t>
  </si>
  <si>
    <t>1 таблица</t>
  </si>
  <si>
    <t>Табл.51 п.1</t>
  </si>
  <si>
    <t>Составление схемы гидрометеорологической изученноти бассейна реки при числе пунктов наблюдений до 50</t>
  </si>
  <si>
    <t>1 схема</t>
  </si>
  <si>
    <t>Табл.51 п.3</t>
  </si>
  <si>
    <t>Определение площади водосбора</t>
  </si>
  <si>
    <r>
      <t>1 дм</t>
    </r>
    <r>
      <rPr>
        <vertAlign val="superscript"/>
        <sz val="10"/>
        <rFont val="Times New Roman"/>
        <family val="1"/>
        <charset val="204"/>
      </rPr>
      <t>2</t>
    </r>
  </si>
  <si>
    <t>Табл.55 п.9</t>
  </si>
  <si>
    <t>Выбор аналога</t>
  </si>
  <si>
    <t>1 расчет</t>
  </si>
  <si>
    <t>Табл.56 п.15</t>
  </si>
  <si>
    <t>Составление вспомогательной таблицы характеристик гидрологического режима при числе лет до 50</t>
  </si>
  <si>
    <t>Табл.52 п.1</t>
  </si>
  <si>
    <t>Составление вспомогательной таблицы характеристик гидрологического режима при числе лет свыше 50</t>
  </si>
  <si>
    <t>Табл.52 п.2</t>
  </si>
  <si>
    <t>Вычисление параметров распределения отдельных характеристик стока и величин различной обеспеченности с построением кривой обеспеченности при числе лет до 50</t>
  </si>
  <si>
    <t>Табл. 56 п.12</t>
  </si>
  <si>
    <t>Вычисление параметров распределения отдельных характеристик стока и величин различной обеспеченности с построением кривой обеспеченности при числе лет свыше 50</t>
  </si>
  <si>
    <t>Табл. 56 п.13</t>
  </si>
  <si>
    <t>Определение максимальных расходов весеннего половодья или дождевых паводков по эмпирическим редукционным формулам</t>
  </si>
  <si>
    <t>Табл. 56 п.2</t>
  </si>
  <si>
    <t>Определение минимального расхода воды при отсутствии данных наблюдений по одному методу</t>
  </si>
  <si>
    <t>Табл. 56 п.3</t>
  </si>
  <si>
    <t xml:space="preserve">Построение кривой расходов гидравлическим методом </t>
  </si>
  <si>
    <t>1 график</t>
  </si>
  <si>
    <t>Табл.55 п.1</t>
  </si>
  <si>
    <t>Систематизация собранных материалов и данных метеорологических наблюдений. Подбор станций или постов с оценкой качества материалов наблюдений и степени их репрезентативности.</t>
  </si>
  <si>
    <t>1 годостанция</t>
  </si>
  <si>
    <t>Табл. 67 п.1</t>
  </si>
  <si>
    <t>Построение розы ветров</t>
  </si>
  <si>
    <t>Табл. 68 п.11</t>
  </si>
  <si>
    <t>Расчет глубины промерзания грунта</t>
  </si>
  <si>
    <t>Табл. 68 п.15</t>
  </si>
  <si>
    <t>Составление климатической характеристики района изысканий при числе метеостанций: 1, число годостанций до 50.</t>
  </si>
  <si>
    <t>1 записка</t>
  </si>
  <si>
    <t>Табл. 69 п.1</t>
  </si>
  <si>
    <t xml:space="preserve">Составление программы производства гидрометеорологических работ </t>
  </si>
  <si>
    <t>Табл. 53 п.1</t>
  </si>
  <si>
    <t xml:space="preserve"> Составление  технического отчета                             (недостаточно  изученная) </t>
  </si>
  <si>
    <t xml:space="preserve">Табл. 62 п.4, прим.6       </t>
  </si>
  <si>
    <t>ИТОГО по позиции 2:</t>
  </si>
  <si>
    <t>3. Прочие расходы</t>
  </si>
  <si>
    <t>Расходы по внутреннему транспорту  при расст. от базы до 5 км</t>
  </si>
  <si>
    <t>% от обьема</t>
  </si>
  <si>
    <t xml:space="preserve"> Табл. 4, п.1</t>
  </si>
  <si>
    <t>Расходы по внешнему транспорту</t>
  </si>
  <si>
    <t>Табл. 5, п. 2</t>
  </si>
  <si>
    <t>Расходы по организации и ликвидации</t>
  </si>
  <si>
    <t xml:space="preserve">  ОУп.13, прим.1</t>
  </si>
  <si>
    <t>ИТОГО по позиции 3:</t>
  </si>
  <si>
    <t>ИТОГО в ценах 1991 года</t>
  </si>
  <si>
    <t>Непредвиденные расходы</t>
  </si>
  <si>
    <t>ВСЕГО по смете с НДС:</t>
  </si>
  <si>
    <t>Оценка селевой и лавинной опасности</t>
  </si>
  <si>
    <t xml:space="preserve">Наименование организации – заказчика: </t>
  </si>
  <si>
    <t xml:space="preserve">Наименование проектной организации:    </t>
  </si>
  <si>
    <t>Ссылка на нормативы</t>
  </si>
  <si>
    <t>Ед. изм.</t>
  </si>
  <si>
    <t>Объем работ</t>
  </si>
  <si>
    <t xml:space="preserve">Цена, руб. </t>
  </si>
  <si>
    <t>Коэф.</t>
  </si>
  <si>
    <t>Стоим., руб.</t>
  </si>
  <si>
    <t>Применен "СБЦ на инженерно-гидрографические изыскания для строительства, М-2000"Цены приведены к базовому уровню на 01.01.1991 г.</t>
  </si>
  <si>
    <t>Ι. ПОЛЕВЫЕ РАБОТЫ</t>
  </si>
  <si>
    <t>Селевые рекогносцировочные работы</t>
  </si>
  <si>
    <t xml:space="preserve">табл. 43 § 1 </t>
  </si>
  <si>
    <t>Лавинные рекогносцировочные работы</t>
  </si>
  <si>
    <t>табл. 43 § 2</t>
  </si>
  <si>
    <r>
      <t xml:space="preserve">табл. 48 </t>
    </r>
    <r>
      <rPr>
        <sz val="10"/>
        <rFont val="Arial"/>
        <family val="2"/>
        <charset val="204"/>
      </rPr>
      <t>§</t>
    </r>
    <r>
      <rPr>
        <sz val="10"/>
        <rFont val="Times New Roman"/>
        <family val="1"/>
        <charset val="204"/>
      </rPr>
      <t>15</t>
    </r>
  </si>
  <si>
    <t>II. ПРОЧИЕ РАБОТЫ</t>
  </si>
  <si>
    <t>Расходы по внутреннему транспорту</t>
  </si>
  <si>
    <t>Таблица 4  п.1, 8.75%</t>
  </si>
  <si>
    <t xml:space="preserve">Организация и ликвидация работ </t>
  </si>
  <si>
    <t xml:space="preserve"> п.13 "Общих указаний" Примечание 1.(6%)</t>
  </si>
  <si>
    <t xml:space="preserve">Расходы по внешнему транспорту </t>
  </si>
  <si>
    <t>Таблица 5</t>
  </si>
  <si>
    <t>Итого  по прочим работам:</t>
  </si>
  <si>
    <t xml:space="preserve"> ΙΙΙ. КАМЕРАЛЬНЫЕ РАБОТЫ</t>
  </si>
  <si>
    <t>табл. 43 §1</t>
  </si>
  <si>
    <t>1 км  маршрута</t>
  </si>
  <si>
    <t>Составление записки «Характеристика условий образования селевых потоков района"</t>
  </si>
  <si>
    <t>табл.63 §1</t>
  </si>
  <si>
    <t>Установление высот границ действия снежных лавин</t>
  </si>
  <si>
    <t>табл. 56 §2</t>
  </si>
  <si>
    <t>Определение площади зон зарождения лавин</t>
  </si>
  <si>
    <t>Определение углов наклона зон зарождения и транзита снежных лавин</t>
  </si>
  <si>
    <t>Построение продольных профилей лавиносборов</t>
  </si>
  <si>
    <t>табл. 40 §1</t>
  </si>
  <si>
    <t>Определение дальности выброса снежных лавин</t>
  </si>
  <si>
    <t>Определение скоростей снежных лавин</t>
  </si>
  <si>
    <t xml:space="preserve">Определение объемов снежных лавин </t>
  </si>
  <si>
    <t>Определение высоты фронта лавин</t>
  </si>
  <si>
    <t>Определение давления лавин</t>
  </si>
  <si>
    <t xml:space="preserve">табл.55 §8  </t>
  </si>
  <si>
    <t>Составление записки «Характеристика лавинной опасности территории"</t>
  </si>
  <si>
    <t>Составление карты лавинной опасности территории района изысканий</t>
  </si>
  <si>
    <t>табл.52 §1</t>
  </si>
  <si>
    <t>1 карта</t>
  </si>
  <si>
    <t xml:space="preserve">итого камеральные работы                                                                                                                                                                                                  </t>
  </si>
  <si>
    <t>Составление программы производства работ</t>
  </si>
  <si>
    <t>табл.53 §3</t>
  </si>
  <si>
    <t>Составление технического отчета</t>
  </si>
  <si>
    <t>табл. 62 §5, прим.6</t>
  </si>
  <si>
    <t>отчет</t>
  </si>
  <si>
    <t>Итого камеральные работы</t>
  </si>
  <si>
    <t>на выполнение инженерно-экологических изысканий</t>
  </si>
  <si>
    <t>Наименование объекта:</t>
  </si>
  <si>
    <t xml:space="preserve">Всесезонный туристско-рекреационный комплекс «Эльбрус», 
Кабардино-Балкарская Республика. 
Пассажирская подвесная канатная дорога EL9
</t>
  </si>
  <si>
    <t>этап изыскательских работ:</t>
  </si>
  <si>
    <t>Проект</t>
  </si>
  <si>
    <t xml:space="preserve">СПРАВОЧНИК БАЗОВЫХ ЦЕН
на инженерно-геологические и инженерно-экологические
изыскания для строительства  СБЦ-99
</t>
  </si>
  <si>
    <t>Вид работ</t>
  </si>
  <si>
    <t>Таблица и параграф СБЦ</t>
  </si>
  <si>
    <t>Объем</t>
  </si>
  <si>
    <t>1.  Полевые работы</t>
  </si>
  <si>
    <t>Инженерно-экологическое рекогносцировочное обследование III категории сложности удовлетворительной проходимости</t>
  </si>
  <si>
    <t>км</t>
  </si>
  <si>
    <r>
      <t xml:space="preserve"> Табл. 9,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.2 
прим.1  (к-1.25)                  </t>
    </r>
  </si>
  <si>
    <t xml:space="preserve">Наблюдения при передвижении по маршруту при составлении карты:почвенной, инженерно-экологической в масштабе:1:2000-1:1000. с определением мощности эквивалентной дозы гамма-излучения </t>
  </si>
  <si>
    <r>
      <t xml:space="preserve"> Табл. 10,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.4 
прим.1  (к-1.3)                  </t>
    </r>
  </si>
  <si>
    <t>Описание точек наблюдения для составления комплекса инженерно-экологических карт</t>
  </si>
  <si>
    <t>точка</t>
  </si>
  <si>
    <t>Табл.11, § 2</t>
  </si>
  <si>
    <t>Отбор  проб почво-грунтов на химический анализ 0-20 см. -  пробы. 0.2 -0.5 м. - 4 пробы</t>
  </si>
  <si>
    <t>проба</t>
  </si>
  <si>
    <r>
      <t xml:space="preserve"> Табл.60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.7                         </t>
    </r>
  </si>
  <si>
    <t xml:space="preserve">Отбор пробпочво-грунтов для бактериологического анализа (4)  и на паразитические показатели (4) </t>
  </si>
  <si>
    <t>Табл.60, § 10, прим 4 (к-0.9)</t>
  </si>
  <si>
    <t>Отбор пробпочво-грунтов на агрохимический  анализ (6)</t>
  </si>
  <si>
    <t>Табл.60, § 10</t>
  </si>
  <si>
    <t xml:space="preserve">Отбор природной воды на химические показатели с поверхностного слоя </t>
  </si>
  <si>
    <t>Табл.60, § 1</t>
  </si>
  <si>
    <t xml:space="preserve">Отбор проб донных отложений на химические показатели </t>
  </si>
  <si>
    <t>Табл.60, § 11</t>
  </si>
  <si>
    <t>Отбор почвы для определения  эффективной удельной активности природных радионуклидов (ЕРН)</t>
  </si>
  <si>
    <t xml:space="preserve">Измерение потока радона на участке </t>
  </si>
  <si>
    <t>20 точек</t>
  </si>
  <si>
    <t xml:space="preserve">Радиационное обследование участка площадью свыше св 0.5 до1 га (измерение гамма-съемка 1.0 га, МАД) под площадными объектами </t>
  </si>
  <si>
    <t>0.1 га</t>
  </si>
  <si>
    <t>Табл.92, § 2</t>
  </si>
  <si>
    <t>ИТОГО</t>
  </si>
  <si>
    <t>Выполнение полевых изыскательских работ в неблагоприятный период (КБР)</t>
  </si>
  <si>
    <t>Коэффициент</t>
  </si>
  <si>
    <t>0,014</t>
  </si>
  <si>
    <t>Выполнение изысканий в горном и высокогорном районах с отметками св. 3000 м К=1,25</t>
  </si>
  <si>
    <t>0,0125</t>
  </si>
  <si>
    <t>Расходы по внутреннему транспорту при расстоянии до 15 км</t>
  </si>
  <si>
    <t>%</t>
  </si>
  <si>
    <t xml:space="preserve"> Табл.4,   § 3.5</t>
  </si>
  <si>
    <t>Расходы по внутреннему транспорту  св 5 км до 10 ам</t>
  </si>
  <si>
    <t xml:space="preserve"> Табл. 4, § 2.1</t>
  </si>
  <si>
    <t>Расходы по внешнему транспорту при расстоянии от 100 до 300 км и продолжительности полевых работ до 1 месяца</t>
  </si>
  <si>
    <t>Расходы на организацию и ликвидацию работ</t>
  </si>
  <si>
    <t>О.У. П 13</t>
  </si>
  <si>
    <t>ИТОГО ПОЛЕВЫХ РАБОТ</t>
  </si>
  <si>
    <t>Всего полевых работ</t>
  </si>
  <si>
    <t>Обследование проб почво-грунтов на агрохимические показатели:</t>
  </si>
  <si>
    <t>Водородный показатель pH</t>
  </si>
  <si>
    <t>образец</t>
  </si>
  <si>
    <t xml:space="preserve"> Табл.70, § 14</t>
  </si>
  <si>
    <t xml:space="preserve">Органические вещества (гумус) </t>
  </si>
  <si>
    <t xml:space="preserve"> Табл.70, § 11</t>
  </si>
  <si>
    <t>Обменный натрий</t>
  </si>
  <si>
    <t xml:space="preserve"> Табл.70, § 31</t>
  </si>
  <si>
    <t>ЕКО -емкость катионного обмена</t>
  </si>
  <si>
    <t xml:space="preserve"> Табл.70, § 41</t>
  </si>
  <si>
    <t xml:space="preserve">Карбонаты в почвах </t>
  </si>
  <si>
    <t>Ионы Сульфата</t>
  </si>
  <si>
    <t xml:space="preserve"> Табл.70, § 3</t>
  </si>
  <si>
    <t>Ионы хлорида</t>
  </si>
  <si>
    <t xml:space="preserve"> Табл.70, § 7</t>
  </si>
  <si>
    <t xml:space="preserve"> Калий подвижный </t>
  </si>
  <si>
    <t xml:space="preserve"> Табл.70, § 29</t>
  </si>
  <si>
    <t xml:space="preserve">Кальций и Магний </t>
  </si>
  <si>
    <t xml:space="preserve"> Табл.70, § 50</t>
  </si>
  <si>
    <t>Гранулометрический анализ фракций почв меньше 0,1 мм методом ареометра (пипетки)</t>
  </si>
  <si>
    <t xml:space="preserve"> Табл.64, § 12</t>
  </si>
  <si>
    <t>Анализ воды</t>
  </si>
  <si>
    <t>Стандартный (типовой) анализ воды</t>
  </si>
  <si>
    <t xml:space="preserve"> Табл.73, § 2</t>
  </si>
  <si>
    <t>Определение химического состава почв</t>
  </si>
  <si>
    <t>Определение солей тяжёлых металлов в почвах, грунтах и донных отложениях (марганец, медь, никель,  кобальт, цинк, мышьяк, кадмий, ртуть, свинец) - 9 элемент.</t>
  </si>
  <si>
    <t>1 метал образец</t>
  </si>
  <si>
    <t>Табл.70, § 57</t>
  </si>
  <si>
    <t>Определение нефтепродуктов</t>
  </si>
  <si>
    <t>Табл.70, § 63</t>
  </si>
  <si>
    <t>Определение 3,4-бенз(а)пирена</t>
  </si>
  <si>
    <t>Табл.70, § 66</t>
  </si>
  <si>
    <t>ИТОГО ЛАБОРАТОРНЫХ РАБОТ</t>
  </si>
  <si>
    <t>Составление программы</t>
  </si>
  <si>
    <t>программа</t>
  </si>
  <si>
    <t xml:space="preserve">Табл.81, § 1, прим. 1 (к-1.4) </t>
  </si>
  <si>
    <t>Обработка результатов инженерно-экологического рекогносцировочного обследования III категории сложности удовлетворительной проходимости</t>
  </si>
  <si>
    <t>Табл.9, § 3</t>
  </si>
  <si>
    <t>Обработка описания точек наблюдения для составления комплекса инженерно-экологических карт</t>
  </si>
  <si>
    <t>Табл.11, § 2.</t>
  </si>
  <si>
    <t>Обработка результатов измерения потока радона</t>
  </si>
  <si>
    <t xml:space="preserve"> Табл.91 § 1</t>
  </si>
  <si>
    <t>Обработка результатов радиационного обследования</t>
  </si>
  <si>
    <t xml:space="preserve"> Табл.92 § 3</t>
  </si>
  <si>
    <t>Камеральная обработка химических и бактериологических анализов на загрязнен-ность  почво-грунтов, воды, льда, снега и донных отложений при инженерно-экологических изысканиях</t>
  </si>
  <si>
    <t>Табл.86, § 6</t>
  </si>
  <si>
    <t>Итого стоимость камеральных работ</t>
  </si>
  <si>
    <t>Составление отчета</t>
  </si>
  <si>
    <t xml:space="preserve"> Табл.87, § 1</t>
  </si>
  <si>
    <t>ИТОГО КАМЕРАЛЬНЫХ РАБОТ</t>
  </si>
  <si>
    <t xml:space="preserve">4. Дополнительные работы с оплатой услуг сторонних организаций, необходимых для производства изысканий </t>
  </si>
  <si>
    <t>Получение (приобретение) исходных данных и сведений о природных условиях</t>
  </si>
  <si>
    <t>справка</t>
  </si>
  <si>
    <t>Определение эффективной удельной активности природных радионуклидов (ЕРН). Почва.</t>
  </si>
  <si>
    <t>Исследование на паразитарную чистоту: исследование на личинки гельмитинов. Почва.</t>
  </si>
  <si>
    <t>Исследование на паразитарную чистоту: исследование на яйца гельмитинов. Почва.</t>
  </si>
  <si>
    <t>Исследование на паразитарную чистоту: исследование на цисты патогенных простейших. Почва.</t>
  </si>
  <si>
    <t>Измерение уровня шума</t>
  </si>
  <si>
    <t xml:space="preserve">  </t>
  </si>
  <si>
    <t xml:space="preserve">   </t>
  </si>
  <si>
    <t xml:space="preserve">на выполнение археологических исследований (археологических разведок без осуществления земляных работ) 
</t>
  </si>
  <si>
    <t xml:space="preserve">Объект. </t>
  </si>
  <si>
    <t xml:space="preserve">Всесезонный туристско-рекреационный комплекс «Эльбрус», 
Кабардино-Балкарская Республика. 
Пассажирская подвесная канатная дорога EL9.
</t>
  </si>
  <si>
    <t>Исполнитель:</t>
  </si>
  <si>
    <t>Наименование организации заказчика:  АО "КСК"</t>
  </si>
  <si>
    <t>Обоснование сметной стоимости</t>
  </si>
  <si>
    <t>Цена</t>
  </si>
  <si>
    <t>Сумма</t>
  </si>
  <si>
    <t>1. Археологические исследования.</t>
  </si>
  <si>
    <t>СЦНПР-91, раздел 11 Гл 1, т.11-4 п.2</t>
  </si>
  <si>
    <t>Предварительное ознакомление с литературой,
графическими материалами, материалами предыдущих
экспедиций</t>
  </si>
  <si>
    <t>Объект</t>
  </si>
  <si>
    <t xml:space="preserve">СЦНПР-91, раздел 6, т.6-1   п. 1 Гл1.п 1 - 13%, п 2 - 21%, п 5 -14% </t>
  </si>
  <si>
    <t xml:space="preserve">Предварительные работы по археологическим исследованиям – детальное обследование территории, сбор подъемного материала и т.д. ( III категория ) </t>
  </si>
  <si>
    <t>Объект исслед. (свыше 2 га)</t>
  </si>
  <si>
    <t xml:space="preserve">СЦНПР-91, раздел 11, т.11-4 </t>
  </si>
  <si>
    <t>Задание на выполнение работ, составление сметы-калькуляции, схемы маршрута поездок, график проведения работ</t>
  </si>
  <si>
    <t xml:space="preserve">Задание
Смета
Схема маршрута
График
</t>
  </si>
  <si>
    <t>СЦНПР-91, Раздел 8. т.8-3. п. 4 , (3)</t>
  </si>
  <si>
    <t xml:space="preserve"> Фотосъёмка</t>
  </si>
  <si>
    <t>Негатив</t>
  </si>
  <si>
    <t xml:space="preserve">СЦНПР-91, Общая часть п. 29, а </t>
  </si>
  <si>
    <t>Работы в высокогорных районах свыше 2000 м.</t>
  </si>
  <si>
    <t xml:space="preserve">Итого </t>
  </si>
  <si>
    <t>2. Отчёт об археологических исследованиях</t>
  </si>
  <si>
    <t xml:space="preserve">СЦНПР-91 гл.3 т.6-3 а. </t>
  </si>
  <si>
    <t>Написание текста отчета 1 п.л. - 24 листа А4, шрифт Times New Roman, междустрочный интервал 1.5</t>
  </si>
  <si>
    <t>Печ. Лист</t>
  </si>
  <si>
    <t>СЦНПР-91, Раздел 8. т.8-3. п. 4 , а</t>
  </si>
  <si>
    <t>Изготовление фотоотпечатков</t>
  </si>
  <si>
    <t>Отпечаток</t>
  </si>
  <si>
    <t xml:space="preserve">СЦНПР-91, Раздел 1. Гл. 3 т.1-22. п. 5 </t>
  </si>
  <si>
    <t>Альбом фотоиллюстраций (20 фото)</t>
  </si>
  <si>
    <t>альбом до 20 фотогорафий</t>
  </si>
  <si>
    <t>Итого по п.2</t>
  </si>
  <si>
    <t>Итого по п.1-2</t>
  </si>
  <si>
    <t>Письмо МК РФ от 13.10.98 г. № 01-211/16-14</t>
  </si>
  <si>
    <t>Письмо МК РФ от 20 декабря 2011 года N 107-01-39/10-КЧ</t>
  </si>
  <si>
    <t>3. Прочии расходы</t>
  </si>
  <si>
    <t>Историко-культурная экспертиза участка под размещение проектируемого объекта</t>
  </si>
  <si>
    <t>Постановление правительства РФ от 15.07.2009г № 569
МИНИСТЕРСТВО КУЛЬТУРЫ РОССИЙСКОЙ ФЕДЕРАЦИИ
ПИСЬМО
от 18 июля 2017 г.  №210-01.1-39-ВА
Разъяснение о стоимости государственной историко-культурной экспертизы</t>
  </si>
  <si>
    <t>Археологические исследования</t>
  </si>
  <si>
    <t>1.7</t>
  </si>
  <si>
    <t>Смета № 7-ар</t>
  </si>
  <si>
    <t>СМЕТА № 6-из</t>
  </si>
  <si>
    <t xml:space="preserve">на проведение работ по разведке территории на наличие взрывоопасных предметов
</t>
  </si>
  <si>
    <t xml:space="preserve"> Методика определения стоимости работ по очистке местности от взрывоопасных предметов в сфере градостроительной деятельности</t>
  </si>
  <si>
    <t xml:space="preserve">1. Полевая разведка </t>
  </si>
  <si>
    <t>Табл.1 § 4 участок S -39 га.</t>
  </si>
  <si>
    <t xml:space="preserve">Камеральные работы </t>
  </si>
  <si>
    <t>S участка  в га.</t>
  </si>
  <si>
    <t>Табл.2 § 1 участок S -39 га. Глубина разведки до 0.4 м.</t>
  </si>
  <si>
    <t>1 га.</t>
  </si>
  <si>
    <t xml:space="preserve">Табл.4 § 1.2 </t>
  </si>
  <si>
    <t xml:space="preserve">Табл.5 § 2.1 </t>
  </si>
  <si>
    <t xml:space="preserve">Табл.6 § 1 </t>
  </si>
  <si>
    <t>Расходы на содержание базы отряда</t>
  </si>
  <si>
    <t xml:space="preserve"> месяц</t>
  </si>
  <si>
    <t xml:space="preserve">ОУ п. 3.7 </t>
  </si>
  <si>
    <t>Расходы по организации и ликвидации работ на объекте</t>
  </si>
  <si>
    <t xml:space="preserve">Итого по полевые и камеральные </t>
  </si>
  <si>
    <t>2. Прочии расходы</t>
  </si>
  <si>
    <t>ОУ п. 3.12.1</t>
  </si>
  <si>
    <t>Итого в ценах 2001 г.</t>
  </si>
  <si>
    <t>Письмо Минстроя России от 04.05.2021 N 18410-ИФ/09</t>
  </si>
  <si>
    <t>Итого в ценах 2 кв 2021 г.</t>
  </si>
  <si>
    <t>коэф.</t>
  </si>
  <si>
    <t>Смета №8 ВОП</t>
  </si>
  <si>
    <t>1.8</t>
  </si>
  <si>
    <t>Разведка территории на наличие взрывоопасных предметов</t>
  </si>
  <si>
    <t>Смета № 8 ВОП</t>
  </si>
  <si>
    <t>инженерно-геодезические изыскания;</t>
  </si>
  <si>
    <t>инженерно-геологические изыскания;</t>
  </si>
  <si>
    <t>геофизические исследования;</t>
  </si>
  <si>
    <t>инженерно-гидрометеорологические изыскания;</t>
  </si>
  <si>
    <t>исследования на сели и лавины;</t>
  </si>
  <si>
    <t>инженерно-экологические изыскания;</t>
  </si>
  <si>
    <t>археологические исследования;</t>
  </si>
  <si>
    <t>разведка территории на наличие взрывоопасных предметов;</t>
  </si>
  <si>
    <t>форма № 3п по МДС 81-35.2004</t>
  </si>
  <si>
    <t>Всесезонный туристско-рекреационный комплекс «Эльбрус», 
Кабардино-Балкарская Республика. 
Пассажирская подвесная канатная дорога EL9.</t>
  </si>
  <si>
    <t>Исполнители</t>
  </si>
  <si>
    <t>Количество человеко-дней</t>
  </si>
  <si>
    <t xml:space="preserve">Средняя оплата труда за 1 день </t>
  </si>
  <si>
    <t>Оплата труда (всего)</t>
  </si>
  <si>
    <t>количество</t>
  </si>
  <si>
    <t>должность</t>
  </si>
  <si>
    <t>Главный инженер проекта</t>
  </si>
  <si>
    <t xml:space="preserve">Уровень оплаты труда принят на основании данных Федеральной службы государственной статистики: "СРЕДНЕМЕСЯЧНАЯ НОМИНАЛЬНАЯ НАЧИСЛЕННАЯ ЗАРАБОТНАЯ ПЛАТА РАБОТНИКОВ ПО ПОЛНОМУ КРУГУ ОРГАНИЗАЦИЙ ПО ВИДАМ ЭКОНОМИЧЕСКОЙ ДЕЯТЕЛЬНОСТИ (в соответствии с ОКВЭД2) В РОССИЙСКОЙ ФЕДЕРАЦИИ с 2017 года  рублей"
деятельность профессиональная,научная и техническая - 80077 рублей
</t>
  </si>
  <si>
    <t>Ведущий Инженер</t>
  </si>
  <si>
    <t>Инженер</t>
  </si>
  <si>
    <t>Инженер по качеству (нормоконтроль)</t>
  </si>
  <si>
    <t>Итого оплата труда</t>
  </si>
  <si>
    <t xml:space="preserve">Накладные расходы 85% </t>
  </si>
  <si>
    <t>Итого прямые затраты и накладные расходы</t>
  </si>
  <si>
    <t>Накопления (прибыль) 10%</t>
  </si>
  <si>
    <t>ВСЕГО с НДС</t>
  </si>
  <si>
    <t>Смета №8-ВОП
на проведение работ по разведке территории на наличие взрывоопасных предметов</t>
  </si>
  <si>
    <t xml:space="preserve"> Стадийность проектирования К=0,42;</t>
  </si>
  <si>
    <t xml:space="preserve"> Стадийность проектирования К=1;</t>
  </si>
  <si>
    <t>СМЕТА № 1- из</t>
  </si>
  <si>
    <t xml:space="preserve">Всего полевые работы </t>
  </si>
  <si>
    <t>ВСЕГО ПОЛЕВЫЕ РАБОТЫ В НЕБЛАГОПРИЯТНЫЙ ПЕРИОД с К=1,4 по табл. 2 п.3 СБЦ:</t>
  </si>
  <si>
    <t xml:space="preserve"> работ  свыше 150  до 300  тыс. руб.</t>
  </si>
  <si>
    <t xml:space="preserve"> Смета № 2- из</t>
  </si>
  <si>
    <t>Выполнение изысканий в неблагоприятный период</t>
  </si>
  <si>
    <t>ИТОГО по смете с учетом непредвиденных расходов 10 %</t>
  </si>
  <si>
    <t xml:space="preserve"> Смета № 3-из</t>
  </si>
  <si>
    <t>Георадиолокационное зондирование. Применительно. Одиночные годографы На дневной поверхности, категория сложности V   300 пм /1м =300 точек</t>
  </si>
  <si>
    <t>Выполнение изысканий в горных и высокогорных районах (св 2000 до 3000м)</t>
  </si>
  <si>
    <t xml:space="preserve">ОУ п.7г  табл. 2, п.4       </t>
  </si>
  <si>
    <t xml:space="preserve"> Смета № 4 -из</t>
  </si>
  <si>
    <t>ИТОГО по позиции 1 на высоте 2000-3000 в неблагоприятный период</t>
  </si>
  <si>
    <t>Расходы по внешнему транспорту: расстояние проезда (св 1000 до 2000 км) и продолжительность работ (до 1 мес).</t>
  </si>
  <si>
    <t>СМЕТА № 5-из</t>
  </si>
  <si>
    <t xml:space="preserve">Итого полевые работы выше 2000 м в неблагоприятный период                                                                                                                                 </t>
  </si>
  <si>
    <t>Табл.91, § 1</t>
  </si>
  <si>
    <t>Табл.2, § 4 (к-1.4)</t>
  </si>
  <si>
    <t>Табл.1, § 4 (к-1.25)</t>
  </si>
  <si>
    <t xml:space="preserve"> Табл. 5, § 2.1</t>
  </si>
  <si>
    <t xml:space="preserve"> Табл.70, § 51</t>
  </si>
  <si>
    <t>Другие прямые затраты: Обязательные отчисления во внебюджетные гос.фонды 30% от ФОТ (пенсионное страхование - 22%; соц. страхование- 2,9%; медицинское страхование - 5,1%)</t>
  </si>
  <si>
    <t>СВОДНАЯ СМЕТА</t>
  </si>
  <si>
    <t>СТОИМОСТИ ИНЖЕНЕРНЫХ ИЗЫСКАНИЙ</t>
  </si>
  <si>
    <t xml:space="preserve">Всесезонный туристско-рекреационный комплекс «Эльбрус», 
Кабардино-Балкарская Республика. 
Пассажирская подвесная канатная дорога EL9 </t>
  </si>
  <si>
    <t>Сумма, руб. без НДС</t>
  </si>
  <si>
    <t>Обследование территории на наличие взрывоопасных предметов</t>
  </si>
  <si>
    <t xml:space="preserve">более 8 до 12 млн </t>
  </si>
  <si>
    <t xml:space="preserve">Стальные опоры радиовещательной и связной радиостанции высотой от 12 до 250 м (опора 1), 10(1 м по высоте опоры) </t>
  </si>
  <si>
    <t xml:space="preserve">Стальные опоры радиовещательной и связной радиостанции высотой от 12 до 250 м (опора 2), 10(1 м по высоте опоры) </t>
  </si>
  <si>
    <t xml:space="preserve">Лечебные, диагностические, лечебно-диагностические корпуса; поликлиники, грязелечебницы, амбулатории, медпункты, женские консультации, фельдшерско-акушерские пункты общей площадью: до 450 м2, 50(м2) </t>
  </si>
  <si>
    <t>Здание операторской и здание службы безопасности НСКД S=18 м2 на эксплуатируемой кровле НСКД</t>
  </si>
  <si>
    <t xml:space="preserve">Платформы низкие пассажирские или грузовые площадью: до 1500 м2, 20(10 м2) </t>
  </si>
  <si>
    <t xml:space="preserve">СБЦП "Железные дороги (2014)" табл.7 п.5-1
(СБЦП09-7-5-1) </t>
  </si>
  <si>
    <t>СБЦП МУ(2009) п.3.7 Вечномерзлые, просадочные, набухающие грунты; карстовые и оползневые явления; расположение площадки строительства над горными выработками, в подтапливаемых зонах и др. К=1,15 (для разделов КР=12%);</t>
  </si>
  <si>
    <t>МУ п.3.7 Сейсмичность 9 баллов  К= 1,3 для 52% разделов (АР=9%, КР=12%,  ТХ-31%);</t>
  </si>
  <si>
    <t xml:space="preserve"> Общий усложняющий коэффициент К=(0,09+0,31)*1,3+0,12*1,45+0,48=1,174 К=1,174;</t>
  </si>
  <si>
    <t>Операторская ВСКД S=36 м2</t>
  </si>
  <si>
    <t xml:space="preserve">Центральное помещение управления производством, помещение управления цехом, операторная, контроллерная площадью от 36 до 1000 м2, 36(м2) </t>
  </si>
  <si>
    <t xml:space="preserve">   Проектные работы: Железные дороги (2014)</t>
  </si>
  <si>
    <t>Раздел 2. Сети инженерного обеспечения</t>
  </si>
  <si>
    <t>Водоснабжение: Диаметр трубопровода до 100 мм, материал полиэтилен, 2 нитки. Водомерный узел. Гидранты, размещенные в колодцах – 2 шт.)</t>
  </si>
  <si>
    <t xml:space="preserve">Городской водопровод, сооружаемый открытым способом диаметром до 315 мм, протяженностью: от 100 до 1000 м, 600(м) </t>
  </si>
  <si>
    <t>Канализация хозяйственно-бытовая: Диаметр трубопровода не более 250 мм, материал полиэтилен. Колодец канализационный бетонный.</t>
  </si>
  <si>
    <t xml:space="preserve">Канализация (бытовая, дождевая, общесплавная), сооружаемая открытым способом диаметром до 300 мм, протяженностью: от 100 до 500 м, 350(м) </t>
  </si>
  <si>
    <t>Переход канализации через существующую автодорогу методом ГНБ: Протяженность участка ГНБ 35 м.</t>
  </si>
  <si>
    <t xml:space="preserve">Канализация, прокладываемая методом горизонтального направленного бурения, протяженностью: от 100 до 1000 м, 35(м) </t>
  </si>
  <si>
    <t>Канализация ливневая (Диаметр трубопровода не менее 250 – 400 мм, материал - полиэтилен)</t>
  </si>
  <si>
    <t>Кабельная линия 0,4 кВ в траншее протяженностью 100 м: От РТП-КД до ВСКД.</t>
  </si>
  <si>
    <t>Наружное освещение территории НСКД и ВСКД (300 м)</t>
  </si>
  <si>
    <t xml:space="preserve"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длиной:свыше 250 до 1000 м, 300(п.м) </t>
  </si>
  <si>
    <t xml:space="preserve">СБЦП "Коммунальные инженерные сети и сооружения (2012)" табл.2 п.3
(СБЦП07-2-3) </t>
  </si>
  <si>
    <t>Наружные сети связи: ВОЛС с прокладкой по существующим опорам воздушной линии 10 кВ</t>
  </si>
  <si>
    <t xml:space="preserve">Прокладка кабелей и подвеска проводов связи и радио по опорам, протяженностью: свыше 1000 до 6000 м, 1500(м) </t>
  </si>
  <si>
    <t xml:space="preserve">СБЦП "Коммунальные инженерные сети и сооружения (2012)" табл.1 п.50
(СБЦП07-1-50) </t>
  </si>
  <si>
    <t>ТЧ п.2.1.2 При проектировании прокладки кабелей связи по столбовой линии без установки опор, до К=0,4;</t>
  </si>
  <si>
    <t>Реконструкция существующей ЛЭП и ВОЛС на участке пересечения с проектируемой канатной дорогой</t>
  </si>
  <si>
    <t>Итого по разделу 2 Сети инженерного обеспечения</t>
  </si>
  <si>
    <t xml:space="preserve">   Итого по разделу 2 Сети инженерного обеспечения</t>
  </si>
  <si>
    <t>Система контроля и управления доступом (СКУД)</t>
  </si>
  <si>
    <t xml:space="preserve">Установка промышленного телевизионного оборудования в готовом здании с числом камер от 2 до 12, 20(1 камера) </t>
  </si>
  <si>
    <t>Система охранного телевидения (СОТ) наружная</t>
  </si>
  <si>
    <t>Система охранного освещения (СОО) - 500 м</t>
  </si>
  <si>
    <t xml:space="preserve">Структурированная кабельная сеть с числом узлов:свыше 25 до 50, 50(1 узел) 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</si>
  <si>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каналов, 40(1 канал) </t>
  </si>
  <si>
    <t>Платежно-пропускная система (турникеты)</t>
  </si>
  <si>
    <t xml:space="preserve">Установка промышленного телевизионного оборудования в готовом здании с числом камер от 2 до 12, 9(1 камера) </t>
  </si>
  <si>
    <t>Платежно-пропускная система (платежные терминалы)</t>
  </si>
  <si>
    <t xml:space="preserve">Структурированная кабельная сеть с числом узлов:от 2 до 10, 3(1 узел) </t>
  </si>
  <si>
    <t>ОП п.1.7 Стадия проектирования К=0,3;</t>
  </si>
  <si>
    <t>ОП п.1.6 Оценка воздействия объекта капитального строительства на окружающую среду (ОВОС) - 4% К=1,04;</t>
  </si>
  <si>
    <t>СБЦП МУ(2009) п.3.7 Сейсмичность 9 баллов к разделу КР=7%: К=0,07*1,3+0,93=1,021 К=1,021;</t>
  </si>
  <si>
    <t xml:space="preserve">   Проектные работы: Заглубленные сооружения и конструкции, водопонижение, противооползневые сооружения и мероприятия (2015)</t>
  </si>
  <si>
    <t xml:space="preserve">   Итоги по разделу 2 Сети инженерного обеспечения</t>
  </si>
  <si>
    <t>Помещение ДГУ, встроенное в здание НСКД</t>
  </si>
  <si>
    <t xml:space="preserve">ДЭС с дизельгенераторами единичной мощностью до 24 кВт, при мощности станции: до 24 кВт., 1(объект) </t>
  </si>
  <si>
    <t xml:space="preserve">СБЦП "Коммунальные инженерные сети и сооружения (2012)" табл.16 п.1
(СБЦП07-16-1) </t>
  </si>
  <si>
    <t>п. 3.7. МУ Сейсмичность 9 баллов К=1,3 для разделов КР= 10*1,3=13%; Электр-8*1,3=10,4 %; ОВиК-4*1,3=5,2%;</t>
  </si>
  <si>
    <t xml:space="preserve"> Смета при исключении 54 % разделов ( АР-5%;Эффект-2%;Водоснаб-1,5%;водоотв-1.5%;Сети связи - 0,5%;Газоснабж-3,5%; ТХ-40%) С=7/93*39=2,9%;</t>
  </si>
  <si>
    <t>СБЦП МУ(2009) п.3.2 Привязка типовой или повторно применяемой проектной документации с внесением в нее изменений в подземную и надземную часть - до 0,8 К=0,5;</t>
  </si>
  <si>
    <t>Котн=48,5%</t>
  </si>
  <si>
    <t>Гараж гондол на НСКД S=500 м2 (встроенный в здание НСКД)</t>
  </si>
  <si>
    <t xml:space="preserve">Закрытые одноэтажные стоянки автотранспорта площадью: до 1500 м2, 500(1 м2) </t>
  </si>
  <si>
    <t xml:space="preserve">СБЦ "Предприятия автомобильного транспорта (2006)" табл.1 п.33
(СБЦ55-1-33) </t>
  </si>
  <si>
    <t xml:space="preserve"> Относительная стоимость -66,1 % (без водоснабжения и канализации- 8,9%, отопления и вентиляции-11% дымоудаления-5%,энергоэффективности-4%,отходов производства-1%, ИТП-4%) с учетом сейсмичности 9 баллов К=1,3 (п. 3.7 МУ)  для разделов: ТХ-9,7%, АР-26,3%,электроснабж-9%). Итого общий коэффициент относительной стоимости К=(0,45*1,3+0,211)=0,796 К=0,796;</t>
  </si>
  <si>
    <t>ОП п.1.5 Стадийность проектирования К=0,3;</t>
  </si>
  <si>
    <t>СБЦП МУ(2009) п.3.2 Привязка типовой или повторно применяемой проектной документации с внесением в нее изменений в подземную и надземную часть - до 0,8 К=0,8;</t>
  </si>
  <si>
    <t xml:space="preserve">Платформы низкие пассажирские или грузовые площадью: до 1500 м2 (Площадка для посадки и высадки (встроенная в здание НСКД)), 50(10 м2) </t>
  </si>
  <si>
    <t>п.2.4 Для встраиваемых помещений в основное здание К=0,5;</t>
  </si>
  <si>
    <t>ВСКД EL9 S=200 м2</t>
  </si>
  <si>
    <t xml:space="preserve">   Проектные работы: Предприятия автомобильного транспорта (2006)</t>
  </si>
  <si>
    <t>СБЦП МУ(2009) п.3.4 При определении стоимости проектных работ исходя из значения основного натурального показателя проектируемого объекта, которое должно быть достигнуто в результате его реконструкции, технического перевооружения - до 1,5 К=1,5;</t>
  </si>
  <si>
    <t xml:space="preserve">Прокладка кабелей и подвеска проводов связи и радио по опорам, протяженностью: до 350 м, 1(объект) </t>
  </si>
  <si>
    <t xml:space="preserve">СБЦП "Коммунальные инженерные сети и сооружения (2012)" табл.1 п.48
(СБЦП07-1-48) </t>
  </si>
  <si>
    <t xml:space="preserve">Прокладка бронированного кабеля связи в земле, протяженностью: до 250 м, 1(объект) </t>
  </si>
  <si>
    <t xml:space="preserve">СБЦП "Коммунальные инженерные сети и сооружения (2012)" табл.1 п.42
(СБЦП07-1-42) </t>
  </si>
  <si>
    <t>СОТ внутренняя</t>
  </si>
  <si>
    <t xml:space="preserve"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длиной:свыше 250 до 1000 м, 500(п.м) </t>
  </si>
  <si>
    <t>Система вызова персонала (СВП)</t>
  </si>
  <si>
    <t xml:space="preserve">Аппаратная выделенной телефонной или телеграфной связи с количеством установок: от 1 до 20 СТС, 3(1 установка) </t>
  </si>
  <si>
    <t xml:space="preserve">СБЦП "Объекты связи (2010)" табл.3 п.1
(СБЦП02-3-1) </t>
  </si>
  <si>
    <t>Станционные опоры для установки технологического оборудования НСКД</t>
  </si>
  <si>
    <t>Примыкание к автодороге А-158 (300 м2): Примыкание проезда с твердым покрытием от здания НСКД к автодороге. к зданию НСКД</t>
  </si>
  <si>
    <t>Станционные опоры для установки технологического оборудования ВСКД</t>
  </si>
  <si>
    <t>1.9</t>
  </si>
  <si>
    <t>Научно-техническое сопровождение инженерно-геологических изысканий, оценки их результатов и определения физических характеристик грунтов (НТС ИГИ)</t>
  </si>
  <si>
    <t>2.2.</t>
  </si>
  <si>
    <t>Разработка и согласование специальных технических условий по пожарной безопасности (СТУ МПБ)</t>
  </si>
  <si>
    <t>2.3.</t>
  </si>
  <si>
    <t>Научно-техническое сопровождение проектирования сооружений повышенного уровня ответственности ППКД, включая инженерную защиту ППКД (НТС КР)</t>
  </si>
  <si>
    <t>Научно-техническое сопровождение инженерно-геологических изысканий, оценки их результатов и определения физических характеристик грунтов (НТС ИГИ);</t>
  </si>
  <si>
    <t>- Разработка и согласование специальных технических условий по пожарной безопасности (СТУ МПБ);</t>
  </si>
  <si>
    <t>- Научно-техническое сопровождение проектирования сооружений повышенного уровня ответственности ППКД, включая инженерную защиту ППКД (НТС КР);</t>
  </si>
  <si>
    <t>в том числе Резерв средств на непредвиденные работы и затраты</t>
  </si>
  <si>
    <t>в том числе: Резерв средств на непредвиденные работы и затраты</t>
  </si>
  <si>
    <t>В том числе:</t>
  </si>
  <si>
    <t>непредвиденные расходы для инженерных изысканий</t>
  </si>
  <si>
    <t>резерв средств на непредвиденные работы и затраты в размере 10% от затрат на инженерно-геодезические, инженерно-геологические и инженерно-гидрометеорологические изыскания, исследования на сели и лавины (на основании п. 3.7.6 в) Методического пособия по определению стоимости инженерных изысканий для строительства, утвержденных  Письмом Госстроя России от 31.03.2004 № НЗ-2078/10);</t>
  </si>
  <si>
    <t>Оценка воздействия проектируемого объекта на водные биологические ресурсы и среду их обитания (два водных объекта)</t>
  </si>
  <si>
    <t>- оценка воздействия проектируемого объекта на водные биологические ресурсы и среду их обитания;</t>
  </si>
  <si>
    <t xml:space="preserve"> Смета на строительство при исключении разделов (электроснабжение,водоснабжение,водоотведение,отопление,вентиляция, кондиционирование,связь, газоснабжение, ТХ, мероприятия по обеспечению доступа инвалидов)=8%:92%*40%=3.48%;</t>
  </si>
  <si>
    <t>Котн=47,08%</t>
  </si>
  <si>
    <t>ОП п.3.12 Вечномерзлые грунты К=1,08 (к разделам Земляное полотно=23%);</t>
  </si>
  <si>
    <t>ОП п.3.12 Сейсмичность 9 баллов К=1,24 (к разделам Земляное полотно=23%, Водопропуск.трубы и водоотвод=3%, Дорожная одежда=9%);</t>
  </si>
  <si>
    <t xml:space="preserve"> Общий усложняющий коэффициент К=0,23*1,32+(0,03+0,09)*1,24+0,65=1,1024 К=1,1024;</t>
  </si>
  <si>
    <t>Перрон посадки/высадки ВСКД EL9: Открытая платформа с установкой приводной станции и с операторской.</t>
  </si>
  <si>
    <t>Раздел 4. Технологическая автомобильная подъездная дорога с щебеночным покрытием 5600 м</t>
  </si>
  <si>
    <t xml:space="preserve"> Коэффициент относительной стоимости с учетом сейсмичности 9 баллов К=1,24 для разделов: Земляное полотно 33% ; К=( 0,33*1,24+0,67)=1,08 К=1,08;</t>
  </si>
  <si>
    <t>Котн=98,89%</t>
  </si>
  <si>
    <t>Итого по разделу 4 Технологическая автомобильная подъездная дорога с щебеночным покрытием 5600 м</t>
  </si>
  <si>
    <t xml:space="preserve">   Итого по разделу 4 Технологическая автомобильная подъездная дорога с щебеночным покрытием 5600 м</t>
  </si>
  <si>
    <t>Раздел 5. ГО и ЧС</t>
  </si>
  <si>
    <t>Итого по разделу 5 ГО и ЧС</t>
  </si>
  <si>
    <t xml:space="preserve">   Итого по разделу 5 ГО и ЧС</t>
  </si>
  <si>
    <t xml:space="preserve">   Итоги по разделу 4 Технологическая автомобильная подъездная дорога с щебеночным покрытием 5600 м</t>
  </si>
  <si>
    <t xml:space="preserve">   Итоги по разделу 5 ГО и ЧС</t>
  </si>
  <si>
    <t>2.4.</t>
  </si>
  <si>
    <t>- резерв средств на непредвиденные работы и затраты в размере 2% от затрат на проектные работы;</t>
  </si>
  <si>
    <t>непредвиденные расходы для проектных работ</t>
  </si>
  <si>
    <t>В расчете учтен резерв средств на непредвиденные работы и затраты в размере 10% от затрат на инженерно-геодезические, инженерно-геологические и инженерно-гидрометеорологические изыскания, исследования на сели и лавины (на основании п. 3.7.6 в) Методического пособия по определению стоимости инженерных изысканий для строительства, утвержденных  Письмом Госстроя России от 31.03.2004 № НЗ-2078/10);</t>
  </si>
  <si>
    <t>Прогнозный индекс-дефлятор  рассчитан в соответствии с графиком выполнения работ.</t>
  </si>
  <si>
    <t>с НДС</t>
  </si>
  <si>
    <t>Содержание изыскательского оборудования электростанции передвижной мощностью св. 4 до 50 кВт</t>
  </si>
  <si>
    <t>1 смена</t>
  </si>
  <si>
    <t>СБЦ-99, табл. 100, п.15</t>
  </si>
  <si>
    <t>Содержание изыскательского оборудования компрессорной установки передвижной производительностью до 10 м  сжатого воздуха в минуту</t>
  </si>
  <si>
    <t>СБЦ-99, табл. 100, п.17</t>
  </si>
  <si>
    <t>1 месяц</t>
  </si>
  <si>
    <t>Итого вспомогательные работы:</t>
  </si>
  <si>
    <t>Основная база экспедиции (партии) при годовом объеме изысканий св. 500 тыс. руб.</t>
  </si>
  <si>
    <t>СБЦ-99, табл. 101, п.5</t>
  </si>
  <si>
    <t>СБЦ-99, т.5 п.5</t>
  </si>
  <si>
    <t>ИТОГО  в ценах III квартала 2022 года (письмо Минстроя России от 05.08.2022 N 39010-ИФ/09)</t>
  </si>
  <si>
    <t>ИТОГО в ценах III квартала 2022 г.  (Письмо Минстроя России от 05.08.2022 N 39010-ИФ/09)</t>
  </si>
  <si>
    <t>ИТОГО  в ценах III квартала 2022 года (Письмо Минстроя России от 05.08.2022 N 39010-ИФ/09)</t>
  </si>
  <si>
    <t>ИТОГО в ценах III квартала 2022 года (Письмо Минстроя России от 05.08.2022 N 39010-ИФ/09)</t>
  </si>
  <si>
    <t>ВСЕГО С НДС</t>
  </si>
  <si>
    <t xml:space="preserve">Итого в ценах 01.01.1991 г. с учетом непредвиденных расходов и затрат для доп. работ гл. 4 </t>
  </si>
  <si>
    <t xml:space="preserve">Всего по смете с учетом НДС:   </t>
  </si>
  <si>
    <t>Стоимость, руб</t>
  </si>
  <si>
    <t>Цена за ед.</t>
  </si>
  <si>
    <t>Всего с НДС 20%</t>
  </si>
  <si>
    <t>Индекс пересчета в текущие цены на III квартал 2022 г. принят согласно Письму Минстроя России 
от 05.08.2022 N 39010-ИФ/09.</t>
  </si>
  <si>
    <t>Заместитель директора Департамента развития инфраструктуры АО "КАВКАЗ.РФ"</t>
  </si>
  <si>
    <t>АО "КАВКАЗ.РФ"</t>
  </si>
  <si>
    <t>Стоимость инж.изыск.в ценах III кв.2022</t>
  </si>
  <si>
    <t>Индекс III кв.2022</t>
  </si>
  <si>
    <t>Стоимость проектных работ в ценах III кв.2022</t>
  </si>
  <si>
    <t>Индекс пересчета в текущие цены 2022 г</t>
  </si>
  <si>
    <t>АО «КАВКАЗ.РФ»</t>
  </si>
  <si>
    <t>Наименование организации заказчика:  АО "КАВКАЗ.РФ"</t>
  </si>
  <si>
    <t>Расходы по внешнему транспорту св. 1000 до  2000 км при продолжительности выполнения экспедиционных работ 2 месяца</t>
  </si>
  <si>
    <t>Стоимость работ в ценах  сметной документации
III квартал 2022 г.</t>
  </si>
  <si>
    <t>Применены индексы на III квартал 2022 года по Письму Минстроя России от 05.08.2022 N 39010-ИФ/09.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</si>
  <si>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</t>
  </si>
  <si>
    <t>Стоимость работ в ценах на дату формирования начальной (максимальной) цены контракта</t>
  </si>
  <si>
    <t>Итого с учетом индекса изменения сметной стоимости на III квартал 2022 г (письмо Минстроя России от 05.08.2022 N 39010-ИФ/09)</t>
  </si>
  <si>
    <t>ВСЕГО с учетом НДС</t>
  </si>
  <si>
    <t>Итого  по смете в базовых ценах 01.01.1991 г.</t>
  </si>
  <si>
    <t>Дата формирования НМЦК</t>
  </si>
  <si>
    <t>окончание первого года</t>
  </si>
  <si>
    <t>Продолжительность выполнения работ, мес.</t>
  </si>
  <si>
    <t>начало второго года</t>
  </si>
  <si>
    <t>окончание второго года</t>
  </si>
  <si>
    <t>начало третьего года</t>
  </si>
  <si>
    <t>Доля сметной стоимости, подлежащая выполнению подрядчиком в 2022 году</t>
  </si>
  <si>
    <t>Доля сметной стоимости, подлежащая выполнению подрядчиком в 2023 году</t>
  </si>
  <si>
    <t>Доля сметной стоимости, подлежащая выполнению подрядчиком в 2024 году</t>
  </si>
  <si>
    <t>Индекс Минэкономразвития РФ на 2022 г. (Письмо Минэкономразвития России от 28.09.2022 № 36804-ПК/Д03и)</t>
  </si>
  <si>
    <t>ежемесячный прогнозный индекс на 2022 год</t>
  </si>
  <si>
    <t>^(1/12)</t>
  </si>
  <si>
    <t>Индекс Минэкономразвития РФ на 2023 г. (Письмо Минэкономразвития России от 28.09.2022 № 36804-ПК/Д03и)</t>
  </si>
  <si>
    <t>ежемесячный прогнозный индекс на 2023 год</t>
  </si>
  <si>
    <t>Индекс Минэкономразвития РФ на 2024 г. (Письмо Минэкономразвития России от 28.09.2022 № 36804-ПК/Д03и)</t>
  </si>
  <si>
    <t>ежемесячный прогнозный индекс на 2024 год</t>
  </si>
  <si>
    <t>К на 2022 =</t>
  </si>
  <si>
    <t>К на 2023 =</t>
  </si>
  <si>
    <t>К на 2024 =</t>
  </si>
  <si>
    <t>Индекс прогнозной инфляции</t>
  </si>
  <si>
    <t>Итого по расчету: 14 513 363,00 руб.</t>
  </si>
  <si>
    <t>(58040+398*10)*0,6*1,04*5,07*0,4708,
где количество 10=10</t>
  </si>
  <si>
    <t>92 376,00</t>
  </si>
  <si>
    <t>Индекс пересчета стоимости проектных работ на III квартал 2022 к уровню цен по состоянию на 01.01.2001 (приложение №3 к письму Минстроя РФ от 05.08.2022 N 39010-ИФ/09) Кинф=5,07;</t>
  </si>
  <si>
    <t>Пояснительная записка 2%;</t>
  </si>
  <si>
    <t xml:space="preserve">3 924,00 </t>
  </si>
  <si>
    <t>Схема планировочной организации земельного участка 2%;</t>
  </si>
  <si>
    <t>Архитектурные решения 6%;</t>
  </si>
  <si>
    <t xml:space="preserve">11 773,00 </t>
  </si>
  <si>
    <t>Конструктивные и объемно-планировочные решения 15,6%;</t>
  </si>
  <si>
    <t xml:space="preserve">30 609,00 </t>
  </si>
  <si>
    <t>Проект организация строительства 3%;</t>
  </si>
  <si>
    <t xml:space="preserve">5 886,00 </t>
  </si>
  <si>
    <t>Охрана окружающей среды (ООС) 9%;</t>
  </si>
  <si>
    <t xml:space="preserve">17 659,00 </t>
  </si>
  <si>
    <t>Мероприятия по обеспечению пожарной безопасности 6%;</t>
  </si>
  <si>
    <t>Смета на строительство 3,48%;</t>
  </si>
  <si>
    <t xml:space="preserve">6 828,00 </t>
  </si>
  <si>
    <t>(538810+139*1000)*1,2205*1,04*0,4*5,07,
где количество 1000=1000</t>
  </si>
  <si>
    <t>1 744 806,00</t>
  </si>
  <si>
    <t xml:space="preserve">34 896,00 </t>
  </si>
  <si>
    <t>Схема планировочной организации земельного участка 4%;</t>
  </si>
  <si>
    <t xml:space="preserve">69 792,00 </t>
  </si>
  <si>
    <t>Архитектурные решения 14%;</t>
  </si>
  <si>
    <t xml:space="preserve">244 273,00 </t>
  </si>
  <si>
    <t>Конструктивные и объемно-планировочные решения 15%;</t>
  </si>
  <si>
    <t xml:space="preserve">261 721,00 </t>
  </si>
  <si>
    <t>Проект организация строительства 6%;</t>
  </si>
  <si>
    <t xml:space="preserve">104 688,00 </t>
  </si>
  <si>
    <t>Охрана окружающей среды (ООС) 7%;</t>
  </si>
  <si>
    <t xml:space="preserve">122 136,00 </t>
  </si>
  <si>
    <t>Мероприятия по обеспечению доступа инвалидов 2%;</t>
  </si>
  <si>
    <t>Смета на строительство 7%;</t>
  </si>
  <si>
    <t>Раздел "Инженерное оборудование, сети, инженерно-технические мероприятия, технологические решения": Электроснабжение 7%;</t>
  </si>
  <si>
    <t>Раздел "Инженерное оборудование, сети, инженерно-технические мероприятия, технологические решения": Водоснабжение 4%;</t>
  </si>
  <si>
    <t>Раздел "Инженерное оборудование, сети, инженерно-технические мероприятия, технологические решения": Водоотведение 4%;</t>
  </si>
  <si>
    <t>Раздел "Инженерное оборудование, сети, инженерно-технические мероприятия, технологические решения": Отопление, вентиляция, кондиционирование воздуха 12%;</t>
  </si>
  <si>
    <t xml:space="preserve">209 377,00 </t>
  </si>
  <si>
    <t>Раздел "Инженерное оборудование, сети, инженерно-технические мероприятия, технологические решения": Связь 3%;</t>
  </si>
  <si>
    <t xml:space="preserve">52 344,00 </t>
  </si>
  <si>
    <t>Раздел "Инженерное оборудование, сети, инженерно-технические мероприятия, технологические решения": Газоснабжение 2%;</t>
  </si>
  <si>
    <t>Раздел "Инженерное оборудование, сети, инженерно-технические мероприятия, технологические решения": Технологические решения 5%;</t>
  </si>
  <si>
    <t xml:space="preserve">87 240,00 </t>
  </si>
  <si>
    <t>Проект организации работ по сносу и демонтажу (не разрабатывается) ;</t>
  </si>
  <si>
    <t>Иная документация (расценивается дополнительно) ;</t>
  </si>
  <si>
    <t>Мероприятия ГО и ЧС (расценивается дополнительно) ;</t>
  </si>
  <si>
    <t>(114710*1)*1,04*0,5*0,4*5,07*0,485,
где количество 1=1</t>
  </si>
  <si>
    <t>58 670,00</t>
  </si>
  <si>
    <t xml:space="preserve">2 419,00 </t>
  </si>
  <si>
    <t>Конструктивные и объемно-планировочные решения 13%;</t>
  </si>
  <si>
    <t xml:space="preserve">15 726,00 </t>
  </si>
  <si>
    <t>Проект организации строительства 3%;</t>
  </si>
  <si>
    <t xml:space="preserve">3 629,00 </t>
  </si>
  <si>
    <t>Перечень мероприятий по охране окружающей среды 7%;</t>
  </si>
  <si>
    <t xml:space="preserve">8 468,00 </t>
  </si>
  <si>
    <t>Мероприятия по обеспечению пожарной безопасности 3%;</t>
  </si>
  <si>
    <t>Смета на строительство 2,9%;</t>
  </si>
  <si>
    <t xml:space="preserve">3 508,00 </t>
  </si>
  <si>
    <t>Раздел "Инженерное оборудование, сети, инженерно-технические мероприятия, технологические решения": Система электроснабжения 10,4%;</t>
  </si>
  <si>
    <t xml:space="preserve">12 581,00 </t>
  </si>
  <si>
    <t>Раздел "Инженерное оборудование, сети, инженерно-технические мероприятия, технологические решения": Отопление, вентиляция и кондиционирование воздуха 5,2%;</t>
  </si>
  <si>
    <t xml:space="preserve">6 290,00 </t>
  </si>
  <si>
    <t>((89760+410*(0.4*450+0.6*0.5*450))*0,7)*0,5*1,2205*1,04*0,4*5,07,
где количество 50=50</t>
  </si>
  <si>
    <t>197 230,00</t>
  </si>
  <si>
    <t xml:space="preserve">3 945,00 </t>
  </si>
  <si>
    <t xml:space="preserve">7 889,00 </t>
  </si>
  <si>
    <t xml:space="preserve">27 612,00 </t>
  </si>
  <si>
    <t xml:space="preserve">29 585,00 </t>
  </si>
  <si>
    <t xml:space="preserve">11 834,00 </t>
  </si>
  <si>
    <t xml:space="preserve">13 806,00 </t>
  </si>
  <si>
    <t xml:space="preserve">23 668,00 </t>
  </si>
  <si>
    <t xml:space="preserve">5 917,00 </t>
  </si>
  <si>
    <t xml:space="preserve">9 862,00 </t>
  </si>
  <si>
    <t>((7000+122*(0.4*1500+0.6*0.5*1500))*0,7)*0,796*0,3*0,8*5,07,
где количество 500=500</t>
  </si>
  <si>
    <t>91 598,00</t>
  </si>
  <si>
    <t>Технологическая часть 9,7%;</t>
  </si>
  <si>
    <t xml:space="preserve">8 885,00 </t>
  </si>
  <si>
    <t>Архитектурно-строитель-ная часть и генплан 26,3%;</t>
  </si>
  <si>
    <t xml:space="preserve">24 090,00 </t>
  </si>
  <si>
    <t>Отопление, вентиляция и теплоснабжение 11%;</t>
  </si>
  <si>
    <t xml:space="preserve">10 076,00 </t>
  </si>
  <si>
    <t>Водоснабжение и канализация 8,9%;</t>
  </si>
  <si>
    <t xml:space="preserve">8 152,00 </t>
  </si>
  <si>
    <t>Электроснабжение и электрооборудование, автоматизация 9%;</t>
  </si>
  <si>
    <t xml:space="preserve">8 244,00 </t>
  </si>
  <si>
    <t>Связь и сигнализация 0,7%;</t>
  </si>
  <si>
    <t>Проект организации строительства 1,4%;</t>
  </si>
  <si>
    <t xml:space="preserve">1 282,00 </t>
  </si>
  <si>
    <t>Охрана окружающей среды 8%;</t>
  </si>
  <si>
    <t xml:space="preserve">7 328,00 </t>
  </si>
  <si>
    <t>Системы пожарной защиты 5%;</t>
  </si>
  <si>
    <t xml:space="preserve">4 580,00 </t>
  </si>
  <si>
    <t>Дымоудаление 5%;</t>
  </si>
  <si>
    <t>Энергоэффективность 4%;</t>
  </si>
  <si>
    <t xml:space="preserve">3 664,00 </t>
  </si>
  <si>
    <t>Отходы производства 1%;</t>
  </si>
  <si>
    <t>Индивидуальный тепловой пункт 4%;</t>
  </si>
  <si>
    <t>Сметная документация 6%;</t>
  </si>
  <si>
    <t xml:space="preserve">5 496,00 </t>
  </si>
  <si>
    <t>((48500+30*(0.4*150+0.6*0.5*150))*0,7)*0,5*1,174*0,4*5,07,
где количество 50=50</t>
  </si>
  <si>
    <t>43 040,00</t>
  </si>
  <si>
    <t>Пояснительная записка 1%;</t>
  </si>
  <si>
    <t>Схема планировочной организации земельного участка 3%;</t>
  </si>
  <si>
    <t xml:space="preserve">1 291,00 </t>
  </si>
  <si>
    <t>Архитектурные решения 9%;</t>
  </si>
  <si>
    <t xml:space="preserve">3 874,00 </t>
  </si>
  <si>
    <t>Конструктивные и объемно-планировочные решения 12%;</t>
  </si>
  <si>
    <t xml:space="preserve">5 165,00 </t>
  </si>
  <si>
    <t>Инженерное оборудование, сети, инженерно-технические мероприятия, технологические решения: Система электроснабжения 5%;</t>
  </si>
  <si>
    <t xml:space="preserve">2 152,00 </t>
  </si>
  <si>
    <t>Инженерное оборудование, сети, инженерно-технические мероприятия, технологические решения: Системы водоснабжения и водоотведения 4%;</t>
  </si>
  <si>
    <t xml:space="preserve">1 722,00 </t>
  </si>
  <si>
    <t>Инженерное оборудование, сети, инженерно-технические мероприятия, технологические решения: Путевое развитие 5%;</t>
  </si>
  <si>
    <t>Инженерное оборудование, сети, инженерно-технические мероприятия, технологические решения: Отопление, вентиляция и кондиционирование воздуха 4%;</t>
  </si>
  <si>
    <t>Инженерное оборудование, сети, инженерно-технические мероприятия, технологические решения: Сети связи 2%;</t>
  </si>
  <si>
    <t>Инженерное оборудование, сети, инженерно-технические мероприятия, технологические решения: Технологические решения 31%;</t>
  </si>
  <si>
    <t xml:space="preserve">13 342,00 </t>
  </si>
  <si>
    <t>Проект организации строительства 4%;</t>
  </si>
  <si>
    <t>Перечень  мероприятий по охране окружающей среды 9%;</t>
  </si>
  <si>
    <t>Мероприятия по обеспечению пожарной безопасности 5%;</t>
  </si>
  <si>
    <t>Мероприятия по обеспечению энергетической эффективности 1%;</t>
  </si>
  <si>
    <t>Смета на строительство 5%;</t>
  </si>
  <si>
    <t>(455800+580*(0.4*36+0.6*18))*0,5*0,8*1,06*1,2661*1,04*0,4*5,07,
где количество 18=18</t>
  </si>
  <si>
    <t>532 620,00</t>
  </si>
  <si>
    <t>Архитектурные решения. Конструктивные и объемно-планировочные решения 13,8%;</t>
  </si>
  <si>
    <t xml:space="preserve">73 502,00 </t>
  </si>
  <si>
    <t>Инженерное оборудование. Технологические решения: Система электроснабжения 5,4%;</t>
  </si>
  <si>
    <t xml:space="preserve">28 761,00 </t>
  </si>
  <si>
    <t>Инженерное оборудование. Технологические решения: Система водоснабжения. Система водоотведения 2,6%;</t>
  </si>
  <si>
    <t xml:space="preserve">13 848,00 </t>
  </si>
  <si>
    <t>Инженерное оборудование. Технологические решения: Отопление, вентиляция, тепловые сети 3,3%;</t>
  </si>
  <si>
    <t xml:space="preserve">17 576,00 </t>
  </si>
  <si>
    <t>Инженерное оборудование. Технологические решения: Сети связи 0,9%;</t>
  </si>
  <si>
    <t xml:space="preserve">4 794,00 </t>
  </si>
  <si>
    <t>Инженерное оборудование. Технологические решения: Технологические решения 61,7%;</t>
  </si>
  <si>
    <t xml:space="preserve">328 627,00 </t>
  </si>
  <si>
    <t>Мероприятия по обеспечению пожарной безопасности 1,8%;</t>
  </si>
  <si>
    <t xml:space="preserve">9 587,00 </t>
  </si>
  <si>
    <t>Мероприятия по энергоэффективности 2,5%;</t>
  </si>
  <si>
    <t xml:space="preserve">13 316,00 </t>
  </si>
  <si>
    <t>Смета на строительство 8%;</t>
  </si>
  <si>
    <t xml:space="preserve">42 610,00 </t>
  </si>
  <si>
    <t>(334880*1)*0,35*1,1024*0,29*5,07,
где количество 1=1</t>
  </si>
  <si>
    <t>189 978,00</t>
  </si>
  <si>
    <t>План пересечения, примыкания, транспортной развязки с оценкой прогнозируемых транспортных потоков 11%;</t>
  </si>
  <si>
    <t xml:space="preserve">20 898,00 </t>
  </si>
  <si>
    <t>Земляное полотно 23%;</t>
  </si>
  <si>
    <t xml:space="preserve">43 695,00 </t>
  </si>
  <si>
    <t>Водопропускные трубы и водоотвод 3%;</t>
  </si>
  <si>
    <t xml:space="preserve">5 699,00 </t>
  </si>
  <si>
    <t>Дорожная одежда 9%;</t>
  </si>
  <si>
    <t xml:space="preserve">17 098,00 </t>
  </si>
  <si>
    <t>Организация и безопасность движения, обустройство дорог, барьерное ограждение 9%;</t>
  </si>
  <si>
    <t>Организация содержания автомобильных дорог 3%;</t>
  </si>
  <si>
    <t>Ресурсоемкость строительства с обоснованием использования зарубежных технологий и материалов 2%;</t>
  </si>
  <si>
    <t xml:space="preserve">3 800,00 </t>
  </si>
  <si>
    <t xml:space="preserve">15 198,00 </t>
  </si>
  <si>
    <t>Проект организации строительства 19%;</t>
  </si>
  <si>
    <t xml:space="preserve">36 096,00 </t>
  </si>
  <si>
    <t>Сметная документация 13%;</t>
  </si>
  <si>
    <t xml:space="preserve">24 697,00 </t>
  </si>
  <si>
    <t>((48500+30*(0.4*150+0.6*0.5*150))*0,7)*1,174*0,4*5,07,
где количество 20=20</t>
  </si>
  <si>
    <t>86 080,00</t>
  </si>
  <si>
    <t>Индекс пересчета стоимости проектных работ на III квартал 2022 к уровню цен по состоянию на 01.01.2001 (приложение №3 к письму Минстроя РФ от 05.08.2022 N 39010-ИФ/09) Кинф=5,07</t>
  </si>
  <si>
    <t>(455800+580*36)*0,8*1,06*0,5*1,2661*1,04*0,4*5,07,
где количество 36=36</t>
  </si>
  <si>
    <t>539 712,00</t>
  </si>
  <si>
    <t xml:space="preserve">74 480,00 </t>
  </si>
  <si>
    <t xml:space="preserve">29 144,00 </t>
  </si>
  <si>
    <t xml:space="preserve">14 033,00 </t>
  </si>
  <si>
    <t xml:space="preserve">17 810,00 </t>
  </si>
  <si>
    <t xml:space="preserve">4 857,00 </t>
  </si>
  <si>
    <t xml:space="preserve">333 002,00 </t>
  </si>
  <si>
    <t xml:space="preserve">9 715,00 </t>
  </si>
  <si>
    <t xml:space="preserve">13 493,00 </t>
  </si>
  <si>
    <t xml:space="preserve">43 177,00 </t>
  </si>
  <si>
    <t>(58040+398*25)*0,8*1,04*0,6*5,07*0,4236,
где количество 25=25</t>
  </si>
  <si>
    <t>72 893,00</t>
  </si>
  <si>
    <t xml:space="preserve">3 442,00 </t>
  </si>
  <si>
    <t>Конструктивные и объемно-планировочные решения 17,4%;</t>
  </si>
  <si>
    <t xml:space="preserve">29 942,00 </t>
  </si>
  <si>
    <t xml:space="preserve">5 162,00 </t>
  </si>
  <si>
    <t xml:space="preserve">15 487,00 </t>
  </si>
  <si>
    <t xml:space="preserve">10 325,00 </t>
  </si>
  <si>
    <t>Смета на строительство 2,96%;</t>
  </si>
  <si>
    <t xml:space="preserve">5 094,00 </t>
  </si>
  <si>
    <t>Лавинорез на ППКД EL9 высотой 6 м = 2шт</t>
  </si>
  <si>
    <t xml:space="preserve">Удерживающие сооружения на оползнеопасных и оползневых склонах и откосах при площади вертикального сечения сползающего массива недостаточно устойчивых или неустойчивых грунтов:свыше 0,3 до 1,1 тыс.м2, 60*6*2/1000=0,72(тыс.м2) </t>
  </si>
  <si>
    <t xml:space="preserve">СБЦП "Заглубленные сооружения и конструкции, водопонижение, противооползневые сооружения и мероприятия (2015)" табл.1 п.29
(СБЦП15-1-29) </t>
  </si>
  <si>
    <t>(160512+321480*0,72)*0,3*1,04*1,021*0,35*5,07,
где количество 0,72=60*6*2/1000</t>
  </si>
  <si>
    <t>221 573,00</t>
  </si>
  <si>
    <t xml:space="preserve">4 431,00 </t>
  </si>
  <si>
    <t xml:space="preserve">8 863,00 </t>
  </si>
  <si>
    <t>Архитектурные решения 7%;</t>
  </si>
  <si>
    <t xml:space="preserve">15 510,00 </t>
  </si>
  <si>
    <t>Конструктивные и объемно-планировочные решения 7%;</t>
  </si>
  <si>
    <t>Инженерное оборудование, сети инженерно-технические мероприятия, технологические решения: Технологические решения 49%;</t>
  </si>
  <si>
    <t xml:space="preserve">108 571,00 </t>
  </si>
  <si>
    <t>Инженерное оборудование, сети инженерно-технические мероприятия, технологические решения: Электроснабжение, автоматика, связь, сигнализация 12%;</t>
  </si>
  <si>
    <t xml:space="preserve">26 589,00 </t>
  </si>
  <si>
    <t>Проект организация строительства (ПОС) 4%;</t>
  </si>
  <si>
    <t>Охрана окружающей среды (ООС) 8%;</t>
  </si>
  <si>
    <t xml:space="preserve">17 726,00 </t>
  </si>
  <si>
    <t>Мероприятия по обеспечению пожарной безопасности 2%;</t>
  </si>
  <si>
    <t xml:space="preserve">11 079,00 </t>
  </si>
  <si>
    <t>Лавинозащитная стенка верхней станции ППКД EL9 высотой 6 м = 260 п.м.</t>
  </si>
  <si>
    <t xml:space="preserve">Удерживающие сооружения на оползнеопасных и оползневых склонах и откосах при площади вертикального сечения сползающего массива недостаточно устойчивых или неустойчивых грунтов:свыше 1,1 до 3,2 тыс.м2, 260*6/1000=1,56(тыс.м2) </t>
  </si>
  <si>
    <t xml:space="preserve">СБЦП "Заглубленные сооружения и конструкции, водопонижение, противооползневые сооружения и мероприятия (2015)" табл.1 п.30
(СБЦП15-1-30) </t>
  </si>
  <si>
    <t>(395010+108300*1,56)*0,3*1,04*1,021*5,07,
где количество 1,56=260*6/1000</t>
  </si>
  <si>
    <t>910 825,00</t>
  </si>
  <si>
    <t xml:space="preserve">18 217,00 </t>
  </si>
  <si>
    <t xml:space="preserve">36 433,00 </t>
  </si>
  <si>
    <t xml:space="preserve">63 758,00 </t>
  </si>
  <si>
    <t xml:space="preserve">446 304,00 </t>
  </si>
  <si>
    <t xml:space="preserve">109 299,00 </t>
  </si>
  <si>
    <t xml:space="preserve">72 866,00 </t>
  </si>
  <si>
    <t xml:space="preserve">45 541,00 </t>
  </si>
  <si>
    <t>Благоустройство территории шириной 4,5 м от нижней станции канатной дороги до парковки на 800 мм. длиной 400 м</t>
  </si>
  <si>
    <t xml:space="preserve">Парки, сады, скверы, бульвары площадью: до 1 га, 4,5*400/10000=0,18(га) </t>
  </si>
  <si>
    <t xml:space="preserve">СБЦП "Территориальное планирование и планировка территорий (2010)" табл.5 п.1
(СБЦП01-5-1) </t>
  </si>
  <si>
    <t>((18920+5060*(0.4*1+0.6*0.5*1))*0,7)*(1+(0,2+0,2+0,6+0,1))*0,4*5,07,
где количество 0,18=4,5*400/10000</t>
  </si>
  <si>
    <t>66 963,00</t>
  </si>
  <si>
    <t>Таб.8 Наличие опасных природно-техногенных процессов, зон возможных стихийных бедствий (К=1,1-1,2) К=1,2;</t>
  </si>
  <si>
    <t>Таб.8 Наличие курортных и рекреационных районов, зон и т.д. (К=1,1-1,2) К=1,2;</t>
  </si>
  <si>
    <t>Таб.8 Наличие неблагоприятных природных условий, требующих сложных мероприятий по инженерной подготовке территории (К=1,2-1,6) К=1,6;</t>
  </si>
  <si>
    <t>ОП п.1.9 При проектировании парков, садов, скверов, бульваров на местности с уклоном поверхности менее 0,005 (0,5%) или более 0,05 (5%), превышающей по площади 30% планируемой территории К=1,1;</t>
  </si>
  <si>
    <t>Генплан и транспорт 23%;</t>
  </si>
  <si>
    <t xml:space="preserve">15 401,00 </t>
  </si>
  <si>
    <t>Разбивочные чертежи планировки 9%;</t>
  </si>
  <si>
    <t xml:space="preserve">6 027,00 </t>
  </si>
  <si>
    <t>Дендрологический план 13%;</t>
  </si>
  <si>
    <t xml:space="preserve">8 705,00 </t>
  </si>
  <si>
    <t>Посадочные и разбивочные чертежи озеленения 14%;</t>
  </si>
  <si>
    <t xml:space="preserve">9 375,00 </t>
  </si>
  <si>
    <t>Вертикальная планировка 16%;</t>
  </si>
  <si>
    <t xml:space="preserve">10 714,00 </t>
  </si>
  <si>
    <t>Дорожная сеть 9%;</t>
  </si>
  <si>
    <t>Ливнестоки 7%;</t>
  </si>
  <si>
    <t xml:space="preserve">4 687,00 </t>
  </si>
  <si>
    <t>Смета на строительство 9%;</t>
  </si>
  <si>
    <t>1 942 036,00</t>
  </si>
  <si>
    <t xml:space="preserve">      Итого Поз. 1.3, 1.5</t>
  </si>
  <si>
    <t xml:space="preserve">      Итого Поз. 1.6</t>
  </si>
  <si>
    <t xml:space="preserve">      Итого Поз. 1.9</t>
  </si>
  <si>
    <t xml:space="preserve">   Проектные работы: Территориальное планирование и планировка территорий (2010)</t>
  </si>
  <si>
    <t xml:space="preserve">      Итого Поз. 1.34</t>
  </si>
  <si>
    <t xml:space="preserve">      Итого Поз. 1.4</t>
  </si>
  <si>
    <t>1 681 578,00</t>
  </si>
  <si>
    <t xml:space="preserve">      Итого Поз. 1.1-1.2, 1.10-1.11, 1.14-1.31</t>
  </si>
  <si>
    <t>129 120,00</t>
  </si>
  <si>
    <t xml:space="preserve">      Итого Поз. 1.7, 1.12</t>
  </si>
  <si>
    <t>1 072 332,00</t>
  </si>
  <si>
    <t xml:space="preserve">      Итого Поз. 1.8, 1.13</t>
  </si>
  <si>
    <t>1 132 398,00</t>
  </si>
  <si>
    <t xml:space="preserve">      Итого Поз. 1.32-1.33</t>
  </si>
  <si>
    <t>6 364 673,00</t>
  </si>
  <si>
    <t>(12000+136*600)*1,1*1,191*1,04*0,5*5,07,
где количество 600=600</t>
  </si>
  <si>
    <t>323 289,00</t>
  </si>
  <si>
    <t xml:space="preserve">6 466,00 </t>
  </si>
  <si>
    <t>Проект полосы отвода 2%;</t>
  </si>
  <si>
    <t>Здания и сооружения, входящие в инфраструктуру объекта 6%;</t>
  </si>
  <si>
    <t xml:space="preserve">19 397,00 </t>
  </si>
  <si>
    <t>Проект организации строительства 2%;</t>
  </si>
  <si>
    <t>Проект организации работ по сносу (демонтажу) 1%;</t>
  </si>
  <si>
    <t xml:space="preserve">3 233,00 </t>
  </si>
  <si>
    <t>Мероприятия по охране окружающей среды 9%;</t>
  </si>
  <si>
    <t xml:space="preserve">29 096,00 </t>
  </si>
  <si>
    <t xml:space="preserve">9 699,00 </t>
  </si>
  <si>
    <t xml:space="preserve">16 164,00 </t>
  </si>
  <si>
    <t>Раздел «Технологические конструктивные решения линейного объекта. Искусственные сооружения (инженерное обустройство, сети)» - Технологические решения 24,5%;</t>
  </si>
  <si>
    <t xml:space="preserve">79 206,00 </t>
  </si>
  <si>
    <t>Раздел «Технологические конструктивные решения линейного объекта. Искусственные сооружения (инженерное обустройство, сети)» - Конструктивные решения 27,5%;</t>
  </si>
  <si>
    <t xml:space="preserve">88 904,00 </t>
  </si>
  <si>
    <t>Раздел «Технологические конструктивные решения линейного объекта. Искусственные сооружения (инженерное обустройство, сети)» - Искусственные сооружения 1,5%;</t>
  </si>
  <si>
    <t xml:space="preserve">4 849,00 </t>
  </si>
  <si>
    <t>Раздел «Технологические конструктивные решения линейного объекта. Искусственные сооружения (инженерное обустройство, сети)» - Обустройство 2,5%;</t>
  </si>
  <si>
    <t xml:space="preserve">8 082,00 </t>
  </si>
  <si>
    <t>Раздел «Технологические конструктивные решения линейного объекта. Искусственные сооружения (инженерное обустройство, сети)» - Электроснабжение 10%;</t>
  </si>
  <si>
    <t xml:space="preserve">32 329,00 </t>
  </si>
  <si>
    <t>Раздел «Технологические конструктивные решения линейного объекта. Искусственные сооружения (инженерное обустройство, сети)» - Водоснабжение и водоотведение 2,5%;</t>
  </si>
  <si>
    <t>Раздел «Технологические конструктивные решения линейного объекта. Искусственные сооружения (инженерное обустройство, сети)» - Связь, сигнализация, АСУ 1,5%;</t>
  </si>
  <si>
    <t>(12000+136*600)*0,15*1,1*1,191*1,04*0,5*5,07,
где количество 600=600</t>
  </si>
  <si>
    <t>48 493,00</t>
  </si>
  <si>
    <t xml:space="preserve">2 910,00 </t>
  </si>
  <si>
    <t xml:space="preserve">4 364,00 </t>
  </si>
  <si>
    <t xml:space="preserve">1 455,00 </t>
  </si>
  <si>
    <t xml:space="preserve">2 425,00 </t>
  </si>
  <si>
    <t xml:space="preserve">11 881,00 </t>
  </si>
  <si>
    <t xml:space="preserve">13 336,00 </t>
  </si>
  <si>
    <t xml:space="preserve">1 212,00 </t>
  </si>
  <si>
    <t>(77500*1)*0,4*1,1*1,191*1,04*0,5*5,07,
где количество 1=1</t>
  </si>
  <si>
    <t>107 072,00</t>
  </si>
  <si>
    <t>Схема планировочной организации земельного участка ;</t>
  </si>
  <si>
    <t>Архитектурные решения ;</t>
  </si>
  <si>
    <t>Конструктивные и объемно-планировочные решения ;</t>
  </si>
  <si>
    <t>Раздел "Инженерное оборудование, сети, инженерно-технические мероприятия, технологические решения": Система электроснабжения ;</t>
  </si>
  <si>
    <t>Раздел "Инженерное оборудование, сети, инженерно-технические мероприятия, технологические решения": Система водоснабжения ;</t>
  </si>
  <si>
    <t>Раздел "Инженерное оборудование, сети, инженерно-технические мероприятия, технологические решения": Система водоотведения ;</t>
  </si>
  <si>
    <t>Раздел "Инженерное оборудование, сети, инженерно-технические мероприятия, технологические решения": Отопление, вентиляция и кондиционирование воздуха ;</t>
  </si>
  <si>
    <t>Раздел "Инженерное оборудование, сети, инженерно-технические мероприятия, технологические решения": Сети связи ;</t>
  </si>
  <si>
    <t>Раздел "Инженерное оборудование, сети, инженерно-технические мероприятия, технологические решения": Система газоснабжения ;</t>
  </si>
  <si>
    <t>Раздел "Инженерное оборудование, сети, инженерно-технические мероприятия, технологические решения": Технологические решения ;</t>
  </si>
  <si>
    <t xml:space="preserve">2 141,00 </t>
  </si>
  <si>
    <t xml:space="preserve">1 071,00 </t>
  </si>
  <si>
    <t xml:space="preserve">9 636,00 </t>
  </si>
  <si>
    <t xml:space="preserve">3 212,00 </t>
  </si>
  <si>
    <t>Мероприятия по обеспечению доступа инвалидов ;</t>
  </si>
  <si>
    <t>Мероприятия по обеспечению соблюдения требований энергетической эффективности и требований оснащенности зданий, строений и сооружений приборами учета используемых энергетических ресурсов ;</t>
  </si>
  <si>
    <t xml:space="preserve">5 354,00 </t>
  </si>
  <si>
    <t xml:space="preserve">6 424,00 </t>
  </si>
  <si>
    <t xml:space="preserve">26 233,00 </t>
  </si>
  <si>
    <t xml:space="preserve">29 445,00 </t>
  </si>
  <si>
    <t xml:space="preserve">1 606,00 </t>
  </si>
  <si>
    <t xml:space="preserve">2 677,00 </t>
  </si>
  <si>
    <t xml:space="preserve">10 707,00 </t>
  </si>
  <si>
    <t>(30000*2)*0,2*1,1*1,191*1,04*0,5*5,07,
где количество 2=2</t>
  </si>
  <si>
    <t>41 447,00</t>
  </si>
  <si>
    <t xml:space="preserve">3 730,00 </t>
  </si>
  <si>
    <t xml:space="preserve">1 243,00 </t>
  </si>
  <si>
    <t xml:space="preserve">2 072,00 </t>
  </si>
  <si>
    <t xml:space="preserve">2 487,00 </t>
  </si>
  <si>
    <t xml:space="preserve">10 155,00 </t>
  </si>
  <si>
    <t xml:space="preserve">11 398,00 </t>
  </si>
  <si>
    <t xml:space="preserve">1 036,00 </t>
  </si>
  <si>
    <t xml:space="preserve">4 145,00 </t>
  </si>
  <si>
    <t>(33000+128*350)*1,1*1,191*1,04*0,5*5,07,
где количество 350=350</t>
  </si>
  <si>
    <t>268 717,00</t>
  </si>
  <si>
    <t xml:space="preserve">5 374,00 </t>
  </si>
  <si>
    <t xml:space="preserve">16 123,00 </t>
  </si>
  <si>
    <t xml:space="preserve">2 687,00 </t>
  </si>
  <si>
    <t xml:space="preserve">24 185,00 </t>
  </si>
  <si>
    <t xml:space="preserve">8 062,00 </t>
  </si>
  <si>
    <t xml:space="preserve">13 436,00 </t>
  </si>
  <si>
    <t xml:space="preserve">65 836,00 </t>
  </si>
  <si>
    <t xml:space="preserve">73 897,00 </t>
  </si>
  <si>
    <t xml:space="preserve">4 031,00 </t>
  </si>
  <si>
    <t xml:space="preserve">6 718,00 </t>
  </si>
  <si>
    <t xml:space="preserve">26 872,00 </t>
  </si>
  <si>
    <t>((47800+180*(0.4*100+0.6*0.5*100))*0,7)*1,191*1,04*0,5*5,07,
где количество 35=35</t>
  </si>
  <si>
    <t>132 757,00</t>
  </si>
  <si>
    <t xml:space="preserve">2 655,00 </t>
  </si>
  <si>
    <t xml:space="preserve">7 965,00 </t>
  </si>
  <si>
    <t xml:space="preserve">1 328,00 </t>
  </si>
  <si>
    <t xml:space="preserve">11 948,00 </t>
  </si>
  <si>
    <t xml:space="preserve">3 983,00 </t>
  </si>
  <si>
    <t xml:space="preserve">6 638,00 </t>
  </si>
  <si>
    <t xml:space="preserve">32 525,00 </t>
  </si>
  <si>
    <t xml:space="preserve">36 508,00 </t>
  </si>
  <si>
    <t xml:space="preserve">1 991,00 </t>
  </si>
  <si>
    <t xml:space="preserve">3 319,00 </t>
  </si>
  <si>
    <t xml:space="preserve">13 276,00 </t>
  </si>
  <si>
    <t>(55040+213*500)*1,1*1,191*1,04*0,5*5,07,
где количество 500=500</t>
  </si>
  <si>
    <t>557 951,00</t>
  </si>
  <si>
    <t xml:space="preserve">11 159,00 </t>
  </si>
  <si>
    <t xml:space="preserve">33 477,00 </t>
  </si>
  <si>
    <t xml:space="preserve">5 580,00 </t>
  </si>
  <si>
    <t xml:space="preserve">50 216,00 </t>
  </si>
  <si>
    <t xml:space="preserve">16 739,00 </t>
  </si>
  <si>
    <t xml:space="preserve">27 898,00 </t>
  </si>
  <si>
    <t xml:space="preserve">136 698,00 </t>
  </si>
  <si>
    <t xml:space="preserve">153 437,00 </t>
  </si>
  <si>
    <t xml:space="preserve">8 369,00 </t>
  </si>
  <si>
    <t xml:space="preserve">13 949,00 </t>
  </si>
  <si>
    <t xml:space="preserve">55 795,00 </t>
  </si>
  <si>
    <t>КЛ 10 кВ: От проектируемой в рамках отдельного проекта «Всесезонный туристско-рекреационный комплекс «Эльбрус», Кабардино-Балкарская Республика. Инженерные сети» ПС 35/10 Обсерватория, до проектируемой РТП-КД = 1200 п.м.</t>
  </si>
  <si>
    <t xml:space="preserve">Кабельные линии напряжением до 35 кВ с интервалами протяженности:свыше 1000 до 5000 м, 1200(м) </t>
  </si>
  <si>
    <t xml:space="preserve">СБЦП "Коммунальные инженерные сети и сооружения (2012)" табл.17 п.4
(СБЦП07-17-4) </t>
  </si>
  <si>
    <t>(12265+37*1200)*1,191*1,04*0,4*5,07,
где количество 1200=1200</t>
  </si>
  <si>
    <t>142 340,00</t>
  </si>
  <si>
    <t xml:space="preserve">2 847,00 </t>
  </si>
  <si>
    <t xml:space="preserve">8 540,00 </t>
  </si>
  <si>
    <t xml:space="preserve">1 423,00 </t>
  </si>
  <si>
    <t xml:space="preserve">12 811,00 </t>
  </si>
  <si>
    <t xml:space="preserve">4 270,00 </t>
  </si>
  <si>
    <t xml:space="preserve">7 117,00 </t>
  </si>
  <si>
    <t xml:space="preserve">34 873,00 </t>
  </si>
  <si>
    <t xml:space="preserve">39 144,00 </t>
  </si>
  <si>
    <t xml:space="preserve">2 135,00 </t>
  </si>
  <si>
    <t xml:space="preserve">3 559,00 </t>
  </si>
  <si>
    <t xml:space="preserve">14 234,00 </t>
  </si>
  <si>
    <t>РТП-КД 2х1250 кВА: Двухсекционная РТП-КД с количеством ячеек до 16 с возможностью установки двух трансформаторов по 1250 кВА. Блочно-модульное, заводской готовности.</t>
  </si>
  <si>
    <t>(68380*1)*1,1*0,8*1,111*1,04*0,5*5,07,
где количество 1=1</t>
  </si>
  <si>
    <t>176 253,00</t>
  </si>
  <si>
    <t xml:space="preserve">3 525,00 </t>
  </si>
  <si>
    <t>Архитектурные решения 5%;</t>
  </si>
  <si>
    <t xml:space="preserve">8 813,00 </t>
  </si>
  <si>
    <t>Конструктивные и объемно-планировочные решения 11%;</t>
  </si>
  <si>
    <t xml:space="preserve">19 388,00 </t>
  </si>
  <si>
    <t>Раздел "Инженерное оборудование, сети, инженерно-технические мероприятия, технологические решения": Система электроснабжения 7%;</t>
  </si>
  <si>
    <t xml:space="preserve">12 338,00 </t>
  </si>
  <si>
    <t>Раздел «Технологические конструктивные решения линейного объекта. Искусственные сооружения (инженерное обустройство, сети)» - Система водоснабжения 2%;</t>
  </si>
  <si>
    <t>Раздел «Технологические конструктивные решения линейного объекта. Искусственные сооружения (инженерное обустройство, сети)» - Система водоотведения 2%;</t>
  </si>
  <si>
    <t>Раздел "Инженерное оборудование, сети, инженерно-технические мероприятия, технологические решения": Отопление, вентиляция и кондиционирование воздуха 6%;</t>
  </si>
  <si>
    <t xml:space="preserve">10 575,00 </t>
  </si>
  <si>
    <t>Раздел "Инженерное оборудование, сети, инженерно-технические мероприятия, технологические решения": Сети связи 2%;</t>
  </si>
  <si>
    <t>Раздел "Инженерное оборудование, сети, инженерно-технические мероприятия, технологические решения": Система газоснабжения 1%;</t>
  </si>
  <si>
    <t xml:space="preserve">1 763,00 </t>
  </si>
  <si>
    <t>Раздел "Инженерное оборудование, сети, инженерно-технические мероприятия, технологические решения": Технологические решения 30%;</t>
  </si>
  <si>
    <t xml:space="preserve">52 876,00 </t>
  </si>
  <si>
    <t xml:space="preserve">5 288,00 </t>
  </si>
  <si>
    <t>Мероприятия по охране окружающей среды 8%;</t>
  </si>
  <si>
    <t xml:space="preserve">14 100,00 </t>
  </si>
  <si>
    <t>Мероприятия по обеспечению доступа инвалидов 1%;</t>
  </si>
  <si>
    <t>Мероприятия по обеспечению соблюдения требований энергетической эффективности и требований оснащенности зданий, строений и сооружений приборами учета используемых энергетических ресурсов 5%;</t>
  </si>
  <si>
    <t>(11960*1)*1,191*1,04*0,4*5,07,
где количество 1=1</t>
  </si>
  <si>
    <t>30 043,00</t>
  </si>
  <si>
    <t xml:space="preserve">1 803,00 </t>
  </si>
  <si>
    <t xml:space="preserve">2 704,00 </t>
  </si>
  <si>
    <t xml:space="preserve">1 502,00 </t>
  </si>
  <si>
    <t xml:space="preserve">7 361,00 </t>
  </si>
  <si>
    <t xml:space="preserve">8 262,00 </t>
  </si>
  <si>
    <t xml:space="preserve">3 004,00 </t>
  </si>
  <si>
    <t>Кабельная линия 10 кВ в траншее протяженностью 120 м: От проектируемой в рамках отдельного проекта «Всесезонный туристско-рекреационный комплекс «Эльбрус», Кабардино-Балкарская Республика. Инженерные сети» РТП-Азау-3 до проектируемой ТП-КД-10 кабельной линией–10 кВ</t>
  </si>
  <si>
    <t xml:space="preserve">Кабельные линии напряжением до 35 кВ с интервалами протяженности: свыше 100 до 500 м, 120(м) </t>
  </si>
  <si>
    <t>(7763+42*120)*1,191*1,04*0,4*5,07,
где количество 120=120</t>
  </si>
  <si>
    <t>32 161,00</t>
  </si>
  <si>
    <t xml:space="preserve">1 930,00 </t>
  </si>
  <si>
    <t xml:space="preserve">2 894,00 </t>
  </si>
  <si>
    <t xml:space="preserve">1 608,00 </t>
  </si>
  <si>
    <t xml:space="preserve">7 879,00 </t>
  </si>
  <si>
    <t xml:space="preserve">8 844,00 </t>
  </si>
  <si>
    <t xml:space="preserve">3 216,00 </t>
  </si>
  <si>
    <t>ТП-КД-10  2х160 кВА: Встроенная в проектируемое здание НСКД.</t>
  </si>
  <si>
    <t>(20800*1)*0,35*1,111*1,04*0,5*0,7*5,07,
где количество 1=1</t>
  </si>
  <si>
    <t>14 926,00</t>
  </si>
  <si>
    <t>ТЧ п.2.8.7.1 Для комплектных подстанций с мощностью трансформаторов 160 кВ А (2х160) и ниже К=0,7;</t>
  </si>
  <si>
    <t xml:space="preserve">1 642,00 </t>
  </si>
  <si>
    <t xml:space="preserve">1 045,00 </t>
  </si>
  <si>
    <t xml:space="preserve">4 478,00 </t>
  </si>
  <si>
    <t xml:space="preserve">1 194,00 </t>
  </si>
  <si>
    <t>(25970+63*300)*1,191*1,04*0,4*5,07,
где количество 300=300</t>
  </si>
  <si>
    <t>112 712,00</t>
  </si>
  <si>
    <t xml:space="preserve">2 254,00 </t>
  </si>
  <si>
    <t xml:space="preserve">6 763,00 </t>
  </si>
  <si>
    <t xml:space="preserve">1 127,00 </t>
  </si>
  <si>
    <t xml:space="preserve">10 144,00 </t>
  </si>
  <si>
    <t xml:space="preserve">3 381,00 </t>
  </si>
  <si>
    <t xml:space="preserve">5 636,00 </t>
  </si>
  <si>
    <t xml:space="preserve">27 614,00 </t>
  </si>
  <si>
    <t xml:space="preserve">30 996,00 </t>
  </si>
  <si>
    <t xml:space="preserve">1 691,00 </t>
  </si>
  <si>
    <t xml:space="preserve">2 818,00 </t>
  </si>
  <si>
    <t xml:space="preserve">11 271,00 </t>
  </si>
  <si>
    <t>(47000+58*1500)*1,2*0,4*1,191*1,04*0,4*5,07,
где количество 1500=1500</t>
  </si>
  <si>
    <t>161 569,00</t>
  </si>
  <si>
    <t xml:space="preserve">3 231,00 </t>
  </si>
  <si>
    <t xml:space="preserve">9 694,00 </t>
  </si>
  <si>
    <t xml:space="preserve">1 616,00 </t>
  </si>
  <si>
    <t xml:space="preserve">14 541,00 </t>
  </si>
  <si>
    <t xml:space="preserve">4 847,00 </t>
  </si>
  <si>
    <t xml:space="preserve">8 078,00 </t>
  </si>
  <si>
    <t xml:space="preserve">39 584,00 </t>
  </si>
  <si>
    <t xml:space="preserve">44 431,00 </t>
  </si>
  <si>
    <t xml:space="preserve">2 424,00 </t>
  </si>
  <si>
    <t xml:space="preserve">4 039,00 </t>
  </si>
  <si>
    <t xml:space="preserve">16 157,00 </t>
  </si>
  <si>
    <t>(9090*1)*0,35*1,191*1,04*0,3*5,07,
где количество 1=1</t>
  </si>
  <si>
    <t>5 994,00</t>
  </si>
  <si>
    <t xml:space="preserve">1 469,00 </t>
  </si>
  <si>
    <t xml:space="preserve">1 648,00 </t>
  </si>
  <si>
    <t>(11960*1)*1,5*1,191*1,04*0,4*5,07,
где количество 1=1</t>
  </si>
  <si>
    <t>45 065,00</t>
  </si>
  <si>
    <t xml:space="preserve">4 056,00 </t>
  </si>
  <si>
    <t xml:space="preserve">1 352,00 </t>
  </si>
  <si>
    <t xml:space="preserve">2 253,00 </t>
  </si>
  <si>
    <t xml:space="preserve">11 041,00 </t>
  </si>
  <si>
    <t xml:space="preserve">12 393,00 </t>
  </si>
  <si>
    <t xml:space="preserve">4 507,00 </t>
  </si>
  <si>
    <t>(66000*1)*1,2*0,4*1,191*1,04*0,35*0,4*5,07,
где количество 1=1</t>
  </si>
  <si>
    <t>27 853,00</t>
  </si>
  <si>
    <t xml:space="preserve">1 671,00 </t>
  </si>
  <si>
    <t xml:space="preserve">2 507,00 </t>
  </si>
  <si>
    <t xml:space="preserve">1 393,00 </t>
  </si>
  <si>
    <t xml:space="preserve">6 824,00 </t>
  </si>
  <si>
    <t xml:space="preserve">7 660,00 </t>
  </si>
  <si>
    <t xml:space="preserve">2 785,00 </t>
  </si>
  <si>
    <t>(33000*1)*1,2*1,191*1,04*1,5*0,4*5,07,
где количество 1=1</t>
  </si>
  <si>
    <t>149 211,00</t>
  </si>
  <si>
    <t xml:space="preserve">2 984,00 </t>
  </si>
  <si>
    <t xml:space="preserve">8 953,00 </t>
  </si>
  <si>
    <t xml:space="preserve">1 492,00 </t>
  </si>
  <si>
    <t xml:space="preserve">13 429,00 </t>
  </si>
  <si>
    <t xml:space="preserve">4 476,00 </t>
  </si>
  <si>
    <t xml:space="preserve">7 461,00 </t>
  </si>
  <si>
    <t xml:space="preserve">36 557,00 </t>
  </si>
  <si>
    <t xml:space="preserve">41 033,00 </t>
  </si>
  <si>
    <t xml:space="preserve">2 238,00 </t>
  </si>
  <si>
    <t xml:space="preserve">14 921,00 </t>
  </si>
  <si>
    <t>2 377 853,00</t>
  </si>
  <si>
    <t xml:space="preserve">      Итого Поз. 2.1-2.18</t>
  </si>
  <si>
    <t>(36610+4570*(0.4*12+0.6*20))*1,006*1,04*0,5*5,07,
где количество 20=20</t>
  </si>
  <si>
    <t>300 724,00</t>
  </si>
  <si>
    <t xml:space="preserve">Установка промышленного телевизионного оборудования в готовом здании с числом камер от 2 до 12, 24(1 камера) </t>
  </si>
  <si>
    <t>(36610+4570*(0.4*12+0.6*24))*1,1*1,006*1,04*0,5*5,07,
где количество 24=24</t>
  </si>
  <si>
    <t>362 795,00</t>
  </si>
  <si>
    <t xml:space="preserve">Автоматизированное рабочее место (АРМ) оператора на базе ПЭВМ, 2(1 АРМ) </t>
  </si>
  <si>
    <t xml:space="preserve">СБЦП "Объекты связи (2010)" табл.24 п.1
(СБЦП02-24-1) </t>
  </si>
  <si>
    <t>(2400*2)*1,006*0,5*1,04*5,07,
где количество 2=2</t>
  </si>
  <si>
    <t>12 731,00</t>
  </si>
  <si>
    <t xml:space="preserve">Установка промышленного телевизионного оборудования в готовом здании с числом камер от 2 до 12, 22(1 камера) </t>
  </si>
  <si>
    <t>(36610+4570*(0.4*12+0.6*22))*1,1*1,006*1,04*0,5*5,07,
где количество 22=22</t>
  </si>
  <si>
    <t>346 796,00</t>
  </si>
  <si>
    <t>(25970+63*500)*1,191*1,04*0,4*5,07,
где количество 500=500</t>
  </si>
  <si>
    <t>144 362,00</t>
  </si>
  <si>
    <t xml:space="preserve">2 887,00 </t>
  </si>
  <si>
    <t xml:space="preserve">8 662,00 </t>
  </si>
  <si>
    <t xml:space="preserve">1 444,00 </t>
  </si>
  <si>
    <t xml:space="preserve">12 993,00 </t>
  </si>
  <si>
    <t xml:space="preserve">4 331,00 </t>
  </si>
  <si>
    <t xml:space="preserve">7 218,00 </t>
  </si>
  <si>
    <t xml:space="preserve">35 369,00 </t>
  </si>
  <si>
    <t xml:space="preserve">39 700,00 </t>
  </si>
  <si>
    <t xml:space="preserve">2 165,00 </t>
  </si>
  <si>
    <t xml:space="preserve">3 609,00 </t>
  </si>
  <si>
    <t xml:space="preserve">14 436,00 </t>
  </si>
  <si>
    <t>(2450+3680*2)*1,006*1,04*0,5*5,07,
где количество 2=2</t>
  </si>
  <si>
    <t>26 018,00</t>
  </si>
  <si>
    <t xml:space="preserve">Автоматизированное рабочее место (АРМ) оператора на базе ПЭВМ, 1(1 АРМ) </t>
  </si>
  <si>
    <t>(2400*1)*1,006*0,5*1,04*5,07,
где количество 1=1</t>
  </si>
  <si>
    <t>6 365,00</t>
  </si>
  <si>
    <t>(25980+4623*40)*1,006*1,04*0,42*5,07,
где количество 40=40</t>
  </si>
  <si>
    <t>469 856,00</t>
  </si>
  <si>
    <t>(34200+790*50)*1,006*1,04*0,5*5,07,
где количество 50=50</t>
  </si>
  <si>
    <t>195 468,00</t>
  </si>
  <si>
    <t>(1740+632*3)*1,006*1,04*0,5*5,07,
где количество 3=3</t>
  </si>
  <si>
    <t>9 643,00</t>
  </si>
  <si>
    <t xml:space="preserve">1 157,00 </t>
  </si>
  <si>
    <t>Электроснабжение 16%;</t>
  </si>
  <si>
    <t xml:space="preserve">1 543,00 </t>
  </si>
  <si>
    <t>Водоснабжение 2%;</t>
  </si>
  <si>
    <t>Водоотведение 2%;</t>
  </si>
  <si>
    <t>Отопление, вентиляция, кондиционирование воздуха 10%;</t>
  </si>
  <si>
    <t>Связь 2%;</t>
  </si>
  <si>
    <t>Газоснабжение 1%;</t>
  </si>
  <si>
    <t>Технологические решения 18%;</t>
  </si>
  <si>
    <t xml:space="preserve">1 736,00 </t>
  </si>
  <si>
    <t>(36610+4570*9)*1,006*1,04*0,5*1,1*5,07,
где количество 9=9</t>
  </si>
  <si>
    <t>226 802,00</t>
  </si>
  <si>
    <t>(2450+3680*3)*1,006*1,04*0,5*5,07,
где количество 3=3</t>
  </si>
  <si>
    <t>35 778,00</t>
  </si>
  <si>
    <t>Система охраны опор канатной дороги (СООКД) 60 видеокамер</t>
  </si>
  <si>
    <t xml:space="preserve">Установка промышленного телевизионного оборудования в готовом здании с числом камер от 2 до 12, 60(1 камера) </t>
  </si>
  <si>
    <t>(36610+4570*(0.4*12+0.6*60))*1,1*1,006*1,04*0,5*5,07,
где количество 60=60</t>
  </si>
  <si>
    <t>650 782,00</t>
  </si>
  <si>
    <t>ВОЛС по опорам = 4600 м</t>
  </si>
  <si>
    <t xml:space="preserve">Прокладка кабелей и подвеска проводов связи и радио по опорам, протяженностью: свыше 1000 до 6000 м, 4600(м) </t>
  </si>
  <si>
    <t>(47000+58*4600)*1,04*1,186*1,2*0,4*0,4*5,07,
где количество 4600=4600</t>
  </si>
  <si>
    <t>376 773,00</t>
  </si>
  <si>
    <t>СБЦП МУ(2009) п.3.7 Сейсмичность 9 баллов К=1,3 для разделов проектирования (ТХ- 24,5%; КР-27,5%; ЭС-10%) к=62%*1,3+38%=118,6% К=1,186;</t>
  </si>
  <si>
    <t xml:space="preserve">7 535,00 </t>
  </si>
  <si>
    <t xml:space="preserve">22 606,00 </t>
  </si>
  <si>
    <t xml:space="preserve">3 768,00 </t>
  </si>
  <si>
    <t xml:space="preserve">33 910,00 </t>
  </si>
  <si>
    <t xml:space="preserve">11 303,00 </t>
  </si>
  <si>
    <t xml:space="preserve">18 839,00 </t>
  </si>
  <si>
    <t xml:space="preserve">92 309,00 </t>
  </si>
  <si>
    <t xml:space="preserve">103 613,00 </t>
  </si>
  <si>
    <t xml:space="preserve">5 652,00 </t>
  </si>
  <si>
    <t xml:space="preserve">9 419,00 </t>
  </si>
  <si>
    <t xml:space="preserve">37 677,00 </t>
  </si>
  <si>
    <t>СОТС = 16 приборов (256 м2 (по 16 м2 на опору))</t>
  </si>
  <si>
    <t xml:space="preserve">Установки охранной сигнализации, защищающие объект площадью: 200-400м2, 1(объект) </t>
  </si>
  <si>
    <t xml:space="preserve">СБЦ "Системы противопожарной и охранной защиты (1999)" табл.5 п.3
(СБЦ1-5-3) </t>
  </si>
  <si>
    <t>(738*1)*0,4*38,79,
где количество 1=1</t>
  </si>
  <si>
    <t>11 451,00</t>
  </si>
  <si>
    <t>Индекс пересчета стоимости проектных работ на III квартал 2022 к уровню цен по состоянию на 01.01.1995, с учетом положений, приведенных в _x000D_;</t>
  </si>
  <si>
    <t>письме Госстроя России от 13.01.1996 № 9-1-1/6 (приложение №3 к письму Минстроя РФ от 05.08.2022 N 39010-ИФ/09) Кинф=38,79;</t>
  </si>
  <si>
    <t xml:space="preserve">3 435,00 </t>
  </si>
  <si>
    <t>Принципиальные технические решения, технико-экономический анализ 30%;</t>
  </si>
  <si>
    <t xml:space="preserve">7 672,00 </t>
  </si>
  <si>
    <t>Автоматика и сигнализация 67%;</t>
  </si>
  <si>
    <t>Сметная документация 3%;</t>
  </si>
  <si>
    <t>Система оперативной диспетчерской связи (СОДС) = 2 телефона</t>
  </si>
  <si>
    <t xml:space="preserve">Установка оперативно-диспетчерской связи емкостью в номерах: до 50, 2(1 номер) </t>
  </si>
  <si>
    <t xml:space="preserve">СБЦП "Объекты связи (2010)" табл.9 п.2
(СБЦП02-9-1) </t>
  </si>
  <si>
    <t>((1020+15*(0.4*50+0.6*0.5*50))*0,7)*0,48*1,144*1,04*5,07,
где количество 2=2</t>
  </si>
  <si>
    <t>3 131,00</t>
  </si>
  <si>
    <t xml:space="preserve"> Стадийность проектирования К=0,48;</t>
  </si>
  <si>
    <t>СБЦП МУ(2009) п.3.7 Сейсмичность 9 баллов К=1,3 для разделов проектирования (КР-12%, ЭС-16%, СС-2%, ТХ-18%) к=48%*1,3+52%=114,4% К=1,144;</t>
  </si>
  <si>
    <t>Система радиосвязи = 2 ретранслятора, 1 базовая станция (ретранслятор)</t>
  </si>
  <si>
    <t xml:space="preserve">Радиостанция приемо-передающая мощностью до 1000 В, 2+1=3(1 станция) </t>
  </si>
  <si>
    <t xml:space="preserve">СБЦП "Объекты связи (2010)" табл.12 п.6
(СБЦП02-12-6) </t>
  </si>
  <si>
    <t>(39550*3)*0,5*1,04*1,144*0,2*5,07,
где количество 3=2+1</t>
  </si>
  <si>
    <t>71 571,00</t>
  </si>
  <si>
    <t>СБЦП МУ(2009) п.3.2 Привязка типовой или повторно применяемой проектной документации, без внесения изменений в надземную часть здания - от 0,2 до 0,35 К=0,2;</t>
  </si>
  <si>
    <t xml:space="preserve">1 431,00 </t>
  </si>
  <si>
    <t xml:space="preserve">4 294,00 </t>
  </si>
  <si>
    <t xml:space="preserve">8 589,00 </t>
  </si>
  <si>
    <t xml:space="preserve">11 451,00 </t>
  </si>
  <si>
    <t xml:space="preserve">7 157,00 </t>
  </si>
  <si>
    <t xml:space="preserve">12 883,00 </t>
  </si>
  <si>
    <t xml:space="preserve">2 147,00 </t>
  </si>
  <si>
    <t xml:space="preserve">6 441,00 </t>
  </si>
  <si>
    <t xml:space="preserve">5 726,00 </t>
  </si>
  <si>
    <t>Система охранного теленаблюдения горнолыжных трасс (СОТ ГЛТ) = 4 видеокамеры</t>
  </si>
  <si>
    <t xml:space="preserve">Установка промышленного телевизионного оборудования в готовом здании с числом камерот 2 до 12, 4(1 камера) </t>
  </si>
  <si>
    <t>(36610+4570*4)*0,5*1,1*1,144*1,04*5,07,
где количество 4=4</t>
  </si>
  <si>
    <t>182 106,00</t>
  </si>
  <si>
    <t xml:space="preserve">3 642,00 </t>
  </si>
  <si>
    <t xml:space="preserve">10 926,00 </t>
  </si>
  <si>
    <t xml:space="preserve">21 853,00 </t>
  </si>
  <si>
    <t xml:space="preserve">29 137,00 </t>
  </si>
  <si>
    <t xml:space="preserve">18 211,00 </t>
  </si>
  <si>
    <t xml:space="preserve">1 821,00 </t>
  </si>
  <si>
    <t xml:space="preserve">32 779,00 </t>
  </si>
  <si>
    <t xml:space="preserve">5 463,00 </t>
  </si>
  <si>
    <t xml:space="preserve">16 390,00 </t>
  </si>
  <si>
    <t xml:space="preserve">14 568,00 </t>
  </si>
  <si>
    <t>Система экстренной связи горнолыжных трасс (СЭС ГЛТ) = 2 стойки</t>
  </si>
  <si>
    <t>Линия связи = 200 м</t>
  </si>
  <si>
    <t>(33000*1)*1,04*1,186*0,4*5,07,
где количество 1=1</t>
  </si>
  <si>
    <t>82 547,00</t>
  </si>
  <si>
    <t xml:space="preserve">1 651,00 </t>
  </si>
  <si>
    <t xml:space="preserve">4 953,00 </t>
  </si>
  <si>
    <t xml:space="preserve">7 429,00 </t>
  </si>
  <si>
    <t xml:space="preserve">2 476,00 </t>
  </si>
  <si>
    <t xml:space="preserve">4 127,00 </t>
  </si>
  <si>
    <t xml:space="preserve">20 224,00 </t>
  </si>
  <si>
    <t xml:space="preserve">22 700,00 </t>
  </si>
  <si>
    <t xml:space="preserve">1 238,00 </t>
  </si>
  <si>
    <t xml:space="preserve">2 064,00 </t>
  </si>
  <si>
    <t xml:space="preserve">8 255,00 </t>
  </si>
  <si>
    <t>Система экстренной связи = 2 стойки</t>
  </si>
  <si>
    <t>Система речевого оповещения (СРО) = 6 динамиков</t>
  </si>
  <si>
    <t xml:space="preserve">Производственная громкоговорящая избирательная или циркулярная связь в производственных помещениях с количеством абонентов: до 10, 6(1 абонент) </t>
  </si>
  <si>
    <t xml:space="preserve">СБЦП "Объекты связи (2010)" табл.9 п.3
(СБЦП02-9-3) </t>
  </si>
  <si>
    <t>(1390+102*(0.4*10+0.6*6))*1,144*0,48*1,04*5,07,
где количество 6=6</t>
  </si>
  <si>
    <t>6 269,00</t>
  </si>
  <si>
    <t xml:space="preserve">1 003,00 </t>
  </si>
  <si>
    <t xml:space="preserve">1 128,00 </t>
  </si>
  <si>
    <t>Система информирования и оповещения (СИО) = 2 видеоэкрана</t>
  </si>
  <si>
    <t xml:space="preserve">Устройство отображения: алфавитно-цифровое табло, 2(1 табло) </t>
  </si>
  <si>
    <t xml:space="preserve">СБЦП "Коммунальные инженерные сети и сооружения (2012)" табл.34 п.12
(СБЦП07-34-12) </t>
  </si>
  <si>
    <t>(7960*2)*0,3*1,04*1,021*5,07,
где количество 2=2</t>
  </si>
  <si>
    <t>25 712,00</t>
  </si>
  <si>
    <t xml:space="preserve"> Сейсмичность 9 баллов (п. 3.7 МУ) для раздела электроснабжение- 7% К=(0,07*1,3+0,93)=1,021 К=1,021;</t>
  </si>
  <si>
    <t xml:space="preserve">   Проектные работы: Системы противопожарной и охранной защиты (1999)</t>
  </si>
  <si>
    <t xml:space="preserve">      Итого Поз. 3.16</t>
  </si>
  <si>
    <t>629 394,00</t>
  </si>
  <si>
    <t xml:space="preserve">      Итого Поз. 3.5, 3.15, 3.21, 3.24</t>
  </si>
  <si>
    <t>3 382 953,00</t>
  </si>
  <si>
    <t xml:space="preserve">      Итого Поз. 3.1-3.4, 3.6-3.14, 3.17-3.20, 3.22-3.23</t>
  </si>
  <si>
    <t>4 023 798,00</t>
  </si>
  <si>
    <t>(302260+82040*5,6)*1,08*0,36*5,07*0,9889,
где количество 5,6=5,6</t>
  </si>
  <si>
    <t>1 484 778,00</t>
  </si>
  <si>
    <t>Трасса 6%;</t>
  </si>
  <si>
    <t xml:space="preserve">90 087,00 </t>
  </si>
  <si>
    <t>Земляное полотно 33%;</t>
  </si>
  <si>
    <t xml:space="preserve">495 477,00 </t>
  </si>
  <si>
    <t>Водопропускные трубы и водоотвод 6%;</t>
  </si>
  <si>
    <t xml:space="preserve">135 130,00 </t>
  </si>
  <si>
    <t>Организация и безопасность движения, обустройство дорог, барьерное ограждение 6%;</t>
  </si>
  <si>
    <t xml:space="preserve">45 043,00 </t>
  </si>
  <si>
    <t>Ресурсоемкость строительства с обоснованием использования зарубежных технологий и материалов 1%;</t>
  </si>
  <si>
    <t xml:space="preserve">15 014,00 </t>
  </si>
  <si>
    <t>Охрана окружающей среды 7%;</t>
  </si>
  <si>
    <t xml:space="preserve">105 101,00 </t>
  </si>
  <si>
    <t>Проект организации строительства 18%;</t>
  </si>
  <si>
    <t xml:space="preserve">270 260,00 </t>
  </si>
  <si>
    <t>Сметная документация 9,89%;</t>
  </si>
  <si>
    <t xml:space="preserve">148 493,00 </t>
  </si>
  <si>
    <t xml:space="preserve">      Итого Поз. 4.1</t>
  </si>
  <si>
    <t>(30500*1)*1,06*1,6*5,07,
где количество 1=1</t>
  </si>
  <si>
    <t>262 261,00</t>
  </si>
  <si>
    <t xml:space="preserve">      Итого Поз. 5.1</t>
  </si>
  <si>
    <t xml:space="preserve">      Проектные работы: Объекты жилищно-гражданского строительства (2003,2010)</t>
  </si>
  <si>
    <t xml:space="preserve">         Итого Поз. 1.3, 1.5</t>
  </si>
  <si>
    <t xml:space="preserve">      Проектные работы: Предприятия автомобильного транспорта (2006)</t>
  </si>
  <si>
    <t xml:space="preserve">         Итого Поз. 1.6</t>
  </si>
  <si>
    <t xml:space="preserve">      Проектные работы: Автомобильные дороги общего пользования (2007)</t>
  </si>
  <si>
    <t xml:space="preserve">         Итого Поз. 1.9</t>
  </si>
  <si>
    <t xml:space="preserve">      Проектные работы: Территориальное планирование и планировка территорий (2010)</t>
  </si>
  <si>
    <t xml:space="preserve">         Итого Поз. 1.34</t>
  </si>
  <si>
    <t xml:space="preserve">      Проектные работы: Коммунальные инженерные сети и сооружения (2012)</t>
  </si>
  <si>
    <t xml:space="preserve">         Итого Поз. 1.4</t>
  </si>
  <si>
    <t xml:space="preserve">      Проектные работы: Объекты связи (2010)</t>
  </si>
  <si>
    <t xml:space="preserve">         Итого Поз. 1.1-1.2, 1.10-1.11, 1.14-1.31</t>
  </si>
  <si>
    <t xml:space="preserve">      Проектные работы: Железные дороги (2014)</t>
  </si>
  <si>
    <t xml:space="preserve">         Итого Поз. 1.7, 1.12</t>
  </si>
  <si>
    <t xml:space="preserve">      Проектные работы: Объекты нефтеперерабатывающей и нефтехимической промышленности (2015)</t>
  </si>
  <si>
    <t xml:space="preserve">         Итого Поз. 1.8, 1.13</t>
  </si>
  <si>
    <t xml:space="preserve">      Проектные работы: Заглубленные сооружения и конструкции, водопонижение, противооползневые сооружения и мероприятия (2015)</t>
  </si>
  <si>
    <t xml:space="preserve">         Итого Поз. 1.32-1.33</t>
  </si>
  <si>
    <t xml:space="preserve">      Итого по разделу 1 Здания и сооружения</t>
  </si>
  <si>
    <t xml:space="preserve">         Итого Поз. 2.1-2.18</t>
  </si>
  <si>
    <t xml:space="preserve">      Итого по разделу 2 Сети инженерного обеспечения</t>
  </si>
  <si>
    <t xml:space="preserve">      Проектные работы: Системы противопожарной и охранной защиты (1999)</t>
  </si>
  <si>
    <t xml:space="preserve">         Итого Поз. 3.16</t>
  </si>
  <si>
    <t xml:space="preserve">         Итого Поз. 3.5, 3.15, 3.21, 3.24</t>
  </si>
  <si>
    <t xml:space="preserve">         Итого Поз. 3.1-3.4, 3.6-3.14, 3.17-3.20, 3.22-3.23</t>
  </si>
  <si>
    <t xml:space="preserve">      Итого по разделу 3 Сети связи и безопасности</t>
  </si>
  <si>
    <t xml:space="preserve">         Итого Поз. 4.1</t>
  </si>
  <si>
    <t xml:space="preserve">      Итого по разделу 4 Технологическая автомобильная подъездная дорога с щебеночным покрытием 5600 м</t>
  </si>
  <si>
    <t xml:space="preserve">      Проектные работы: Инженерно-технические мероприятия ГО (2006)</t>
  </si>
  <si>
    <t xml:space="preserve">         Итого Поз. 5.1</t>
  </si>
  <si>
    <t xml:space="preserve">      Итого по разделу 5 ГО и ЧС</t>
  </si>
  <si>
    <t>14 513 363,00</t>
  </si>
  <si>
    <t>Научно-техническое сопровождение оценки лавинной и селевой опасности</t>
  </si>
  <si>
    <t>1.10</t>
  </si>
  <si>
    <t>Приложение №1 к приказу ФГБУ "Главрыбвод" от 30 декабря 2021 г. №266.</t>
  </si>
  <si>
    <t>Начальная максимальная цена договора (далее - НМЦД) определена в соответствии с 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 и Методики составления сметы контракта, предметом которого являются строительство, реконструкция объектов капитального строительства»;  требованием Федерального Закона от 05.04.2013 N 44-ФЗ "О контрактной системе в сфере закупок товаров, работ, услуг для обеспечения государственных и муниципальных нужд";  Заданием на проектирование объекта капитального строительства.</t>
  </si>
  <si>
    <t>Оценка воздействия проектируемого объекта на водные биологические ресурсы и среду их обитания (один водный объект)</t>
  </si>
  <si>
    <t>при необходимости.</t>
  </si>
  <si>
    <t>КП (письмо ООО "Альфапроект" исх. №65 от 02.06.2021) с учетом коэффициента пересчета в цены III квартала 2022 г. К=5,07/4,59=1,1046</t>
  </si>
  <si>
    <t>при необходимости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</si>
</sst>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_-* #,##0.00_р_._-;\-* #,##0.00_р_._-;_-* &quot;-&quot;_р_._-;_-@_-"/>
    <numFmt numFmtId="168" formatCode="0.0%"/>
    <numFmt numFmtId="169" formatCode="_-* #,##0&quot;р.&quot;_-;\-* #,##0&quot;р.&quot;_-;_-* &quot;-&quot;&quot;р.&quot;_-;_-@_-"/>
    <numFmt numFmtId="170" formatCode="_-* #,##0.00&quot;р.&quot;_-;\-* #,##0.00&quot;р.&quot;_-;_-* &quot;-&quot;??&quot;р.&quot;_-;_-@_-"/>
    <numFmt numFmtId="171" formatCode="_-* #,##0\ _р_._-;\-* #,##0\ _р_._-;_-* &quot;-&quot;\ _р_._-;_-@_-"/>
    <numFmt numFmtId="172" formatCode="_-* #,##0.00\ _р_._-;\-* #,##0.00\ _р_._-;_-* &quot;-&quot;??\ _р_._-;_-@_-"/>
    <numFmt numFmtId="173" formatCode="_(* #,##0.00_);_(* \(#,##0.00\);_(* &quot;-&quot;??_);_(@_)"/>
    <numFmt numFmtId="174" formatCode="#,##0.000"/>
    <numFmt numFmtId="175" formatCode="0.000"/>
    <numFmt numFmtId="176" formatCode="0.0"/>
    <numFmt numFmtId="177" formatCode="#,##0.00000"/>
    <numFmt numFmtId="178" formatCode="#,##0\ _р_."/>
    <numFmt numFmtId="179" formatCode="#,##0.00_р_."/>
    <numFmt numFmtId="180" formatCode="_-* #,##0.00\ _₽_-;\-* #,##0.00\ _₽_-;_-* &quot;-&quot;??\ _₽_-;_-@_-"/>
    <numFmt numFmtId="181" formatCode="0.0000"/>
    <numFmt numFmtId="182" formatCode="0.0000000"/>
    <numFmt numFmtId="183" formatCode="#,##0.0000"/>
  </numFmts>
  <fonts count="1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FF0000"/>
      <name val="Times New Roman"/>
      <family val="1"/>
      <charset val="204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FF000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1"/>
      <name val="Arial Cyr"/>
      <charset val="204"/>
    </font>
    <font>
      <i/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i/>
      <sz val="9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name val="Courier"/>
      <family val="3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sz val="10"/>
      <name val="Courier New Cyr"/>
      <charset val="204"/>
    </font>
    <font>
      <b/>
      <sz val="9"/>
      <name val="Times New Roman Cyr"/>
      <charset val="204"/>
    </font>
    <font>
      <b/>
      <sz val="10"/>
      <name val="Times New Roman"/>
      <family val="1"/>
    </font>
    <font>
      <i/>
      <u/>
      <sz val="10"/>
      <name val="Times New Roman Cyr"/>
      <charset val="204"/>
    </font>
    <font>
      <b/>
      <sz val="11"/>
      <name val="Times New Roman Cyr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i/>
      <u/>
      <sz val="9"/>
      <name val="Times New Roman"/>
      <family val="1"/>
      <charset val="204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FF0000"/>
      <name val="Times New Roman Cyr"/>
      <family val="1"/>
      <charset val="204"/>
    </font>
    <font>
      <b/>
      <sz val="9"/>
      <name val="Arial"/>
      <family val="2"/>
      <charset val="204"/>
    </font>
    <font>
      <b/>
      <sz val="12"/>
      <name val="Times New Roman Cyr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Courier"/>
      <family val="1"/>
      <charset val="204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</font>
    <font>
      <sz val="1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i/>
      <u/>
      <sz val="12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959">
    <xf numFmtId="0" fontId="0" fillId="0" borderId="0"/>
    <xf numFmtId="0" fontId="32" fillId="0" borderId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5" fillId="3" borderId="0">
      <alignment horizontal="left" vertical="center"/>
    </xf>
    <xf numFmtId="0" fontId="35" fillId="3" borderId="0">
      <alignment horizontal="center" vertical="center"/>
    </xf>
    <xf numFmtId="0" fontId="35" fillId="3" borderId="0">
      <alignment horizontal="left" vertical="center"/>
    </xf>
    <xf numFmtId="0" fontId="35" fillId="3" borderId="0">
      <alignment horizontal="left" vertical="center"/>
    </xf>
    <xf numFmtId="0" fontId="35" fillId="3" borderId="0">
      <alignment horizontal="left" vertical="center"/>
    </xf>
    <xf numFmtId="0" fontId="35" fillId="3" borderId="0">
      <alignment horizontal="right" vertical="center"/>
    </xf>
    <xf numFmtId="0" fontId="35" fillId="3" borderId="0">
      <alignment horizontal="center" vertical="center"/>
    </xf>
    <xf numFmtId="165" fontId="32" fillId="0" borderId="0" applyFont="0" applyFill="0" applyBorder="0" applyAlignment="0" applyProtection="0"/>
    <xf numFmtId="0" fontId="32" fillId="0" borderId="0"/>
    <xf numFmtId="0" fontId="32" fillId="0" borderId="0"/>
    <xf numFmtId="165" fontId="38" fillId="0" borderId="0" applyFont="0" applyFill="0" applyBorder="0" applyAlignment="0" applyProtection="0"/>
    <xf numFmtId="0" fontId="35" fillId="3" borderId="0">
      <alignment horizontal="left" vertical="center"/>
    </xf>
    <xf numFmtId="0" fontId="35" fillId="3" borderId="0">
      <alignment horizontal="left" vertical="center"/>
    </xf>
    <xf numFmtId="0" fontId="35" fillId="3" borderId="0">
      <alignment horizontal="left" vertical="center"/>
    </xf>
    <xf numFmtId="0" fontId="35" fillId="3" borderId="0">
      <alignment horizontal="left" vertical="center"/>
    </xf>
    <xf numFmtId="0" fontId="39" fillId="4" borderId="0">
      <alignment horizontal="right" vertical="center"/>
    </xf>
    <xf numFmtId="0" fontId="35" fillId="3" borderId="0">
      <alignment horizontal="right" vertical="center"/>
    </xf>
    <xf numFmtId="0" fontId="35" fillId="3" borderId="0">
      <alignment horizontal="right" vertical="center"/>
    </xf>
    <xf numFmtId="0" fontId="35" fillId="3" borderId="0">
      <alignment horizontal="right" vertical="center"/>
    </xf>
    <xf numFmtId="0" fontId="35" fillId="5" borderId="0">
      <alignment horizontal="center" vertical="center"/>
    </xf>
    <xf numFmtId="0" fontId="39" fillId="4" borderId="0">
      <alignment horizontal="left" vertical="center"/>
    </xf>
    <xf numFmtId="0" fontId="39" fillId="0" borderId="0">
      <alignment horizontal="left" vertical="top"/>
    </xf>
    <xf numFmtId="0" fontId="35" fillId="5" borderId="0">
      <alignment horizontal="center" vertical="center"/>
    </xf>
    <xf numFmtId="0" fontId="39" fillId="4" borderId="0">
      <alignment horizontal="center" vertical="center"/>
    </xf>
    <xf numFmtId="0" fontId="39" fillId="0" borderId="0">
      <alignment horizontal="center" vertical="center"/>
    </xf>
    <xf numFmtId="0" fontId="40" fillId="4" borderId="0">
      <alignment horizontal="left" vertical="center"/>
    </xf>
    <xf numFmtId="0" fontId="39" fillId="0" borderId="0">
      <alignment horizontal="center" vertical="center"/>
    </xf>
    <xf numFmtId="0" fontId="39" fillId="4" borderId="0">
      <alignment horizontal="center" vertical="center"/>
    </xf>
    <xf numFmtId="0" fontId="39" fillId="4" borderId="0">
      <alignment horizontal="left" vertical="center"/>
    </xf>
    <xf numFmtId="0" fontId="39" fillId="4" borderId="0">
      <alignment horizontal="right" vertical="center"/>
    </xf>
    <xf numFmtId="0" fontId="39" fillId="4" borderId="0">
      <alignment horizontal="center" vertical="center"/>
    </xf>
    <xf numFmtId="0" fontId="39" fillId="4" borderId="0">
      <alignment horizontal="left" vertical="top"/>
    </xf>
    <xf numFmtId="0" fontId="39" fillId="4" borderId="0">
      <alignment horizontal="right" vertical="center"/>
    </xf>
    <xf numFmtId="0" fontId="39" fillId="4" borderId="0">
      <alignment horizontal="right" vertical="top"/>
    </xf>
    <xf numFmtId="0" fontId="39" fillId="4" borderId="0">
      <alignment horizontal="center" vertical="center"/>
    </xf>
    <xf numFmtId="0" fontId="35" fillId="3" borderId="0">
      <alignment horizontal="center" vertical="center"/>
    </xf>
    <xf numFmtId="0" fontId="35" fillId="3" borderId="0">
      <alignment horizontal="center" vertical="center"/>
    </xf>
    <xf numFmtId="0" fontId="35" fillId="3" borderId="0">
      <alignment horizontal="center" vertical="center"/>
    </xf>
    <xf numFmtId="0" fontId="41" fillId="4" borderId="0">
      <alignment horizontal="left" vertical="top"/>
    </xf>
    <xf numFmtId="0" fontId="39" fillId="4" borderId="0">
      <alignment horizontal="left" vertical="center"/>
    </xf>
    <xf numFmtId="0" fontId="41" fillId="4" borderId="0">
      <alignment horizontal="left" vertical="top"/>
    </xf>
    <xf numFmtId="0" fontId="41" fillId="4" borderId="0">
      <alignment horizontal="center" vertical="center"/>
    </xf>
    <xf numFmtId="0" fontId="42" fillId="4" borderId="0">
      <alignment horizontal="center" vertical="center"/>
    </xf>
    <xf numFmtId="0" fontId="42" fillId="0" borderId="0">
      <alignment horizontal="center" vertical="center"/>
    </xf>
    <xf numFmtId="0" fontId="39" fillId="4" borderId="0">
      <alignment horizontal="center" vertical="center"/>
    </xf>
    <xf numFmtId="0" fontId="39" fillId="0" borderId="0">
      <alignment horizontal="center" vertical="top"/>
    </xf>
    <xf numFmtId="0" fontId="39" fillId="4" borderId="0">
      <alignment horizontal="center" vertical="center"/>
    </xf>
    <xf numFmtId="0" fontId="43" fillId="0" borderId="0">
      <alignment horizontal="left" vertical="top"/>
    </xf>
    <xf numFmtId="0" fontId="39" fillId="4" borderId="0">
      <alignment horizontal="center" vertical="center"/>
    </xf>
    <xf numFmtId="0" fontId="39" fillId="0" borderId="0">
      <alignment horizontal="left" vertical="top"/>
    </xf>
    <xf numFmtId="0" fontId="39" fillId="4" borderId="0">
      <alignment horizontal="left" vertical="center"/>
    </xf>
    <xf numFmtId="0" fontId="43" fillId="0" borderId="0">
      <alignment horizontal="left" vertical="center"/>
    </xf>
    <xf numFmtId="0" fontId="35" fillId="5" borderId="0">
      <alignment horizontal="left" vertical="center"/>
    </xf>
    <xf numFmtId="0" fontId="39" fillId="4" borderId="0">
      <alignment horizontal="left" vertical="center"/>
    </xf>
    <xf numFmtId="0" fontId="43" fillId="0" borderId="0">
      <alignment horizontal="left" vertical="top"/>
    </xf>
    <xf numFmtId="0" fontId="35" fillId="5" borderId="0">
      <alignment horizontal="left" vertical="center"/>
    </xf>
    <xf numFmtId="0" fontId="4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9" fontId="38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33" fillId="0" borderId="0"/>
    <xf numFmtId="0" fontId="35" fillId="3" borderId="0">
      <alignment horizontal="left" vertical="center"/>
    </xf>
    <xf numFmtId="0" fontId="35" fillId="3" borderId="0">
      <alignment horizontal="left" vertical="center"/>
    </xf>
    <xf numFmtId="0" fontId="35" fillId="3" borderId="0">
      <alignment horizontal="left" vertical="center"/>
    </xf>
    <xf numFmtId="0" fontId="35" fillId="3" borderId="0">
      <alignment horizontal="left" vertical="center"/>
    </xf>
    <xf numFmtId="0" fontId="35" fillId="3" borderId="0">
      <alignment horizontal="right" vertical="center"/>
    </xf>
    <xf numFmtId="0" fontId="35" fillId="3" borderId="0">
      <alignment horizontal="right" vertical="center"/>
    </xf>
    <xf numFmtId="0" fontId="35" fillId="3" borderId="0">
      <alignment horizontal="right" vertical="center"/>
    </xf>
    <xf numFmtId="0" fontId="35" fillId="5" borderId="0">
      <alignment horizontal="center" vertical="center"/>
    </xf>
    <xf numFmtId="0" fontId="35" fillId="3" borderId="0">
      <alignment horizontal="center" vertical="center"/>
    </xf>
    <xf numFmtId="0" fontId="35" fillId="3" borderId="0">
      <alignment horizontal="center" vertical="center"/>
    </xf>
    <xf numFmtId="0" fontId="35" fillId="5" borderId="0">
      <alignment horizontal="left" vertical="center"/>
    </xf>
    <xf numFmtId="0" fontId="38" fillId="0" borderId="0"/>
    <xf numFmtId="0" fontId="37" fillId="0" borderId="0"/>
    <xf numFmtId="9" fontId="38" fillId="0" borderId="0" applyFont="0" applyFill="0" applyBorder="0" applyAlignment="0" applyProtection="0"/>
    <xf numFmtId="0" fontId="31" fillId="0" borderId="0"/>
    <xf numFmtId="0" fontId="45" fillId="0" borderId="0">
      <alignment horizontal="right" vertical="center"/>
    </xf>
    <xf numFmtId="0" fontId="46" fillId="0" borderId="0">
      <alignment horizontal="left" vertical="center"/>
    </xf>
    <xf numFmtId="0" fontId="47" fillId="0" borderId="0">
      <alignment horizontal="left" vertical="center"/>
    </xf>
    <xf numFmtId="0" fontId="47" fillId="0" borderId="0">
      <alignment horizontal="left" vertical="top"/>
    </xf>
    <xf numFmtId="0" fontId="48" fillId="0" borderId="0">
      <alignment horizontal="center" vertical="center"/>
    </xf>
    <xf numFmtId="0" fontId="47" fillId="0" borderId="0">
      <alignment horizontal="center" vertical="top"/>
    </xf>
    <xf numFmtId="0" fontId="45" fillId="0" borderId="0">
      <alignment horizontal="left" vertical="top"/>
    </xf>
    <xf numFmtId="0" fontId="45" fillId="0" borderId="0">
      <alignment horizontal="left" vertical="center"/>
    </xf>
    <xf numFmtId="0" fontId="47" fillId="0" borderId="4">
      <alignment horizontal="center" vertical="center"/>
    </xf>
    <xf numFmtId="0" fontId="45" fillId="0" borderId="4">
      <alignment horizontal="center" vertical="center"/>
    </xf>
    <xf numFmtId="0" fontId="47" fillId="0" borderId="4">
      <alignment horizontal="left" vertical="center"/>
    </xf>
    <xf numFmtId="0" fontId="47" fillId="0" borderId="4">
      <alignment horizontal="right" vertical="center"/>
    </xf>
    <xf numFmtId="0" fontId="47" fillId="0" borderId="4">
      <alignment horizontal="left" vertical="top"/>
    </xf>
    <xf numFmtId="164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0" fillId="0" borderId="0"/>
    <xf numFmtId="0" fontId="47" fillId="0" borderId="0">
      <alignment horizontal="left" vertical="top"/>
    </xf>
    <xf numFmtId="0" fontId="47" fillId="0" borderId="4">
      <alignment horizontal="right" vertical="top"/>
    </xf>
    <xf numFmtId="0" fontId="47" fillId="0" borderId="4">
      <alignment horizontal="left" vertical="top"/>
    </xf>
    <xf numFmtId="0" fontId="47" fillId="0" borderId="10">
      <alignment horizontal="left" vertical="top"/>
    </xf>
    <xf numFmtId="0" fontId="47" fillId="0" borderId="2">
      <alignment horizontal="left" vertical="top"/>
    </xf>
    <xf numFmtId="0" fontId="45" fillId="0" borderId="0">
      <alignment horizontal="left" vertical="top"/>
    </xf>
    <xf numFmtId="0" fontId="47" fillId="0" borderId="0">
      <alignment horizontal="center" vertical="top"/>
    </xf>
    <xf numFmtId="0" fontId="48" fillId="0" borderId="0">
      <alignment horizontal="center" vertical="center"/>
    </xf>
    <xf numFmtId="0" fontId="29" fillId="0" borderId="0"/>
    <xf numFmtId="0" fontId="32" fillId="0" borderId="0"/>
    <xf numFmtId="0" fontId="39" fillId="4" borderId="0">
      <alignment horizontal="left" vertical="center"/>
    </xf>
    <xf numFmtId="0" fontId="38" fillId="3" borderId="0">
      <alignment horizontal="center" vertical="center"/>
    </xf>
    <xf numFmtId="0" fontId="44" fillId="0" borderId="0"/>
    <xf numFmtId="0" fontId="44" fillId="0" borderId="0"/>
    <xf numFmtId="0" fontId="39" fillId="4" borderId="0">
      <alignment horizontal="left" vertical="center"/>
    </xf>
    <xf numFmtId="0" fontId="29" fillId="0" borderId="0"/>
    <xf numFmtId="0" fontId="33" fillId="0" borderId="0"/>
    <xf numFmtId="0" fontId="59" fillId="0" borderId="0"/>
    <xf numFmtId="164" fontId="3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8" fillId="0" borderId="0"/>
    <xf numFmtId="0" fontId="27" fillId="0" borderId="0"/>
    <xf numFmtId="0" fontId="27" fillId="0" borderId="0"/>
    <xf numFmtId="0" fontId="26" fillId="0" borderId="0"/>
    <xf numFmtId="0" fontId="45" fillId="0" borderId="0">
      <alignment horizontal="right" vertical="center"/>
    </xf>
    <xf numFmtId="0" fontId="45" fillId="0" borderId="0">
      <alignment horizontal="right" vertical="center"/>
    </xf>
    <xf numFmtId="0" fontId="25" fillId="0" borderId="0"/>
    <xf numFmtId="0" fontId="24" fillId="0" borderId="0"/>
    <xf numFmtId="0" fontId="23" fillId="0" borderId="0"/>
    <xf numFmtId="0" fontId="48" fillId="0" borderId="0">
      <alignment horizontal="center" vertical="center"/>
    </xf>
    <xf numFmtId="0" fontId="47" fillId="0" borderId="0">
      <alignment horizontal="center" vertical="top"/>
    </xf>
    <xf numFmtId="0" fontId="45" fillId="0" borderId="0">
      <alignment horizontal="left" vertical="top"/>
    </xf>
    <xf numFmtId="0" fontId="47" fillId="0" borderId="0">
      <alignment horizontal="left" vertical="top"/>
    </xf>
    <xf numFmtId="0" fontId="47" fillId="0" borderId="4">
      <alignment horizontal="center" vertical="center"/>
    </xf>
    <xf numFmtId="0" fontId="45" fillId="0" borderId="4">
      <alignment horizontal="center" vertical="center"/>
    </xf>
    <xf numFmtId="0" fontId="47" fillId="0" borderId="4">
      <alignment horizontal="left" vertical="center"/>
    </xf>
    <xf numFmtId="0" fontId="47" fillId="0" borderId="2">
      <alignment horizontal="left" vertical="top"/>
    </xf>
    <xf numFmtId="0" fontId="47" fillId="0" borderId="4">
      <alignment horizontal="right" vertical="center"/>
    </xf>
    <xf numFmtId="0" fontId="47" fillId="0" borderId="4">
      <alignment horizontal="right" vertical="top"/>
    </xf>
    <xf numFmtId="0" fontId="47" fillId="0" borderId="0">
      <alignment horizontal="left" vertical="center"/>
    </xf>
    <xf numFmtId="0" fontId="21" fillId="0" borderId="0"/>
    <xf numFmtId="0" fontId="20" fillId="0" borderId="0"/>
    <xf numFmtId="0" fontId="19" fillId="0" borderId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2" fillId="0" borderId="0"/>
    <xf numFmtId="165" fontId="4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19" fillId="0" borderId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19" fillId="0" borderId="0"/>
    <xf numFmtId="0" fontId="45" fillId="0" borderId="0">
      <alignment horizontal="right" vertical="center"/>
    </xf>
    <xf numFmtId="0" fontId="45" fillId="0" borderId="0">
      <alignment horizontal="right" vertical="center"/>
    </xf>
    <xf numFmtId="0" fontId="47" fillId="0" borderId="4">
      <alignment horizontal="right" vertical="top"/>
    </xf>
    <xf numFmtId="0" fontId="47" fillId="0" borderId="4">
      <alignment horizontal="left"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9" fillId="0" borderId="0"/>
    <xf numFmtId="165" fontId="4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8" fontId="32" fillId="0" borderId="0" applyFont="0" applyFill="0" applyBorder="0" applyAlignment="0" applyProtection="0"/>
    <xf numFmtId="0" fontId="37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6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4" borderId="0" applyNumberFormat="0" applyBorder="0" applyAlignment="0" applyProtection="0"/>
    <xf numFmtId="0" fontId="69" fillId="8" borderId="0" applyNumberFormat="0" applyBorder="0" applyAlignment="0" applyProtection="0"/>
    <xf numFmtId="0" fontId="70" fillId="25" borderId="16" applyNumberFormat="0" applyAlignment="0" applyProtection="0"/>
    <xf numFmtId="0" fontId="71" fillId="26" borderId="17" applyNumberFormat="0" applyAlignment="0" applyProtection="0"/>
    <xf numFmtId="0" fontId="72" fillId="0" borderId="0" applyNumberFormat="0" applyFill="0" applyBorder="0" applyAlignment="0" applyProtection="0"/>
    <xf numFmtId="0" fontId="73" fillId="9" borderId="0" applyNumberFormat="0" applyBorder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6" fillId="0" borderId="20" applyNumberFormat="0" applyFill="0" applyAlignment="0" applyProtection="0"/>
    <xf numFmtId="0" fontId="76" fillId="0" borderId="0" applyNumberFormat="0" applyFill="0" applyBorder="0" applyAlignment="0" applyProtection="0"/>
    <xf numFmtId="0" fontId="77" fillId="12" borderId="16" applyNumberFormat="0" applyAlignment="0" applyProtection="0"/>
    <xf numFmtId="0" fontId="78" fillId="0" borderId="21" applyNumberFormat="0" applyFill="0" applyAlignment="0" applyProtection="0"/>
    <xf numFmtId="0" fontId="79" fillId="27" borderId="0" applyNumberFormat="0" applyBorder="0" applyAlignment="0" applyProtection="0"/>
    <xf numFmtId="0" fontId="80" fillId="0" borderId="0" applyNumberFormat="0" applyFill="0" applyBorder="0" applyAlignment="0" applyProtection="0"/>
    <xf numFmtId="0" fontId="32" fillId="28" borderId="22" applyNumberFormat="0" applyFont="0" applyAlignment="0" applyProtection="0"/>
    <xf numFmtId="0" fontId="81" fillId="25" borderId="23" applyNumberFormat="0" applyAlignment="0" applyProtection="0"/>
    <xf numFmtId="0" fontId="39" fillId="4" borderId="0">
      <alignment horizontal="left" vertical="center"/>
    </xf>
    <xf numFmtId="0" fontId="39" fillId="0" borderId="0">
      <alignment horizontal="center" vertical="center"/>
    </xf>
    <xf numFmtId="0" fontId="43" fillId="0" borderId="0">
      <alignment horizontal="center" vertical="center"/>
    </xf>
    <xf numFmtId="0" fontId="39" fillId="0" borderId="0">
      <alignment horizontal="left" vertical="center"/>
    </xf>
    <xf numFmtId="0" fontId="39" fillId="0" borderId="0">
      <alignment horizontal="right" vertical="center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9" fillId="0" borderId="0">
      <alignment horizontal="right" vertical="center"/>
    </xf>
    <xf numFmtId="0" fontId="39" fillId="0" borderId="0">
      <alignment horizontal="left" vertical="center"/>
    </xf>
    <xf numFmtId="0" fontId="35" fillId="3" borderId="0">
      <alignment horizontal="center" vertical="center"/>
    </xf>
    <xf numFmtId="0" fontId="39" fillId="0" borderId="0">
      <alignment horizontal="right" vertical="top"/>
    </xf>
    <xf numFmtId="0" fontId="39" fillId="0" borderId="0">
      <alignment horizontal="left" vertical="top"/>
    </xf>
    <xf numFmtId="0" fontId="82" fillId="0" borderId="0" applyNumberFormat="0" applyFill="0" applyBorder="0" applyAlignment="0" applyProtection="0"/>
    <xf numFmtId="0" fontId="83" fillId="0" borderId="24" applyNumberFormat="0" applyFill="0" applyAlignment="0" applyProtection="0"/>
    <xf numFmtId="0" fontId="84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5" fillId="12" borderId="16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6" fillId="25" borderId="23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0" fontId="87" fillId="25" borderId="16" applyNumberFormat="0" applyAlignment="0" applyProtection="0"/>
    <xf numFmtId="169" fontId="32" fillId="0" borderId="0" applyFont="0" applyFill="0" applyBorder="0" applyAlignment="0" applyProtection="0"/>
    <xf numFmtId="169" fontId="6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6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6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92" fillId="26" borderId="17" applyNumberFormat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0" fontId="32" fillId="28" borderId="22" applyNumberFormat="0" applyFon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7" fillId="0" borderId="0"/>
    <xf numFmtId="0" fontId="8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9" fontId="37" fillId="0" borderId="0" applyFont="0" applyFill="0" applyBorder="0" applyAlignment="0" applyProtection="0"/>
    <xf numFmtId="0" fontId="15" fillId="0" borderId="0"/>
    <xf numFmtId="0" fontId="14" fillId="0" borderId="0"/>
    <xf numFmtId="0" fontId="37" fillId="0" borderId="0"/>
    <xf numFmtId="0" fontId="33" fillId="0" borderId="0"/>
    <xf numFmtId="170" fontId="32" fillId="0" borderId="0" applyFont="0" applyFill="0" applyBorder="0" applyAlignment="0" applyProtection="0"/>
    <xf numFmtId="0" fontId="13" fillId="0" borderId="0"/>
    <xf numFmtId="0" fontId="36" fillId="0" borderId="0">
      <alignment horizontal="center"/>
    </xf>
    <xf numFmtId="0" fontId="33" fillId="0" borderId="4" applyBorder="0" applyAlignment="0">
      <alignment horizontal="center" wrapText="1"/>
    </xf>
    <xf numFmtId="0" fontId="36" fillId="0" borderId="0">
      <alignment horizontal="left" vertical="top"/>
    </xf>
    <xf numFmtId="0" fontId="123" fillId="0" borderId="0"/>
    <xf numFmtId="0" fontId="126" fillId="0" borderId="0"/>
    <xf numFmtId="0" fontId="12" fillId="0" borderId="0"/>
    <xf numFmtId="0" fontId="12" fillId="0" borderId="0"/>
    <xf numFmtId="165" fontId="65" fillId="0" borderId="0" applyFont="0" applyFill="0" applyBorder="0" applyAlignment="0" applyProtection="0"/>
    <xf numFmtId="0" fontId="65" fillId="0" borderId="0"/>
    <xf numFmtId="0" fontId="32" fillId="0" borderId="0"/>
    <xf numFmtId="0" fontId="151" fillId="0" borderId="0"/>
    <xf numFmtId="0" fontId="12" fillId="0" borderId="0"/>
    <xf numFmtId="0" fontId="11" fillId="0" borderId="0"/>
    <xf numFmtId="0" fontId="45" fillId="0" borderId="0">
      <alignment horizontal="left" vertical="top"/>
    </xf>
    <xf numFmtId="0" fontId="47" fillId="0" borderId="0">
      <alignment horizontal="left" vertical="top"/>
    </xf>
    <xf numFmtId="0" fontId="45" fillId="0" borderId="0">
      <alignment horizontal="left" vertical="center"/>
    </xf>
    <xf numFmtId="0" fontId="47" fillId="0" borderId="0">
      <alignment horizontal="left" vertical="center"/>
    </xf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485">
    <xf numFmtId="0" fontId="0" fillId="0" borderId="0" xfId="0"/>
    <xf numFmtId="0" fontId="36" fillId="2" borderId="0" xfId="63" applyFont="1" applyFill="1"/>
    <xf numFmtId="0" fontId="36" fillId="2" borderId="0" xfId="63" applyFont="1" applyFill="1" applyAlignment="1">
      <alignment vertical="center"/>
    </xf>
    <xf numFmtId="0" fontId="36" fillId="2" borderId="4" xfId="1" applyFont="1" applyFill="1" applyBorder="1" applyAlignment="1">
      <alignment horizontal="left" vertical="center" wrapText="1" shrinkToFit="1"/>
    </xf>
    <xf numFmtId="0" fontId="50" fillId="2" borderId="4" xfId="1" applyFont="1" applyFill="1" applyBorder="1" applyAlignment="1">
      <alignment horizontal="center" vertical="center" wrapText="1"/>
    </xf>
    <xf numFmtId="0" fontId="50" fillId="2" borderId="11" xfId="1" applyFont="1" applyFill="1" applyBorder="1" applyAlignment="1">
      <alignment horizontal="center" vertical="center" wrapText="1"/>
    </xf>
    <xf numFmtId="0" fontId="32" fillId="0" borderId="0" xfId="1" applyFont="1" applyFill="1"/>
    <xf numFmtId="0" fontId="54" fillId="2" borderId="4" xfId="1" applyFont="1" applyFill="1" applyBorder="1" applyAlignment="1">
      <alignment horizontal="left" vertical="center" wrapText="1"/>
    </xf>
    <xf numFmtId="0" fontId="50" fillId="0" borderId="0" xfId="1" applyFont="1"/>
    <xf numFmtId="0" fontId="51" fillId="3" borderId="0" xfId="1" applyFont="1" applyFill="1"/>
    <xf numFmtId="164" fontId="32" fillId="0" borderId="0" xfId="1" applyNumberFormat="1" applyFont="1"/>
    <xf numFmtId="0" fontId="32" fillId="0" borderId="0" xfId="1" applyFont="1" applyAlignment="1">
      <alignment horizontal="center" vertical="center"/>
    </xf>
    <xf numFmtId="9" fontId="50" fillId="2" borderId="11" xfId="1" applyNumberFormat="1" applyFont="1" applyFill="1" applyBorder="1" applyAlignment="1">
      <alignment horizontal="center" vertical="center" wrapText="1"/>
    </xf>
    <xf numFmtId="4" fontId="52" fillId="2" borderId="4" xfId="1" applyNumberFormat="1" applyFont="1" applyFill="1" applyBorder="1" applyAlignment="1">
      <alignment horizontal="center" vertical="center" wrapText="1"/>
    </xf>
    <xf numFmtId="0" fontId="32" fillId="0" borderId="0" xfId="1" applyFont="1"/>
    <xf numFmtId="0" fontId="34" fillId="2" borderId="0" xfId="63" applyFont="1" applyFill="1" applyAlignment="1">
      <alignment horizontal="left" vertical="center" wrapText="1"/>
    </xf>
    <xf numFmtId="0" fontId="50" fillId="0" borderId="0" xfId="1" applyFont="1" applyFill="1" applyAlignment="1">
      <alignment horizontal="center" vertical="center"/>
    </xf>
    <xf numFmtId="0" fontId="50" fillId="0" borderId="0" xfId="1" applyFont="1" applyFill="1"/>
    <xf numFmtId="0" fontId="49" fillId="0" borderId="0" xfId="1" applyFont="1" applyFill="1" applyAlignment="1">
      <alignment horizontal="center" vertical="center"/>
    </xf>
    <xf numFmtId="0" fontId="50" fillId="0" borderId="0" xfId="1" applyFont="1" applyFill="1" applyAlignment="1">
      <alignment horizontal="left" vertical="top"/>
    </xf>
    <xf numFmtId="0" fontId="52" fillId="0" borderId="0" xfId="1" applyFont="1" applyBorder="1" applyAlignment="1">
      <alignment horizontal="left" vertical="top"/>
    </xf>
    <xf numFmtId="0" fontId="50" fillId="0" borderId="0" xfId="1" applyFont="1" applyBorder="1" applyAlignment="1"/>
    <xf numFmtId="0" fontId="50" fillId="0" borderId="0" xfId="1" applyFont="1" applyBorder="1" applyAlignment="1">
      <alignment horizontal="center" vertical="center"/>
    </xf>
    <xf numFmtId="0" fontId="32" fillId="0" borderId="0" xfId="1" applyFont="1" applyBorder="1" applyAlignment="1"/>
    <xf numFmtId="0" fontId="49" fillId="0" borderId="4" xfId="1" applyFont="1" applyBorder="1" applyAlignment="1">
      <alignment horizontal="center" vertical="center" wrapText="1"/>
    </xf>
    <xf numFmtId="0" fontId="36" fillId="0" borderId="4" xfId="1" applyFont="1" applyBorder="1" applyAlignment="1">
      <alignment horizontal="center" vertical="center" wrapText="1"/>
    </xf>
    <xf numFmtId="0" fontId="34" fillId="3" borderId="4" xfId="1" applyFont="1" applyFill="1" applyBorder="1" applyAlignment="1">
      <alignment horizontal="center" vertical="center" wrapText="1"/>
    </xf>
    <xf numFmtId="0" fontId="50" fillId="3" borderId="4" xfId="1" applyFont="1" applyFill="1" applyBorder="1" applyAlignment="1">
      <alignment horizontal="left" vertical="center" wrapText="1"/>
    </xf>
    <xf numFmtId="0" fontId="50" fillId="3" borderId="4" xfId="1" applyFont="1" applyFill="1" applyBorder="1" applyAlignment="1">
      <alignment horizontal="center" vertical="center" wrapText="1"/>
    </xf>
    <xf numFmtId="0" fontId="36" fillId="3" borderId="4" xfId="1" applyFont="1" applyFill="1" applyBorder="1" applyAlignment="1">
      <alignment horizontal="center" vertical="center" wrapText="1"/>
    </xf>
    <xf numFmtId="2" fontId="36" fillId="3" borderId="4" xfId="1" applyNumberFormat="1" applyFont="1" applyFill="1" applyBorder="1" applyAlignment="1">
      <alignment horizontal="right" vertical="center"/>
    </xf>
    <xf numFmtId="0" fontId="33" fillId="3" borderId="4" xfId="1" applyFont="1" applyFill="1" applyBorder="1" applyAlignment="1">
      <alignment horizontal="center" vertical="center" wrapText="1"/>
    </xf>
    <xf numFmtId="0" fontId="54" fillId="3" borderId="4" xfId="1" applyFont="1" applyFill="1" applyBorder="1" applyAlignment="1">
      <alignment horizontal="left" vertical="center" wrapText="1"/>
    </xf>
    <xf numFmtId="0" fontId="54" fillId="3" borderId="4" xfId="1" applyFont="1" applyFill="1" applyBorder="1" applyAlignment="1">
      <alignment horizontal="center" vertical="center" wrapText="1"/>
    </xf>
    <xf numFmtId="4" fontId="54" fillId="3" borderId="4" xfId="1" applyNumberFormat="1" applyFont="1" applyFill="1" applyBorder="1" applyAlignment="1">
      <alignment horizontal="right" vertical="center" wrapText="1"/>
    </xf>
    <xf numFmtId="0" fontId="55" fillId="3" borderId="4" xfId="1" applyFont="1" applyFill="1" applyBorder="1" applyAlignment="1">
      <alignment horizontal="center" vertical="center" wrapText="1"/>
    </xf>
    <xf numFmtId="4" fontId="52" fillId="2" borderId="4" xfId="63" applyNumberFormat="1" applyFont="1" applyFill="1" applyBorder="1" applyAlignment="1">
      <alignment horizontal="center" vertical="center" wrapText="1"/>
    </xf>
    <xf numFmtId="0" fontId="54" fillId="2" borderId="4" xfId="63" applyFont="1" applyFill="1" applyBorder="1" applyAlignment="1">
      <alignment horizontal="left" vertical="center" wrapText="1"/>
    </xf>
    <xf numFmtId="0" fontId="50" fillId="2" borderId="4" xfId="63" applyFont="1" applyFill="1" applyBorder="1" applyAlignment="1">
      <alignment horizontal="center" vertical="center" wrapText="1"/>
    </xf>
    <xf numFmtId="9" fontId="50" fillId="2" borderId="4" xfId="63" applyNumberFormat="1" applyFont="1" applyFill="1" applyBorder="1" applyAlignment="1">
      <alignment horizontal="center" vertical="center" wrapText="1"/>
    </xf>
    <xf numFmtId="0" fontId="36" fillId="0" borderId="4" xfId="1" applyFont="1" applyFill="1" applyBorder="1" applyAlignment="1">
      <alignment horizontal="left" vertical="center" wrapText="1"/>
    </xf>
    <xf numFmtId="0" fontId="34" fillId="0" borderId="4" xfId="1" applyFont="1" applyFill="1" applyBorder="1" applyAlignment="1">
      <alignment horizontal="left" vertical="center" wrapText="1"/>
    </xf>
    <xf numFmtId="4" fontId="36" fillId="0" borderId="4" xfId="1" applyNumberFormat="1" applyFont="1" applyFill="1" applyBorder="1" applyAlignment="1">
      <alignment horizontal="center" vertical="center" wrapText="1"/>
    </xf>
    <xf numFmtId="0" fontId="36" fillId="0" borderId="0" xfId="1" applyFont="1" applyFill="1" applyBorder="1" applyAlignment="1">
      <alignment horizontal="center" vertical="center" wrapText="1"/>
    </xf>
    <xf numFmtId="10" fontId="36" fillId="0" borderId="11" xfId="1" applyNumberFormat="1" applyFont="1" applyFill="1" applyBorder="1" applyAlignment="1">
      <alignment horizontal="center" vertical="center" wrapText="1"/>
    </xf>
    <xf numFmtId="10" fontId="36" fillId="0" borderId="0" xfId="1" applyNumberFormat="1" applyFont="1" applyFill="1" applyBorder="1" applyAlignment="1">
      <alignment horizontal="center" vertical="center" wrapText="1"/>
    </xf>
    <xf numFmtId="0" fontId="36" fillId="0" borderId="11" xfId="1" applyFont="1" applyFill="1" applyBorder="1" applyAlignment="1">
      <alignment horizontal="center" vertical="center" wrapText="1"/>
    </xf>
    <xf numFmtId="0" fontId="36" fillId="0" borderId="4" xfId="1" applyFont="1" applyFill="1" applyBorder="1" applyAlignment="1">
      <alignment horizontal="center" vertical="center" wrapText="1"/>
    </xf>
    <xf numFmtId="0" fontId="32" fillId="0" borderId="4" xfId="1" applyFont="1" applyFill="1" applyBorder="1"/>
    <xf numFmtId="0" fontId="54" fillId="0" borderId="4" xfId="1" applyFont="1" applyFill="1" applyBorder="1" applyAlignment="1">
      <alignment horizontal="left" vertical="center" wrapText="1"/>
    </xf>
    <xf numFmtId="0" fontId="54" fillId="0" borderId="4" xfId="1" applyFont="1" applyFill="1" applyBorder="1" applyAlignment="1">
      <alignment horizontal="center" vertical="center" wrapText="1"/>
    </xf>
    <xf numFmtId="0" fontId="50" fillId="0" borderId="11" xfId="1" applyFont="1" applyFill="1" applyBorder="1" applyAlignment="1">
      <alignment horizontal="center" vertical="center" wrapText="1"/>
    </xf>
    <xf numFmtId="0" fontId="50" fillId="0" borderId="4" xfId="1" applyFont="1" applyFill="1" applyBorder="1" applyAlignment="1">
      <alignment horizontal="center" vertical="center" wrapText="1"/>
    </xf>
    <xf numFmtId="0" fontId="36" fillId="3" borderId="4" xfId="1" applyFont="1" applyFill="1" applyBorder="1" applyAlignment="1">
      <alignment horizontal="left" vertical="center" wrapText="1"/>
    </xf>
    <xf numFmtId="2" fontId="36" fillId="3" borderId="4" xfId="1" applyNumberFormat="1" applyFont="1" applyFill="1" applyBorder="1" applyAlignment="1">
      <alignment horizontal="center" vertical="center" wrapText="1"/>
    </xf>
    <xf numFmtId="2" fontId="36" fillId="3" borderId="4" xfId="1" applyNumberFormat="1" applyFont="1" applyFill="1" applyBorder="1" applyAlignment="1">
      <alignment horizontal="left" vertical="center"/>
    </xf>
    <xf numFmtId="9" fontId="36" fillId="3" borderId="4" xfId="1" applyNumberFormat="1" applyFont="1" applyFill="1" applyBorder="1" applyAlignment="1">
      <alignment horizontal="center" vertical="center"/>
    </xf>
    <xf numFmtId="166" fontId="36" fillId="3" borderId="4" xfId="1" applyNumberFormat="1" applyFont="1" applyFill="1" applyBorder="1" applyAlignment="1">
      <alignment horizontal="center" vertical="center"/>
    </xf>
    <xf numFmtId="2" fontId="32" fillId="3" borderId="4" xfId="1" applyNumberFormat="1" applyFont="1" applyFill="1" applyBorder="1" applyAlignment="1">
      <alignment horizontal="center"/>
    </xf>
    <xf numFmtId="9" fontId="36" fillId="3" borderId="4" xfId="1" applyNumberFormat="1" applyFont="1" applyFill="1" applyBorder="1" applyAlignment="1">
      <alignment horizontal="left" vertical="center" wrapText="1"/>
    </xf>
    <xf numFmtId="4" fontId="36" fillId="3" borderId="4" xfId="1" applyNumberFormat="1" applyFont="1" applyFill="1" applyBorder="1" applyAlignment="1">
      <alignment horizontal="right" vertical="center" wrapText="1"/>
    </xf>
    <xf numFmtId="10" fontId="36" fillId="3" borderId="4" xfId="1" applyNumberFormat="1" applyFont="1" applyFill="1" applyBorder="1" applyAlignment="1">
      <alignment horizontal="center" vertical="center"/>
    </xf>
    <xf numFmtId="2" fontId="36" fillId="3" borderId="4" xfId="1" applyNumberFormat="1" applyFont="1" applyFill="1" applyBorder="1" applyAlignment="1">
      <alignment horizontal="left" vertical="center" wrapText="1"/>
    </xf>
    <xf numFmtId="0" fontId="34" fillId="3" borderId="4" xfId="1" applyFont="1" applyFill="1" applyBorder="1" applyAlignment="1">
      <alignment horizontal="left" vertical="center" wrapText="1"/>
    </xf>
    <xf numFmtId="2" fontId="34" fillId="3" borderId="4" xfId="1" applyNumberFormat="1" applyFont="1" applyFill="1" applyBorder="1" applyAlignment="1">
      <alignment horizontal="center" vertical="center" wrapText="1"/>
    </xf>
    <xf numFmtId="2" fontId="34" fillId="3" borderId="4" xfId="1" applyNumberFormat="1" applyFont="1" applyFill="1" applyBorder="1" applyAlignment="1">
      <alignment horizontal="left" vertical="center"/>
    </xf>
    <xf numFmtId="9" fontId="34" fillId="3" borderId="4" xfId="1" applyNumberFormat="1" applyFont="1" applyFill="1" applyBorder="1" applyAlignment="1">
      <alignment horizontal="center" vertical="center"/>
    </xf>
    <xf numFmtId="166" fontId="34" fillId="3" borderId="4" xfId="1" applyNumberFormat="1" applyFont="1" applyFill="1" applyBorder="1" applyAlignment="1">
      <alignment horizontal="center" vertical="center"/>
    </xf>
    <xf numFmtId="2" fontId="51" fillId="3" borderId="4" xfId="1" applyNumberFormat="1" applyFont="1" applyFill="1" applyBorder="1" applyAlignment="1">
      <alignment horizontal="center"/>
    </xf>
    <xf numFmtId="9" fontId="34" fillId="3" borderId="4" xfId="1" applyNumberFormat="1" applyFont="1" applyFill="1" applyBorder="1" applyAlignment="1">
      <alignment horizontal="left" vertical="center" wrapText="1"/>
    </xf>
    <xf numFmtId="4" fontId="34" fillId="3" borderId="4" xfId="1" applyNumberFormat="1" applyFont="1" applyFill="1" applyBorder="1" applyAlignment="1">
      <alignment horizontal="right" vertical="center" wrapText="1"/>
    </xf>
    <xf numFmtId="0" fontId="33" fillId="0" borderId="4" xfId="1" applyFont="1" applyBorder="1" applyAlignment="1">
      <alignment horizontal="center" vertical="center"/>
    </xf>
    <xf numFmtId="0" fontId="49" fillId="3" borderId="4" xfId="1" applyFont="1" applyFill="1" applyBorder="1" applyAlignment="1">
      <alignment horizontal="left" vertical="center" wrapText="1"/>
    </xf>
    <xf numFmtId="9" fontId="36" fillId="3" borderId="4" xfId="1" applyNumberFormat="1" applyFont="1" applyFill="1" applyBorder="1" applyAlignment="1">
      <alignment horizontal="center" vertical="center" wrapText="1"/>
    </xf>
    <xf numFmtId="2" fontId="36" fillId="3" borderId="4" xfId="1" applyNumberFormat="1" applyFont="1" applyFill="1" applyBorder="1" applyAlignment="1">
      <alignment horizontal="center" vertical="center"/>
    </xf>
    <xf numFmtId="0" fontId="32" fillId="0" borderId="0" xfId="1" applyFont="1" applyFill="1" applyBorder="1"/>
    <xf numFmtId="0" fontId="49" fillId="0" borderId="4" xfId="1" applyFont="1" applyBorder="1" applyAlignment="1">
      <alignment horizontal="left" vertical="center" wrapText="1"/>
    </xf>
    <xf numFmtId="0" fontId="50" fillId="0" borderId="4" xfId="1" applyFont="1" applyBorder="1"/>
    <xf numFmtId="164" fontId="49" fillId="0" borderId="4" xfId="3" applyFont="1" applyBorder="1" applyAlignment="1"/>
    <xf numFmtId="0" fontId="32" fillId="0" borderId="4" xfId="1" applyFont="1" applyBorder="1"/>
    <xf numFmtId="167" fontId="49" fillId="0" borderId="5" xfId="1" applyNumberFormat="1" applyFont="1" applyBorder="1" applyAlignment="1"/>
    <xf numFmtId="4" fontId="34" fillId="3" borderId="5" xfId="1" applyNumberFormat="1" applyFont="1" applyFill="1" applyBorder="1" applyAlignment="1">
      <alignment horizontal="right" vertical="center" wrapText="1"/>
    </xf>
    <xf numFmtId="0" fontId="32" fillId="0" borderId="4" xfId="1" applyFont="1" applyBorder="1" applyAlignment="1"/>
    <xf numFmtId="167" fontId="49" fillId="0" borderId="4" xfId="1" applyNumberFormat="1" applyFont="1" applyBorder="1" applyAlignment="1"/>
    <xf numFmtId="0" fontId="32" fillId="0" borderId="0" xfId="1" applyFont="1" applyBorder="1"/>
    <xf numFmtId="9" fontId="34" fillId="0" borderId="0" xfId="1" applyNumberFormat="1" applyFont="1" applyBorder="1" applyAlignment="1">
      <alignment horizontal="left"/>
    </xf>
    <xf numFmtId="4" fontId="34" fillId="3" borderId="0" xfId="1" applyNumberFormat="1" applyFont="1" applyFill="1" applyBorder="1" applyAlignment="1">
      <alignment horizontal="center" vertical="center" wrapText="1"/>
    </xf>
    <xf numFmtId="9" fontId="36" fillId="0" borderId="0" xfId="1" applyNumberFormat="1" applyFont="1" applyBorder="1" applyAlignment="1">
      <alignment horizontal="left"/>
    </xf>
    <xf numFmtId="0" fontId="57" fillId="0" borderId="0" xfId="1" applyFont="1"/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50" fillId="0" borderId="0" xfId="1" applyFont="1" applyAlignment="1">
      <alignment vertical="center"/>
    </xf>
    <xf numFmtId="0" fontId="32" fillId="0" borderId="0" xfId="1" applyFont="1" applyAlignment="1">
      <alignment vertical="center"/>
    </xf>
    <xf numFmtId="0" fontId="34" fillId="2" borderId="4" xfId="63" applyFont="1" applyFill="1" applyBorder="1" applyAlignment="1">
      <alignment horizontal="center"/>
    </xf>
    <xf numFmtId="0" fontId="36" fillId="2" borderId="4" xfId="63" applyFont="1" applyFill="1" applyBorder="1"/>
    <xf numFmtId="0" fontId="22" fillId="0" borderId="4" xfId="0" applyFont="1" applyBorder="1" applyAlignment="1">
      <alignment vertical="center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justify" vertical="center" wrapText="1"/>
    </xf>
    <xf numFmtId="4" fontId="64" fillId="0" borderId="0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36" fillId="2" borderId="0" xfId="63" applyFont="1" applyFill="1"/>
    <xf numFmtId="0" fontId="63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34" fillId="2" borderId="0" xfId="63" applyNumberFormat="1" applyFont="1" applyFill="1" applyBorder="1" applyAlignment="1">
      <alignment horizontal="right" vertical="center" wrapText="1"/>
    </xf>
    <xf numFmtId="3" fontId="34" fillId="0" borderId="0" xfId="63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vertical="center"/>
    </xf>
    <xf numFmtId="0" fontId="60" fillId="0" borderId="0" xfId="0" applyFont="1" applyFill="1" applyAlignment="1">
      <alignment horizontal="center"/>
    </xf>
    <xf numFmtId="0" fontId="60" fillId="0" borderId="0" xfId="0" applyFont="1" applyFill="1"/>
    <xf numFmtId="4" fontId="60" fillId="0" borderId="0" xfId="0" applyNumberFormat="1" applyFont="1" applyFill="1"/>
    <xf numFmtId="0" fontId="0" fillId="0" borderId="0" xfId="0" applyBorder="1"/>
    <xf numFmtId="0" fontId="0" fillId="0" borderId="0" xfId="0" applyBorder="1" applyAlignment="1">
      <alignment vertical="center"/>
    </xf>
    <xf numFmtId="4" fontId="0" fillId="0" borderId="0" xfId="0" applyNumberFormat="1" applyBorder="1"/>
    <xf numFmtId="4" fontId="100" fillId="2" borderId="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0" fillId="0" borderId="0" xfId="0" applyNumberFormat="1"/>
    <xf numFmtId="176" fontId="0" fillId="0" borderId="0" xfId="0" applyNumberFormat="1"/>
    <xf numFmtId="2" fontId="60" fillId="0" borderId="0" xfId="0" applyNumberFormat="1" applyFont="1" applyFill="1" applyAlignment="1">
      <alignment horizontal="center"/>
    </xf>
    <xf numFmtId="0" fontId="33" fillId="0" borderId="0" xfId="63"/>
    <xf numFmtId="0" fontId="0" fillId="0" borderId="4" xfId="0" applyBorder="1"/>
    <xf numFmtId="2" fontId="58" fillId="2" borderId="0" xfId="63" applyNumberFormat="1" applyFont="1" applyFill="1"/>
    <xf numFmtId="2" fontId="36" fillId="2" borderId="0" xfId="63" applyNumberFormat="1" applyFont="1" applyFill="1"/>
    <xf numFmtId="0" fontId="106" fillId="0" borderId="0" xfId="0" applyFont="1" applyBorder="1"/>
    <xf numFmtId="4" fontId="106" fillId="0" borderId="0" xfId="0" applyNumberFormat="1" applyFont="1" applyBorder="1" applyAlignment="1">
      <alignment horizontal="right"/>
    </xf>
    <xf numFmtId="0" fontId="64" fillId="0" borderId="0" xfId="0" applyFont="1" applyBorder="1" applyAlignment="1">
      <alignment horizontal="right"/>
    </xf>
    <xf numFmtId="0" fontId="53" fillId="0" borderId="0" xfId="63" applyFont="1" applyAlignment="1"/>
    <xf numFmtId="0" fontId="107" fillId="0" borderId="0" xfId="63" applyFont="1"/>
    <xf numFmtId="0" fontId="53" fillId="0" borderId="0" xfId="63" applyFont="1"/>
    <xf numFmtId="4" fontId="53" fillId="0" borderId="0" xfId="63" applyNumberFormat="1" applyFont="1" applyAlignment="1">
      <alignment vertical="center" wrapText="1"/>
    </xf>
    <xf numFmtId="49" fontId="107" fillId="0" borderId="0" xfId="63" applyNumberFormat="1" applyFont="1"/>
    <xf numFmtId="49" fontId="108" fillId="0" borderId="0" xfId="63" applyNumberFormat="1" applyFont="1"/>
    <xf numFmtId="0" fontId="64" fillId="0" borderId="0" xfId="0" applyFont="1" applyFill="1" applyBorder="1"/>
    <xf numFmtId="49" fontId="107" fillId="0" borderId="0" xfId="63" applyNumberFormat="1" applyFont="1" applyAlignment="1">
      <alignment wrapText="1"/>
    </xf>
    <xf numFmtId="0" fontId="109" fillId="0" borderId="10" xfId="63" applyFont="1" applyBorder="1" applyAlignment="1">
      <alignment horizontal="center"/>
    </xf>
    <xf numFmtId="0" fontId="64" fillId="0" borderId="0" xfId="0" applyFont="1"/>
    <xf numFmtId="0" fontId="109" fillId="0" borderId="0" xfId="63" applyFont="1" applyBorder="1" applyAlignment="1">
      <alignment horizontal="center"/>
    </xf>
    <xf numFmtId="0" fontId="110" fillId="0" borderId="0" xfId="63" applyFont="1" applyBorder="1" applyAlignment="1"/>
    <xf numFmtId="0" fontId="106" fillId="0" borderId="0" xfId="0" applyFont="1" applyAlignment="1">
      <alignment vertical="center"/>
    </xf>
    <xf numFmtId="0" fontId="111" fillId="0" borderId="0" xfId="0" applyFont="1" applyAlignment="1">
      <alignment vertical="center"/>
    </xf>
    <xf numFmtId="0" fontId="64" fillId="6" borderId="4" xfId="0" applyFont="1" applyFill="1" applyBorder="1" applyAlignment="1">
      <alignment horizontal="center" vertical="center" wrapText="1"/>
    </xf>
    <xf numFmtId="0" fontId="64" fillId="2" borderId="4" xfId="0" applyFont="1" applyFill="1" applyBorder="1" applyAlignment="1">
      <alignment horizontal="center" vertical="center" wrapText="1"/>
    </xf>
    <xf numFmtId="0" fontId="64" fillId="2" borderId="4" xfId="0" applyFont="1" applyFill="1" applyBorder="1" applyAlignment="1">
      <alignment horizontal="left" vertical="center" wrapText="1"/>
    </xf>
    <xf numFmtId="3" fontId="64" fillId="2" borderId="4" xfId="0" applyNumberFormat="1" applyFont="1" applyFill="1" applyBorder="1" applyAlignment="1">
      <alignment horizontal="center" vertical="center" wrapText="1"/>
    </xf>
    <xf numFmtId="4" fontId="64" fillId="2" borderId="4" xfId="0" applyNumberFormat="1" applyFont="1" applyFill="1" applyBorder="1" applyAlignment="1">
      <alignment horizontal="center" vertical="center" wrapText="1"/>
    </xf>
    <xf numFmtId="0" fontId="106" fillId="6" borderId="4" xfId="0" applyFont="1" applyFill="1" applyBorder="1" applyAlignment="1">
      <alignment vertical="center" wrapText="1"/>
    </xf>
    <xf numFmtId="3" fontId="106" fillId="6" borderId="4" xfId="0" applyNumberFormat="1" applyFont="1" applyFill="1" applyBorder="1" applyAlignment="1">
      <alignment horizontal="center" vertical="center" wrapText="1"/>
    </xf>
    <xf numFmtId="4" fontId="106" fillId="6" borderId="4" xfId="0" applyNumberFormat="1" applyFont="1" applyFill="1" applyBorder="1" applyAlignment="1">
      <alignment horizontal="center" vertical="center" wrapText="1"/>
    </xf>
    <xf numFmtId="0" fontId="64" fillId="0" borderId="4" xfId="0" applyFont="1" applyBorder="1" applyAlignment="1">
      <alignment vertical="center" wrapText="1"/>
    </xf>
    <xf numFmtId="0" fontId="64" fillId="0" borderId="4" xfId="0" applyFont="1" applyBorder="1" applyAlignment="1">
      <alignment horizontal="justify" vertical="center" wrapText="1"/>
    </xf>
    <xf numFmtId="3" fontId="64" fillId="0" borderId="4" xfId="0" applyNumberFormat="1" applyFont="1" applyBorder="1" applyAlignment="1">
      <alignment horizontal="center" vertical="center" wrapText="1"/>
    </xf>
    <xf numFmtId="4" fontId="64" fillId="0" borderId="4" xfId="0" applyNumberFormat="1" applyFont="1" applyBorder="1" applyAlignment="1">
      <alignment horizontal="center" vertical="center" wrapText="1"/>
    </xf>
    <xf numFmtId="0" fontId="108" fillId="0" borderId="0" xfId="0" applyFont="1"/>
    <xf numFmtId="3" fontId="107" fillId="0" borderId="4" xfId="63" applyNumberFormat="1" applyFont="1" applyBorder="1" applyAlignment="1">
      <alignment horizontal="center"/>
    </xf>
    <xf numFmtId="4" fontId="107" fillId="0" borderId="4" xfId="63" applyNumberFormat="1" applyFont="1" applyBorder="1" applyAlignment="1">
      <alignment horizontal="center"/>
    </xf>
    <xf numFmtId="0" fontId="106" fillId="0" borderId="0" xfId="0" quotePrefix="1" applyFont="1" applyAlignment="1">
      <alignment horizontal="center" vertical="center" wrapText="1"/>
    </xf>
    <xf numFmtId="0" fontId="106" fillId="0" borderId="0" xfId="0" applyFont="1" applyAlignment="1">
      <alignment horizontal="center" vertical="center" wrapText="1"/>
    </xf>
    <xf numFmtId="0" fontId="107" fillId="0" borderId="0" xfId="0" applyFont="1" applyAlignment="1">
      <alignment vertical="center"/>
    </xf>
    <xf numFmtId="0" fontId="107" fillId="0" borderId="0" xfId="0" applyFont="1"/>
    <xf numFmtId="0" fontId="107" fillId="0" borderId="0" xfId="0" applyFont="1" applyAlignment="1">
      <alignment horizontal="center"/>
    </xf>
    <xf numFmtId="0" fontId="107" fillId="0" borderId="4" xfId="0" applyFont="1" applyBorder="1" applyAlignment="1">
      <alignment horizontal="center" vertical="center" wrapText="1"/>
    </xf>
    <xf numFmtId="0" fontId="64" fillId="0" borderId="4" xfId="0" applyFont="1" applyBorder="1" applyAlignment="1">
      <alignment horizontal="center"/>
    </xf>
    <xf numFmtId="0" fontId="107" fillId="0" borderId="4" xfId="0" applyFont="1" applyBorder="1" applyAlignment="1">
      <alignment horizontal="center"/>
    </xf>
    <xf numFmtId="0" fontId="107" fillId="0" borderId="4" xfId="0" applyFont="1" applyBorder="1" applyAlignment="1">
      <alignment wrapText="1"/>
    </xf>
    <xf numFmtId="3" fontId="64" fillId="0" borderId="4" xfId="0" applyNumberFormat="1" applyFont="1" applyBorder="1" applyAlignment="1">
      <alignment horizontal="center" vertical="center"/>
    </xf>
    <xf numFmtId="174" fontId="64" fillId="0" borderId="4" xfId="0" applyNumberFormat="1" applyFont="1" applyBorder="1" applyAlignment="1">
      <alignment horizontal="center" vertical="center"/>
    </xf>
    <xf numFmtId="3" fontId="107" fillId="0" borderId="4" xfId="0" applyNumberFormat="1" applyFont="1" applyBorder="1" applyAlignment="1">
      <alignment horizontal="center" vertical="center"/>
    </xf>
    <xf numFmtId="0" fontId="107" fillId="0" borderId="4" xfId="0" applyFont="1" applyBorder="1"/>
    <xf numFmtId="174" fontId="107" fillId="0" borderId="4" xfId="0" applyNumberFormat="1" applyFont="1" applyBorder="1" applyAlignment="1">
      <alignment horizontal="center" vertical="center"/>
    </xf>
    <xf numFmtId="4" fontId="64" fillId="0" borderId="4" xfId="0" applyNumberFormat="1" applyFont="1" applyBorder="1" applyAlignment="1">
      <alignment horizontal="center" vertical="center"/>
    </xf>
    <xf numFmtId="0" fontId="107" fillId="0" borderId="0" xfId="0" applyFont="1" applyBorder="1"/>
    <xf numFmtId="4" fontId="64" fillId="0" borderId="0" xfId="0" applyNumberFormat="1" applyFont="1" applyBorder="1" applyAlignment="1">
      <alignment horizontal="center" vertical="center"/>
    </xf>
    <xf numFmtId="175" fontId="64" fillId="0" borderId="0" xfId="0" applyNumberFormat="1" applyFont="1" applyAlignment="1">
      <alignment horizontal="center" vertical="top"/>
    </xf>
    <xf numFmtId="0" fontId="107" fillId="0" borderId="0" xfId="0" applyFont="1" applyAlignment="1">
      <alignment horizontal="left" vertical="top" wrapText="1"/>
    </xf>
    <xf numFmtId="0" fontId="107" fillId="0" borderId="0" xfId="0" applyFont="1" applyAlignment="1">
      <alignment horizontal="left" wrapText="1"/>
    </xf>
    <xf numFmtId="0" fontId="107" fillId="2" borderId="0" xfId="63" applyFont="1" applyFill="1"/>
    <xf numFmtId="0" fontId="107" fillId="2" borderId="10" xfId="63" applyFont="1" applyFill="1" applyBorder="1"/>
    <xf numFmtId="0" fontId="107" fillId="2" borderId="0" xfId="63" applyFont="1" applyFill="1" applyAlignment="1">
      <alignment vertical="center"/>
    </xf>
    <xf numFmtId="0" fontId="53" fillId="2" borderId="10" xfId="63" applyFont="1" applyFill="1" applyBorder="1" applyAlignment="1">
      <alignment horizontal="right"/>
    </xf>
    <xf numFmtId="49" fontId="53" fillId="2" borderId="4" xfId="63" applyNumberFormat="1" applyFont="1" applyFill="1" applyBorder="1" applyAlignment="1">
      <alignment horizontal="center" vertical="center" wrapText="1"/>
    </xf>
    <xf numFmtId="0" fontId="53" fillId="2" borderId="4" xfId="63" applyFont="1" applyFill="1" applyBorder="1" applyAlignment="1">
      <alignment horizontal="center" vertical="center" wrapText="1"/>
    </xf>
    <xf numFmtId="49" fontId="107" fillId="2" borderId="4" xfId="63" applyNumberFormat="1" applyFont="1" applyFill="1" applyBorder="1" applyAlignment="1">
      <alignment horizontal="center" vertical="center" wrapText="1"/>
    </xf>
    <xf numFmtId="0" fontId="107" fillId="0" borderId="4" xfId="0" applyFont="1" applyBorder="1" applyAlignment="1">
      <alignment vertical="center"/>
    </xf>
    <xf numFmtId="0" fontId="107" fillId="2" borderId="4" xfId="63" applyFont="1" applyFill="1" applyBorder="1" applyAlignment="1">
      <alignment horizontal="center" vertical="center" wrapText="1"/>
    </xf>
    <xf numFmtId="3" fontId="107" fillId="2" borderId="4" xfId="63" applyNumberFormat="1" applyFont="1" applyFill="1" applyBorder="1" applyAlignment="1">
      <alignment horizontal="center" vertical="center" wrapText="1"/>
    </xf>
    <xf numFmtId="3" fontId="107" fillId="2" borderId="4" xfId="63" applyNumberFormat="1" applyFont="1" applyFill="1" applyBorder="1" applyAlignment="1">
      <alignment horizontal="center" vertical="center"/>
    </xf>
    <xf numFmtId="3" fontId="53" fillId="2" borderId="4" xfId="63" applyNumberFormat="1" applyFont="1" applyFill="1" applyBorder="1" applyAlignment="1">
      <alignment horizontal="center" vertical="center" wrapText="1"/>
    </xf>
    <xf numFmtId="49" fontId="107" fillId="2" borderId="8" xfId="63" applyNumberFormat="1" applyFont="1" applyFill="1" applyBorder="1" applyAlignment="1">
      <alignment horizontal="left" vertical="center" wrapText="1"/>
    </xf>
    <xf numFmtId="4" fontId="112" fillId="2" borderId="4" xfId="63" applyNumberFormat="1" applyFont="1" applyFill="1" applyBorder="1" applyAlignment="1">
      <alignment horizontal="center" vertical="center" wrapText="1"/>
    </xf>
    <xf numFmtId="3" fontId="107" fillId="2" borderId="4" xfId="63" applyNumberFormat="1" applyFont="1" applyFill="1" applyBorder="1" applyAlignment="1">
      <alignment horizontal="right" vertical="center" wrapText="1"/>
    </xf>
    <xf numFmtId="49" fontId="53" fillId="2" borderId="0" xfId="63" applyNumberFormat="1" applyFont="1" applyFill="1" applyBorder="1" applyAlignment="1">
      <alignment horizontal="right" vertical="center" wrapText="1"/>
    </xf>
    <xf numFmtId="3" fontId="53" fillId="0" borderId="0" xfId="63" applyNumberFormat="1" applyFont="1" applyFill="1" applyBorder="1" applyAlignment="1">
      <alignment horizontal="right" vertical="center" wrapText="1"/>
    </xf>
    <xf numFmtId="3" fontId="53" fillId="0" borderId="0" xfId="63" applyNumberFormat="1" applyFont="1" applyFill="1" applyBorder="1" applyAlignment="1">
      <alignment horizontal="center" vertical="center" wrapText="1"/>
    </xf>
    <xf numFmtId="0" fontId="64" fillId="0" borderId="0" xfId="132" applyFont="1" applyFill="1" applyAlignment="1">
      <alignment horizontal="center"/>
    </xf>
    <xf numFmtId="0" fontId="64" fillId="0" borderId="0" xfId="132" applyFont="1" applyFill="1"/>
    <xf numFmtId="0" fontId="64" fillId="0" borderId="0" xfId="132" applyFont="1" applyFill="1" applyAlignment="1">
      <alignment wrapText="1"/>
    </xf>
    <xf numFmtId="4" fontId="64" fillId="0" borderId="0" xfId="132" applyNumberFormat="1" applyFont="1" applyFill="1"/>
    <xf numFmtId="0" fontId="64" fillId="0" borderId="4" xfId="93" quotePrefix="1" applyFont="1" applyFill="1" applyBorder="1" applyAlignment="1">
      <alignment horizontal="center" vertical="center" wrapText="1"/>
    </xf>
    <xf numFmtId="4" fontId="64" fillId="0" borderId="4" xfId="93" quotePrefix="1" applyNumberFormat="1" applyFont="1" applyFill="1" applyBorder="1" applyAlignment="1">
      <alignment horizontal="center" vertical="center" wrapText="1"/>
    </xf>
    <xf numFmtId="0" fontId="64" fillId="0" borderId="4" xfId="95" quotePrefix="1" applyFont="1" applyFill="1" applyBorder="1" applyAlignment="1">
      <alignment horizontal="left" vertical="center" wrapText="1"/>
    </xf>
    <xf numFmtId="0" fontId="64" fillId="0" borderId="4" xfId="95" quotePrefix="1" applyFont="1" applyFill="1" applyBorder="1" applyAlignment="1">
      <alignment horizontal="left" vertical="top" wrapText="1"/>
    </xf>
    <xf numFmtId="3" fontId="64" fillId="0" borderId="4" xfId="102" quotePrefix="1" applyNumberFormat="1" applyFont="1" applyFill="1" applyBorder="1" applyAlignment="1">
      <alignment horizontal="center" vertical="center" wrapText="1"/>
    </xf>
    <xf numFmtId="165" fontId="64" fillId="0" borderId="4" xfId="102" quotePrefix="1" applyNumberFormat="1" applyFont="1" applyFill="1" applyBorder="1" applyAlignment="1">
      <alignment horizontal="center" vertical="center" wrapText="1"/>
    </xf>
    <xf numFmtId="0" fontId="64" fillId="0" borderId="4" xfId="132" applyFont="1" applyFill="1" applyBorder="1" applyAlignment="1">
      <alignment wrapText="1"/>
    </xf>
    <xf numFmtId="2" fontId="64" fillId="0" borderId="4" xfId="102" quotePrefix="1" applyNumberFormat="1" applyFont="1" applyFill="1" applyBorder="1" applyAlignment="1">
      <alignment horizontal="center" vertical="center" wrapText="1"/>
    </xf>
    <xf numFmtId="0" fontId="64" fillId="0" borderId="4" xfId="102" quotePrefix="1" applyFont="1" applyFill="1" applyBorder="1" applyAlignment="1">
      <alignment horizontal="center" vertical="center" wrapText="1"/>
    </xf>
    <xf numFmtId="0" fontId="107" fillId="6" borderId="4" xfId="0" applyFont="1" applyFill="1" applyBorder="1" applyAlignment="1">
      <alignment horizontal="center" wrapText="1"/>
    </xf>
    <xf numFmtId="0" fontId="107" fillId="6" borderId="4" xfId="0" applyFont="1" applyFill="1" applyBorder="1" applyAlignment="1">
      <alignment horizontal="left" vertical="center" wrapText="1"/>
    </xf>
    <xf numFmtId="0" fontId="107" fillId="6" borderId="4" xfId="95" quotePrefix="1" applyFont="1" applyFill="1" applyBorder="1" applyAlignment="1">
      <alignment horizontal="left" vertical="center" wrapText="1"/>
    </xf>
    <xf numFmtId="3" fontId="107" fillId="6" borderId="4" xfId="102" quotePrefix="1" applyNumberFormat="1" applyFont="1" applyFill="1" applyBorder="1" applyAlignment="1">
      <alignment horizontal="center" vertical="center" wrapText="1"/>
    </xf>
    <xf numFmtId="165" fontId="107" fillId="6" borderId="4" xfId="102" quotePrefix="1" applyNumberFormat="1" applyFont="1" applyFill="1" applyBorder="1" applyAlignment="1">
      <alignment horizontal="center" vertical="center" wrapText="1"/>
    </xf>
    <xf numFmtId="0" fontId="107" fillId="6" borderId="4" xfId="132" applyFont="1" applyFill="1" applyBorder="1" applyAlignment="1">
      <alignment vertical="center" wrapText="1"/>
    </xf>
    <xf numFmtId="0" fontId="107" fillId="6" borderId="4" xfId="0" applyFont="1" applyFill="1" applyBorder="1" applyAlignment="1">
      <alignment horizontal="center" vertical="center" wrapText="1"/>
    </xf>
    <xf numFmtId="4" fontId="107" fillId="6" borderId="4" xfId="99" applyNumberFormat="1" applyFont="1" applyFill="1" applyBorder="1" applyAlignment="1">
      <alignment wrapText="1"/>
    </xf>
    <xf numFmtId="0" fontId="107" fillId="0" borderId="4" xfId="0" applyFont="1" applyBorder="1" applyAlignment="1">
      <alignment horizontal="center" wrapText="1"/>
    </xf>
    <xf numFmtId="0" fontId="107" fillId="0" borderId="4" xfId="0" quotePrefix="1" applyFont="1" applyFill="1" applyBorder="1" applyAlignment="1">
      <alignment vertical="center" wrapText="1"/>
    </xf>
    <xf numFmtId="0" fontId="107" fillId="0" borderId="4" xfId="95" quotePrefix="1" applyFont="1" applyFill="1" applyBorder="1" applyAlignment="1">
      <alignment horizontal="left" vertical="center" wrapText="1"/>
    </xf>
    <xf numFmtId="0" fontId="107" fillId="0" borderId="4" xfId="102" quotePrefix="1" applyFont="1" applyFill="1" applyBorder="1" applyAlignment="1">
      <alignment horizontal="left" vertical="center" wrapText="1"/>
    </xf>
    <xf numFmtId="0" fontId="107" fillId="0" borderId="4" xfId="132" applyFont="1" applyFill="1" applyBorder="1" applyAlignment="1">
      <alignment vertical="center" wrapText="1"/>
    </xf>
    <xf numFmtId="0" fontId="107" fillId="0" borderId="4" xfId="132" applyFont="1" applyFill="1" applyBorder="1" applyAlignment="1">
      <alignment horizontal="center" wrapText="1"/>
    </xf>
    <xf numFmtId="0" fontId="107" fillId="0" borderId="4" xfId="0" applyFont="1" applyBorder="1" applyAlignment="1">
      <alignment horizontal="left" vertical="center" wrapText="1"/>
    </xf>
    <xf numFmtId="0" fontId="107" fillId="0" borderId="4" xfId="95" quotePrefix="1" applyFont="1" applyFill="1" applyBorder="1" applyAlignment="1">
      <alignment horizontal="left" vertical="top" wrapText="1"/>
    </xf>
    <xf numFmtId="0" fontId="107" fillId="0" borderId="4" xfId="102" quotePrefix="1" applyFont="1" applyFill="1" applyBorder="1" applyAlignment="1">
      <alignment horizontal="left" vertical="top" wrapText="1"/>
    </xf>
    <xf numFmtId="0" fontId="107" fillId="0" borderId="4" xfId="132" applyFont="1" applyFill="1" applyBorder="1" applyAlignment="1">
      <alignment wrapText="1"/>
    </xf>
    <xf numFmtId="0" fontId="107" fillId="0" borderId="4" xfId="102" quotePrefix="1" applyFont="1" applyFill="1" applyBorder="1" applyAlignment="1">
      <alignment horizontal="center" vertical="center" wrapText="1"/>
    </xf>
    <xf numFmtId="3" fontId="107" fillId="0" borderId="4" xfId="132" applyNumberFormat="1" applyFont="1" applyFill="1" applyBorder="1" applyAlignment="1">
      <alignment horizontal="center" vertical="center" wrapText="1"/>
    </xf>
    <xf numFmtId="3" fontId="107" fillId="0" borderId="4" xfId="99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64" fillId="0" borderId="10" xfId="0" applyFont="1" applyBorder="1"/>
    <xf numFmtId="0" fontId="107" fillId="0" borderId="0" xfId="63" applyFont="1" applyAlignment="1">
      <alignment vertical="top"/>
    </xf>
    <xf numFmtId="0" fontId="107" fillId="0" borderId="0" xfId="0" applyFont="1" applyFill="1"/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107" fillId="0" borderId="0" xfId="0" applyFont="1" applyAlignment="1">
      <alignment vertical="center" wrapText="1"/>
    </xf>
    <xf numFmtId="3" fontId="0" fillId="0" borderId="0" xfId="0" applyNumberFormat="1"/>
    <xf numFmtId="4" fontId="106" fillId="0" borderId="0" xfId="0" applyNumberFormat="1" applyFont="1" applyFill="1" applyBorder="1" applyAlignment="1">
      <alignment horizontal="right"/>
    </xf>
    <xf numFmtId="14" fontId="53" fillId="0" borderId="0" xfId="0" applyNumberFormat="1" applyFont="1" applyFill="1" applyBorder="1" applyAlignment="1">
      <alignment horizontal="center" vertical="center" wrapText="1"/>
    </xf>
    <xf numFmtId="0" fontId="33" fillId="0" borderId="0" xfId="1928" applyFont="1" applyBorder="1" applyAlignment="1">
      <alignment wrapText="1"/>
    </xf>
    <xf numFmtId="0" fontId="33" fillId="0" borderId="10" xfId="1928" applyFont="1" applyBorder="1" applyAlignment="1">
      <alignment vertical="top" wrapText="1"/>
    </xf>
    <xf numFmtId="0" fontId="55" fillId="0" borderId="0" xfId="1928" applyFont="1" applyAlignment="1">
      <alignment horizontal="left"/>
    </xf>
    <xf numFmtId="0" fontId="33" fillId="0" borderId="0" xfId="1928" applyFont="1" applyBorder="1">
      <alignment horizontal="center"/>
    </xf>
    <xf numFmtId="0" fontId="33" fillId="0" borderId="0" xfId="1928" applyFont="1" applyBorder="1" applyAlignment="1">
      <alignment horizontal="right"/>
    </xf>
    <xf numFmtId="0" fontId="115" fillId="0" borderId="4" xfId="1928" applyFont="1" applyBorder="1" applyAlignment="1">
      <alignment horizontal="center" vertical="center" wrapText="1"/>
    </xf>
    <xf numFmtId="0" fontId="33" fillId="0" borderId="5" xfId="1929" applyBorder="1">
      <alignment horizontal="center" wrapText="1"/>
    </xf>
    <xf numFmtId="0" fontId="33" fillId="0" borderId="1" xfId="1929" applyBorder="1" applyAlignment="1">
      <alignment horizontal="center" wrapText="1"/>
    </xf>
    <xf numFmtId="0" fontId="33" fillId="0" borderId="5" xfId="1930" applyFont="1" applyBorder="1" applyAlignment="1">
      <alignment horizontal="left" vertical="top" wrapText="1"/>
    </xf>
    <xf numFmtId="0" fontId="119" fillId="0" borderId="9" xfId="1930" applyFont="1" applyBorder="1" applyAlignment="1">
      <alignment horizontal="left" vertical="top" wrapText="1"/>
    </xf>
    <xf numFmtId="0" fontId="33" fillId="0" borderId="0" xfId="1930" applyFont="1" applyAlignment="1">
      <alignment horizontal="left" vertical="top" wrapText="1"/>
    </xf>
    <xf numFmtId="0" fontId="115" fillId="0" borderId="0" xfId="1930" applyFont="1">
      <alignment horizontal="left" vertical="top"/>
    </xf>
    <xf numFmtId="0" fontId="33" fillId="0" borderId="0" xfId="1930" applyFont="1">
      <alignment horizontal="left" vertical="top"/>
    </xf>
    <xf numFmtId="165" fontId="55" fillId="0" borderId="4" xfId="99" applyFont="1" applyBorder="1" applyAlignment="1">
      <alignment horizontal="right" vertical="top" wrapText="1"/>
    </xf>
    <xf numFmtId="3" fontId="64" fillId="29" borderId="4" xfId="0" applyNumberFormat="1" applyFont="1" applyFill="1" applyBorder="1" applyAlignment="1">
      <alignment horizontal="center" vertical="center"/>
    </xf>
    <xf numFmtId="0" fontId="107" fillId="0" borderId="0" xfId="0" applyFont="1" applyAlignment="1">
      <alignment horizontal="left" wrapText="1"/>
    </xf>
    <xf numFmtId="0" fontId="50" fillId="0" borderId="0" xfId="1931" applyFont="1" applyFill="1"/>
    <xf numFmtId="0" fontId="50" fillId="0" borderId="0" xfId="1931" applyFont="1" applyFill="1" applyAlignment="1">
      <alignment horizontal="left"/>
    </xf>
    <xf numFmtId="0" fontId="50" fillId="0" borderId="0" xfId="1931" applyFont="1" applyFill="1" applyAlignment="1"/>
    <xf numFmtId="2" fontId="50" fillId="0" borderId="0" xfId="1931" applyNumberFormat="1" applyFont="1" applyFill="1" applyAlignment="1"/>
    <xf numFmtId="1" fontId="124" fillId="0" borderId="0" xfId="1931" applyNumberFormat="1" applyFont="1" applyFill="1" applyAlignment="1">
      <alignment vertical="center"/>
    </xf>
    <xf numFmtId="0" fontId="50" fillId="0" borderId="4" xfId="1931" applyFont="1" applyFill="1" applyBorder="1"/>
    <xf numFmtId="0" fontId="50" fillId="0" borderId="8" xfId="1931" applyFont="1" applyFill="1" applyBorder="1" applyAlignment="1" applyProtection="1">
      <alignment horizontal="left" vertical="center"/>
    </xf>
    <xf numFmtId="0" fontId="50" fillId="0" borderId="6" xfId="1931" applyFont="1" applyFill="1" applyBorder="1"/>
    <xf numFmtId="0" fontId="50" fillId="0" borderId="7" xfId="1931" applyFont="1" applyFill="1" applyBorder="1"/>
    <xf numFmtId="0" fontId="50" fillId="0" borderId="8" xfId="1931" applyFont="1" applyFill="1" applyBorder="1" applyAlignment="1" applyProtection="1">
      <alignment horizontal="left" vertical="top"/>
    </xf>
    <xf numFmtId="0" fontId="50" fillId="0" borderId="6" xfId="1931" applyFont="1" applyFill="1" applyBorder="1" applyAlignment="1">
      <alignment horizontal="left"/>
    </xf>
    <xf numFmtId="0" fontId="49" fillId="0" borderId="0" xfId="1931" applyFont="1" applyFill="1" applyAlignment="1" applyProtection="1">
      <alignment vertical="top" wrapText="1"/>
      <protection locked="0"/>
    </xf>
    <xf numFmtId="0" fontId="125" fillId="0" borderId="0" xfId="1931" applyFont="1" applyFill="1" applyAlignment="1" applyProtection="1">
      <protection locked="0"/>
    </xf>
    <xf numFmtId="2" fontId="49" fillId="0" borderId="0" xfId="1931" applyNumberFormat="1" applyFont="1" applyFill="1" applyAlignment="1"/>
    <xf numFmtId="1" fontId="50" fillId="0" borderId="0" xfId="1931" applyNumberFormat="1" applyFont="1" applyFill="1" applyAlignment="1"/>
    <xf numFmtId="0" fontId="50" fillId="0" borderId="0" xfId="1932" applyFont="1" applyFill="1" applyAlignment="1">
      <alignment horizontal="left" vertical="center"/>
    </xf>
    <xf numFmtId="0" fontId="50" fillId="0" borderId="0" xfId="1932" applyFont="1" applyFill="1" applyAlignment="1"/>
    <xf numFmtId="2" fontId="125" fillId="0" borderId="0" xfId="1931" applyNumberFormat="1" applyFont="1" applyFill="1" applyAlignment="1"/>
    <xf numFmtId="0" fontId="125" fillId="0" borderId="0" xfId="1931" applyFont="1" applyFill="1" applyAlignment="1"/>
    <xf numFmtId="2" fontId="50" fillId="0" borderId="0" xfId="1932" applyNumberFormat="1" applyFont="1" applyFill="1" applyAlignment="1">
      <alignment horizontal="left" vertical="center"/>
    </xf>
    <xf numFmtId="0" fontId="49" fillId="0" borderId="28" xfId="151" applyFont="1" applyBorder="1" applyAlignment="1">
      <alignment horizontal="center"/>
    </xf>
    <xf numFmtId="0" fontId="49" fillId="0" borderId="29" xfId="151" applyFont="1" applyBorder="1" applyAlignment="1">
      <alignment horizontal="left"/>
    </xf>
    <xf numFmtId="0" fontId="49" fillId="0" borderId="32" xfId="151" applyFont="1" applyBorder="1" applyAlignment="1">
      <alignment horizontal="center"/>
    </xf>
    <xf numFmtId="0" fontId="49" fillId="0" borderId="0" xfId="151" applyFont="1" applyBorder="1" applyAlignment="1">
      <alignment horizontal="left"/>
    </xf>
    <xf numFmtId="0" fontId="50" fillId="0" borderId="32" xfId="151" applyFont="1" applyBorder="1"/>
    <xf numFmtId="0" fontId="50" fillId="0" borderId="35" xfId="151" applyFont="1" applyBorder="1"/>
    <xf numFmtId="0" fontId="49" fillId="0" borderId="36" xfId="151" applyFont="1" applyBorder="1" applyAlignment="1">
      <alignment horizontal="left"/>
    </xf>
    <xf numFmtId="0" fontId="49" fillId="0" borderId="39" xfId="151" applyFont="1" applyBorder="1" applyAlignment="1">
      <alignment horizontal="left"/>
    </xf>
    <xf numFmtId="1" fontId="49" fillId="0" borderId="39" xfId="151" applyNumberFormat="1" applyFont="1" applyBorder="1" applyAlignment="1">
      <alignment horizontal="center"/>
    </xf>
    <xf numFmtId="0" fontId="50" fillId="0" borderId="41" xfId="151" applyFont="1" applyBorder="1" applyAlignment="1">
      <alignment horizontal="left" vertical="center"/>
    </xf>
    <xf numFmtId="0" fontId="50" fillId="0" borderId="42" xfId="151" applyFont="1" applyBorder="1" applyAlignment="1">
      <alignment horizontal="left"/>
    </xf>
    <xf numFmtId="0" fontId="50" fillId="0" borderId="41" xfId="151" applyFont="1" applyBorder="1" applyAlignment="1"/>
    <xf numFmtId="0" fontId="50" fillId="0" borderId="29" xfId="151" applyFont="1" applyBorder="1" applyAlignment="1">
      <alignment horizontal="center" vertical="center"/>
    </xf>
    <xf numFmtId="0" fontId="50" fillId="0" borderId="7" xfId="151" applyFont="1" applyBorder="1" applyAlignment="1">
      <alignment horizontal="left" vertical="center"/>
    </xf>
    <xf numFmtId="0" fontId="50" fillId="0" borderId="44" xfId="151" applyFont="1" applyBorder="1" applyAlignment="1">
      <alignment horizontal="left"/>
    </xf>
    <xf numFmtId="0" fontId="50" fillId="0" borderId="7" xfId="151" applyFont="1" applyBorder="1" applyAlignment="1"/>
    <xf numFmtId="0" fontId="50" fillId="0" borderId="0" xfId="151" applyFont="1" applyBorder="1" applyAlignment="1">
      <alignment horizontal="center" vertical="center"/>
    </xf>
    <xf numFmtId="0" fontId="50" fillId="0" borderId="7" xfId="151" applyFont="1" applyBorder="1" applyAlignment="1">
      <alignment vertical="top" wrapText="1"/>
    </xf>
    <xf numFmtId="0" fontId="50" fillId="0" borderId="44" xfId="151" applyFont="1" applyBorder="1" applyAlignment="1">
      <alignment horizontal="left" vertical="top"/>
    </xf>
    <xf numFmtId="0" fontId="50" fillId="0" borderId="7" xfId="151" applyFont="1" applyBorder="1" applyAlignment="1">
      <alignment vertical="top"/>
    </xf>
    <xf numFmtId="0" fontId="50" fillId="0" borderId="46" xfId="151" applyFont="1" applyBorder="1" applyAlignment="1">
      <alignment horizontal="left" vertical="center"/>
    </xf>
    <xf numFmtId="0" fontId="50" fillId="0" borderId="47" xfId="151" applyFont="1" applyBorder="1" applyAlignment="1">
      <alignment horizontal="left"/>
    </xf>
    <xf numFmtId="0" fontId="50" fillId="0" borderId="46" xfId="151" applyFont="1" applyBorder="1" applyAlignment="1">
      <alignment horizontal="right"/>
    </xf>
    <xf numFmtId="0" fontId="50" fillId="0" borderId="48" xfId="151" applyFont="1" applyBorder="1" applyAlignment="1"/>
    <xf numFmtId="0" fontId="50" fillId="0" borderId="7" xfId="151" applyFont="1" applyBorder="1" applyAlignment="1">
      <alignment horizontal="left" vertical="top" wrapText="1"/>
    </xf>
    <xf numFmtId="0" fontId="50" fillId="0" borderId="1" xfId="151" applyFont="1" applyBorder="1" applyAlignment="1">
      <alignment horizontal="left" vertical="center"/>
    </xf>
    <xf numFmtId="0" fontId="50" fillId="0" borderId="49" xfId="151" applyFont="1" applyBorder="1" applyAlignment="1">
      <alignment horizontal="left"/>
    </xf>
    <xf numFmtId="0" fontId="50" fillId="0" borderId="1" xfId="151" applyFont="1" applyBorder="1" applyAlignment="1"/>
    <xf numFmtId="0" fontId="50" fillId="0" borderId="36" xfId="151" applyFont="1" applyBorder="1" applyAlignment="1">
      <alignment horizontal="center" vertical="center"/>
    </xf>
    <xf numFmtId="0" fontId="50" fillId="0" borderId="50" xfId="151" applyFont="1" applyBorder="1" applyAlignment="1">
      <alignment horizontal="left"/>
    </xf>
    <xf numFmtId="0" fontId="50" fillId="0" borderId="51" xfId="151" applyFont="1" applyBorder="1" applyAlignment="1"/>
    <xf numFmtId="0" fontId="50" fillId="0" borderId="31" xfId="151" applyFont="1" applyBorder="1" applyAlignment="1">
      <alignment horizontal="center" vertical="center"/>
    </xf>
    <xf numFmtId="0" fontId="50" fillId="0" borderId="52" xfId="151" applyFont="1" applyBorder="1" applyAlignment="1">
      <alignment horizontal="left"/>
    </xf>
    <xf numFmtId="0" fontId="50" fillId="0" borderId="53" xfId="151" applyFont="1" applyBorder="1" applyAlignment="1"/>
    <xf numFmtId="0" fontId="50" fillId="0" borderId="34" xfId="151" applyFont="1" applyBorder="1" applyAlignment="1">
      <alignment horizontal="center" vertical="center"/>
    </xf>
    <xf numFmtId="0" fontId="50" fillId="0" borderId="38" xfId="151" applyFont="1" applyBorder="1" applyAlignment="1">
      <alignment horizontal="center" vertical="center"/>
    </xf>
    <xf numFmtId="178" fontId="54" fillId="0" borderId="39" xfId="151" applyNumberFormat="1" applyFont="1" applyBorder="1" applyAlignment="1">
      <alignment horizontal="right" vertical="center"/>
    </xf>
    <xf numFmtId="0" fontId="36" fillId="0" borderId="42" xfId="151" applyFont="1" applyBorder="1" applyAlignment="1">
      <alignment horizontal="left"/>
    </xf>
    <xf numFmtId="0" fontId="36" fillId="0" borderId="51" xfId="151" applyFont="1" applyBorder="1"/>
    <xf numFmtId="0" fontId="36" fillId="0" borderId="29" xfId="151" applyFont="1" applyBorder="1" applyAlignment="1">
      <alignment horizontal="center" vertical="center"/>
    </xf>
    <xf numFmtId="0" fontId="36" fillId="0" borderId="44" xfId="151" applyFont="1" applyBorder="1" applyAlignment="1">
      <alignment horizontal="left"/>
    </xf>
    <xf numFmtId="0" fontId="36" fillId="0" borderId="54" xfId="151" applyFont="1" applyBorder="1"/>
    <xf numFmtId="0" fontId="36" fillId="0" borderId="0" xfId="151" applyFont="1" applyBorder="1" applyAlignment="1">
      <alignment horizontal="center" vertical="center"/>
    </xf>
    <xf numFmtId="0" fontId="50" fillId="0" borderId="7" xfId="151" applyFont="1" applyBorder="1" applyAlignment="1">
      <alignment horizontal="left" vertical="center" wrapText="1"/>
    </xf>
    <xf numFmtId="0" fontId="50" fillId="0" borderId="44" xfId="151" applyFont="1" applyFill="1" applyBorder="1" applyAlignment="1">
      <alignment horizontal="left"/>
    </xf>
    <xf numFmtId="0" fontId="50" fillId="0" borderId="54" xfId="151" applyFont="1" applyFill="1" applyBorder="1"/>
    <xf numFmtId="0" fontId="50" fillId="0" borderId="55" xfId="151" applyFont="1" applyFill="1" applyBorder="1"/>
    <xf numFmtId="0" fontId="36" fillId="0" borderId="36" xfId="151" applyFont="1" applyBorder="1" applyAlignment="1">
      <alignment horizontal="center" vertical="center"/>
    </xf>
    <xf numFmtId="0" fontId="50" fillId="0" borderId="42" xfId="151" applyFont="1" applyFill="1" applyBorder="1" applyAlignment="1">
      <alignment horizontal="left"/>
    </xf>
    <xf numFmtId="0" fontId="50" fillId="0" borderId="41" xfId="151" applyFont="1" applyFill="1" applyBorder="1"/>
    <xf numFmtId="0" fontId="50" fillId="0" borderId="29" xfId="151" applyFont="1" applyFill="1" applyBorder="1" applyAlignment="1">
      <alignment horizontal="center" vertical="center"/>
    </xf>
    <xf numFmtId="0" fontId="50" fillId="0" borderId="7" xfId="151" applyFont="1" applyFill="1" applyBorder="1"/>
    <xf numFmtId="0" fontId="50" fillId="0" borderId="0" xfId="151" applyFont="1" applyFill="1" applyBorder="1" applyAlignment="1">
      <alignment horizontal="center" vertical="center"/>
    </xf>
    <xf numFmtId="0" fontId="50" fillId="0" borderId="49" xfId="151" applyFont="1" applyFill="1" applyBorder="1" applyAlignment="1">
      <alignment horizontal="left"/>
    </xf>
    <xf numFmtId="0" fontId="50" fillId="0" borderId="1" xfId="151" applyFont="1" applyFill="1" applyBorder="1"/>
    <xf numFmtId="0" fontId="50" fillId="0" borderId="36" xfId="151" applyFont="1" applyFill="1" applyBorder="1" applyAlignment="1">
      <alignment horizontal="center" vertical="center"/>
    </xf>
    <xf numFmtId="0" fontId="50" fillId="0" borderId="42" xfId="151" applyFont="1" applyFill="1" applyBorder="1" applyAlignment="1">
      <alignment horizontal="left" vertical="center"/>
    </xf>
    <xf numFmtId="0" fontId="50" fillId="0" borderId="41" xfId="151" applyFont="1" applyFill="1" applyBorder="1" applyAlignment="1">
      <alignment vertical="center"/>
    </xf>
    <xf numFmtId="0" fontId="50" fillId="0" borderId="44" xfId="151" applyFont="1" applyFill="1" applyBorder="1" applyAlignment="1">
      <alignment horizontal="left" vertical="center"/>
    </xf>
    <xf numFmtId="0" fontId="50" fillId="0" borderId="7" xfId="151" applyFont="1" applyFill="1" applyBorder="1" applyAlignment="1">
      <alignment vertical="center"/>
    </xf>
    <xf numFmtId="0" fontId="50" fillId="0" borderId="56" xfId="151" applyFont="1" applyBorder="1" applyAlignment="1">
      <alignment horizontal="left" vertical="center"/>
    </xf>
    <xf numFmtId="0" fontId="50" fillId="0" borderId="57" xfId="151" applyFont="1" applyFill="1" applyBorder="1" applyAlignment="1">
      <alignment horizontal="left" vertical="center"/>
    </xf>
    <xf numFmtId="0" fontId="50" fillId="0" borderId="46" xfId="151" applyFont="1" applyFill="1" applyBorder="1" applyAlignment="1">
      <alignment vertical="center"/>
    </xf>
    <xf numFmtId="178" fontId="54" fillId="30" borderId="39" xfId="151" applyNumberFormat="1" applyFont="1" applyFill="1" applyBorder="1"/>
    <xf numFmtId="0" fontId="50" fillId="0" borderId="41" xfId="151" applyFont="1" applyBorder="1" applyAlignment="1">
      <alignment horizontal="left"/>
    </xf>
    <xf numFmtId="1" fontId="50" fillId="0" borderId="41" xfId="151" applyNumberFormat="1" applyFont="1" applyBorder="1" applyAlignment="1"/>
    <xf numFmtId="2" fontId="50" fillId="0" borderId="29" xfId="151" applyNumberFormat="1" applyFont="1" applyBorder="1" applyAlignment="1">
      <alignment horizontal="center" vertical="center"/>
    </xf>
    <xf numFmtId="0" fontId="50" fillId="0" borderId="46" xfId="151" applyFont="1" applyBorder="1" applyAlignment="1">
      <alignment horizontal="left"/>
    </xf>
    <xf numFmtId="2" fontId="50" fillId="0" borderId="46" xfId="151" applyNumberFormat="1" applyFont="1" applyBorder="1" applyAlignment="1"/>
    <xf numFmtId="2" fontId="50" fillId="0" borderId="36" xfId="151" applyNumberFormat="1" applyFont="1" applyBorder="1" applyAlignment="1">
      <alignment horizontal="center" vertical="center"/>
    </xf>
    <xf numFmtId="178" fontId="130" fillId="0" borderId="39" xfId="151" applyNumberFormat="1" applyFont="1" applyBorder="1" applyAlignment="1">
      <alignment horizontal="right" vertical="center"/>
    </xf>
    <xf numFmtId="0" fontId="50" fillId="0" borderId="51" xfId="151" applyFont="1" applyFill="1" applyBorder="1" applyAlignment="1">
      <alignment horizontal="left" wrapText="1"/>
    </xf>
    <xf numFmtId="0" fontId="50" fillId="0" borderId="42" xfId="151" applyFont="1" applyBorder="1" applyAlignment="1">
      <alignment horizontal="left" wrapText="1"/>
    </xf>
    <xf numFmtId="10" fontId="50" fillId="0" borderId="51" xfId="151" applyNumberFormat="1" applyFont="1" applyFill="1" applyBorder="1" applyAlignment="1">
      <alignment wrapText="1"/>
    </xf>
    <xf numFmtId="178" fontId="52" fillId="0" borderId="30" xfId="151" applyNumberFormat="1" applyFont="1" applyFill="1" applyBorder="1" applyAlignment="1">
      <alignment vertical="center" wrapText="1"/>
    </xf>
    <xf numFmtId="0" fontId="52" fillId="0" borderId="29" xfId="151" applyFont="1" applyFill="1" applyBorder="1" applyAlignment="1">
      <alignment vertical="center" wrapText="1"/>
    </xf>
    <xf numFmtId="10" fontId="52" fillId="0" borderId="29" xfId="151" applyNumberFormat="1" applyFont="1" applyFill="1" applyBorder="1" applyAlignment="1">
      <alignment vertical="center" wrapText="1"/>
    </xf>
    <xf numFmtId="0" fontId="52" fillId="0" borderId="29" xfId="151" applyFont="1" applyFill="1" applyBorder="1" applyAlignment="1">
      <alignment horizontal="center" vertical="center" wrapText="1"/>
    </xf>
    <xf numFmtId="0" fontId="50" fillId="0" borderId="54" xfId="151" applyFont="1" applyFill="1" applyBorder="1" applyAlignment="1">
      <alignment horizontal="left"/>
    </xf>
    <xf numFmtId="0" fontId="52" fillId="0" borderId="33" xfId="151" applyFont="1" applyFill="1" applyBorder="1" applyAlignment="1">
      <alignment vertical="center"/>
    </xf>
    <xf numFmtId="0" fontId="52" fillId="0" borderId="0" xfId="151" applyFont="1" applyFill="1" applyBorder="1" applyAlignment="1">
      <alignment vertical="center"/>
    </xf>
    <xf numFmtId="0" fontId="52" fillId="0" borderId="0" xfId="151" applyFont="1" applyFill="1" applyBorder="1" applyAlignment="1">
      <alignment horizontal="center" vertical="center"/>
    </xf>
    <xf numFmtId="0" fontId="36" fillId="0" borderId="58" xfId="151" applyFont="1" applyFill="1" applyBorder="1" applyAlignment="1">
      <alignment horizontal="left"/>
    </xf>
    <xf numFmtId="0" fontId="131" fillId="0" borderId="49" xfId="151" applyFont="1" applyFill="1" applyBorder="1" applyAlignment="1">
      <alignment horizontal="left"/>
    </xf>
    <xf numFmtId="0" fontId="131" fillId="0" borderId="55" xfId="151" applyFont="1" applyFill="1" applyBorder="1"/>
    <xf numFmtId="0" fontId="52" fillId="0" borderId="37" xfId="151" applyFont="1" applyFill="1" applyBorder="1" applyAlignment="1">
      <alignment vertical="center"/>
    </xf>
    <xf numFmtId="0" fontId="52" fillId="0" borderId="36" xfId="151" applyFont="1" applyFill="1" applyBorder="1" applyAlignment="1">
      <alignment vertical="center"/>
    </xf>
    <xf numFmtId="0" fontId="52" fillId="0" borderId="36" xfId="151" applyFont="1" applyFill="1" applyBorder="1" applyAlignment="1">
      <alignment horizontal="center" vertical="center"/>
    </xf>
    <xf numFmtId="0" fontId="36" fillId="0" borderId="0" xfId="151" applyFont="1" applyBorder="1" applyAlignment="1">
      <alignment horizontal="left" vertical="center"/>
    </xf>
    <xf numFmtId="0" fontId="36" fillId="0" borderId="42" xfId="151" applyFont="1" applyFill="1" applyBorder="1" applyAlignment="1">
      <alignment horizontal="left"/>
    </xf>
    <xf numFmtId="10" fontId="36" fillId="0" borderId="51" xfId="151" applyNumberFormat="1" applyFont="1" applyFill="1" applyBorder="1"/>
    <xf numFmtId="178" fontId="52" fillId="0" borderId="30" xfId="151" applyNumberFormat="1" applyFont="1" applyFill="1" applyBorder="1" applyAlignment="1">
      <alignment vertical="center"/>
    </xf>
    <xf numFmtId="0" fontId="52" fillId="0" borderId="29" xfId="151" applyFont="1" applyFill="1" applyBorder="1" applyAlignment="1">
      <alignment vertical="center"/>
    </xf>
    <xf numFmtId="178" fontId="52" fillId="0" borderId="29" xfId="151" applyNumberFormat="1" applyFont="1" applyFill="1" applyBorder="1" applyAlignment="1">
      <alignment vertical="center"/>
    </xf>
    <xf numFmtId="10" fontId="52" fillId="0" borderId="29" xfId="151" applyNumberFormat="1" applyFont="1" applyFill="1" applyBorder="1" applyAlignment="1">
      <alignment vertical="center"/>
    </xf>
    <xf numFmtId="0" fontId="52" fillId="0" borderId="29" xfId="151" applyFont="1" applyFill="1" applyBorder="1" applyAlignment="1">
      <alignment horizontal="center" vertical="center"/>
    </xf>
    <xf numFmtId="0" fontId="132" fillId="0" borderId="7" xfId="151" applyFont="1" applyFill="1" applyBorder="1" applyAlignment="1">
      <alignment horizontal="left" vertical="center"/>
    </xf>
    <xf numFmtId="0" fontId="36" fillId="0" borderId="44" xfId="151" applyFont="1" applyFill="1" applyBorder="1" applyAlignment="1">
      <alignment horizontal="left"/>
    </xf>
    <xf numFmtId="0" fontId="36" fillId="0" borderId="54" xfId="151" applyFont="1" applyFill="1" applyBorder="1"/>
    <xf numFmtId="10" fontId="52" fillId="0" borderId="0" xfId="151" applyNumberFormat="1" applyFont="1" applyFill="1" applyBorder="1" applyAlignment="1">
      <alignment vertical="center"/>
    </xf>
    <xf numFmtId="0" fontId="132" fillId="0" borderId="1" xfId="151" applyFont="1" applyFill="1" applyBorder="1" applyAlignment="1">
      <alignment horizontal="left" vertical="center"/>
    </xf>
    <xf numFmtId="0" fontId="36" fillId="0" borderId="47" xfId="151" applyFont="1" applyFill="1" applyBorder="1" applyAlignment="1">
      <alignment horizontal="left"/>
    </xf>
    <xf numFmtId="0" fontId="36" fillId="0" borderId="58" xfId="151" applyFont="1" applyFill="1" applyBorder="1"/>
    <xf numFmtId="178" fontId="52" fillId="0" borderId="37" xfId="151" applyNumberFormat="1" applyFont="1" applyFill="1" applyBorder="1" applyAlignment="1">
      <alignment vertical="center"/>
    </xf>
    <xf numFmtId="0" fontId="36" fillId="0" borderId="41" xfId="151" applyFont="1" applyFill="1" applyBorder="1" applyAlignment="1">
      <alignment horizontal="left"/>
    </xf>
    <xf numFmtId="0" fontId="50" fillId="0" borderId="40" xfId="151" applyFont="1" applyFill="1" applyBorder="1" applyAlignment="1">
      <alignment horizontal="left" vertical="center"/>
    </xf>
    <xf numFmtId="10" fontId="50" fillId="0" borderId="51" xfId="151" applyNumberFormat="1" applyFont="1" applyFill="1" applyBorder="1"/>
    <xf numFmtId="2" fontId="52" fillId="0" borderId="29" xfId="151" applyNumberFormat="1" applyFont="1" applyFill="1" applyBorder="1" applyAlignment="1">
      <alignment vertical="center"/>
    </xf>
    <xf numFmtId="0" fontId="50" fillId="0" borderId="0" xfId="1931" applyFont="1" applyFill="1" applyAlignment="1">
      <alignment wrapText="1"/>
    </xf>
    <xf numFmtId="0" fontId="36" fillId="0" borderId="48" xfId="151" applyFont="1" applyFill="1" applyBorder="1" applyAlignment="1">
      <alignment horizontal="left"/>
    </xf>
    <xf numFmtId="176" fontId="50" fillId="0" borderId="59" xfId="151" applyNumberFormat="1" applyFont="1" applyFill="1" applyBorder="1"/>
    <xf numFmtId="178" fontId="52" fillId="0" borderId="0" xfId="151" applyNumberFormat="1" applyFont="1" applyFill="1" applyBorder="1" applyAlignment="1">
      <alignment vertical="center"/>
    </xf>
    <xf numFmtId="0" fontId="36" fillId="0" borderId="1" xfId="151" applyFont="1" applyFill="1" applyBorder="1" applyAlignment="1">
      <alignment horizontal="left"/>
    </xf>
    <xf numFmtId="0" fontId="36" fillId="0" borderId="41" xfId="151" applyFont="1" applyFill="1" applyBorder="1"/>
    <xf numFmtId="0" fontId="36" fillId="0" borderId="29" xfId="151" applyFont="1" applyFill="1" applyBorder="1" applyAlignment="1"/>
    <xf numFmtId="0" fontId="36" fillId="0" borderId="29" xfId="151" applyFont="1" applyFill="1" applyBorder="1"/>
    <xf numFmtId="0" fontId="50" fillId="0" borderId="49" xfId="151" applyFont="1" applyFill="1" applyBorder="1" applyAlignment="1">
      <alignment horizontal="left" vertical="center"/>
    </xf>
    <xf numFmtId="0" fontId="36" fillId="0" borderId="1" xfId="151" applyFont="1" applyFill="1" applyBorder="1"/>
    <xf numFmtId="0" fontId="36" fillId="0" borderId="0" xfId="151" applyFont="1" applyFill="1" applyBorder="1" applyAlignment="1"/>
    <xf numFmtId="0" fontId="36" fillId="0" borderId="0" xfId="151" applyFont="1" applyFill="1" applyBorder="1"/>
    <xf numFmtId="0" fontId="36" fillId="0" borderId="51" xfId="151" applyFont="1" applyFill="1" applyBorder="1" applyAlignment="1">
      <alignment horizontal="left"/>
    </xf>
    <xf numFmtId="0" fontId="36" fillId="0" borderId="60" xfId="151" applyFont="1" applyFill="1" applyBorder="1" applyAlignment="1">
      <alignment horizontal="left" vertical="center"/>
    </xf>
    <xf numFmtId="0" fontId="36" fillId="0" borderId="54" xfId="151" applyFont="1" applyFill="1" applyBorder="1" applyAlignment="1">
      <alignment horizontal="left"/>
    </xf>
    <xf numFmtId="0" fontId="36" fillId="0" borderId="6" xfId="151" applyFont="1" applyFill="1" applyBorder="1" applyAlignment="1">
      <alignment horizontal="left"/>
    </xf>
    <xf numFmtId="0" fontId="36" fillId="0" borderId="7" xfId="151" applyFont="1" applyFill="1" applyBorder="1"/>
    <xf numFmtId="0" fontId="36" fillId="0" borderId="55" xfId="151" applyFont="1" applyFill="1" applyBorder="1" applyAlignment="1">
      <alignment horizontal="left"/>
    </xf>
    <xf numFmtId="0" fontId="36" fillId="0" borderId="3" xfId="151" applyFont="1" applyFill="1" applyBorder="1" applyAlignment="1">
      <alignment horizontal="left"/>
    </xf>
    <xf numFmtId="178" fontId="56" fillId="30" borderId="38" xfId="151" applyNumberFormat="1" applyFont="1" applyFill="1" applyBorder="1" applyAlignment="1">
      <alignment horizontal="right"/>
    </xf>
    <xf numFmtId="178" fontId="53" fillId="3" borderId="28" xfId="151" applyNumberFormat="1" applyFont="1" applyFill="1" applyBorder="1" applyAlignment="1">
      <alignment horizontal="right"/>
    </xf>
    <xf numFmtId="0" fontId="36" fillId="0" borderId="7" xfId="151" applyFont="1" applyFill="1" applyBorder="1" applyAlignment="1">
      <alignment horizontal="center" vertical="center"/>
    </xf>
    <xf numFmtId="0" fontId="36" fillId="0" borderId="4" xfId="151" applyFont="1" applyFill="1" applyBorder="1" applyAlignment="1">
      <alignment horizontal="left"/>
    </xf>
    <xf numFmtId="0" fontId="36" fillId="0" borderId="8" xfId="151" applyFont="1" applyFill="1" applyBorder="1" applyAlignment="1">
      <alignment horizontal="left"/>
    </xf>
    <xf numFmtId="9" fontId="36" fillId="0" borderId="4" xfId="151" applyNumberFormat="1" applyFont="1" applyFill="1" applyBorder="1"/>
    <xf numFmtId="178" fontId="36" fillId="0" borderId="8" xfId="151" applyNumberFormat="1" applyFont="1" applyFill="1" applyBorder="1" applyAlignment="1">
      <alignment vertical="center"/>
    </xf>
    <xf numFmtId="0" fontId="36" fillId="0" borderId="8" xfId="151" applyFont="1" applyFill="1" applyBorder="1" applyAlignment="1">
      <alignment vertical="center"/>
    </xf>
    <xf numFmtId="0" fontId="36" fillId="0" borderId="8" xfId="151" applyFont="1" applyFill="1" applyBorder="1" applyAlignment="1"/>
    <xf numFmtId="0" fontId="36" fillId="0" borderId="8" xfId="151" applyFont="1" applyFill="1" applyBorder="1"/>
    <xf numFmtId="178" fontId="36" fillId="0" borderId="44" xfId="151" applyNumberFormat="1" applyFont="1" applyFill="1" applyBorder="1" applyAlignment="1">
      <alignment horizontal="right" vertical="center"/>
    </xf>
    <xf numFmtId="0" fontId="34" fillId="0" borderId="33" xfId="151" applyFont="1" applyFill="1" applyBorder="1" applyAlignment="1">
      <alignment horizontal="center"/>
    </xf>
    <xf numFmtId="0" fontId="34" fillId="0" borderId="0" xfId="151" applyFont="1" applyFill="1" applyBorder="1" applyAlignment="1">
      <alignment horizontal="left"/>
    </xf>
    <xf numFmtId="0" fontId="34" fillId="0" borderId="0" xfId="151" applyFont="1" applyFill="1" applyBorder="1" applyAlignment="1">
      <alignment horizontal="center"/>
    </xf>
    <xf numFmtId="0" fontId="34" fillId="0" borderId="0" xfId="151" applyFont="1" applyFill="1" applyBorder="1" applyAlignment="1"/>
    <xf numFmtId="178" fontId="53" fillId="3" borderId="32" xfId="151" applyNumberFormat="1" applyFont="1" applyFill="1" applyBorder="1" applyAlignment="1">
      <alignment horizontal="right"/>
    </xf>
    <xf numFmtId="0" fontId="36" fillId="0" borderId="61" xfId="151" applyFont="1" applyBorder="1" applyAlignment="1">
      <alignment horizontal="center"/>
    </xf>
    <xf numFmtId="0" fontId="34" fillId="30" borderId="64" xfId="151" applyFont="1" applyFill="1" applyBorder="1" applyAlignment="1">
      <alignment horizontal="center" vertical="center"/>
    </xf>
    <xf numFmtId="0" fontId="36" fillId="0" borderId="27" xfId="151" applyFont="1" applyBorder="1" applyAlignment="1"/>
    <xf numFmtId="178" fontId="53" fillId="31" borderId="39" xfId="151" applyNumberFormat="1" applyFont="1" applyFill="1" applyBorder="1" applyAlignment="1">
      <alignment horizontal="right" vertical="center"/>
    </xf>
    <xf numFmtId="178" fontId="53" fillId="31" borderId="39" xfId="151" applyNumberFormat="1" applyFont="1" applyFill="1" applyBorder="1" applyAlignment="1">
      <alignment horizontal="right"/>
    </xf>
    <xf numFmtId="0" fontId="50" fillId="0" borderId="0" xfId="1931" applyFont="1" applyFill="1" applyAlignment="1" applyProtection="1">
      <alignment horizontal="left"/>
    </xf>
    <xf numFmtId="0" fontId="50" fillId="0" borderId="0" xfId="1931" applyFont="1" applyFill="1" applyProtection="1"/>
    <xf numFmtId="0" fontId="50" fillId="0" borderId="0" xfId="1931" applyFont="1" applyFill="1" applyAlignment="1" applyProtection="1">
      <alignment horizontal="left"/>
      <protection locked="0"/>
    </xf>
    <xf numFmtId="0" fontId="50" fillId="0" borderId="0" xfId="1931" applyFont="1" applyFill="1" applyProtection="1">
      <protection locked="0"/>
    </xf>
    <xf numFmtId="0" fontId="50" fillId="0" borderId="0" xfId="1" applyFont="1" applyFill="1" applyAlignment="1">
      <alignment wrapText="1"/>
    </xf>
    <xf numFmtId="0" fontId="52" fillId="2" borderId="7" xfId="1" applyFont="1" applyFill="1" applyBorder="1" applyAlignment="1">
      <alignment horizontal="left" vertical="top"/>
    </xf>
    <xf numFmtId="0" fontId="50" fillId="2" borderId="8" xfId="1" applyFont="1" applyFill="1" applyBorder="1" applyAlignment="1"/>
    <xf numFmtId="0" fontId="50" fillId="2" borderId="8" xfId="1" applyFont="1" applyFill="1" applyBorder="1" applyAlignment="1">
      <alignment horizontal="center" vertical="center"/>
    </xf>
    <xf numFmtId="0" fontId="32" fillId="2" borderId="6" xfId="1" applyFont="1" applyFill="1" applyBorder="1" applyAlignment="1"/>
    <xf numFmtId="0" fontId="36" fillId="2" borderId="4" xfId="1" applyFont="1" applyFill="1" applyBorder="1" applyAlignment="1">
      <alignment horizontal="center" vertical="center" wrapText="1"/>
    </xf>
    <xf numFmtId="0" fontId="34" fillId="2" borderId="4" xfId="1" applyFont="1" applyFill="1" applyBorder="1" applyAlignment="1">
      <alignment horizontal="center" vertical="center"/>
    </xf>
    <xf numFmtId="2" fontId="36" fillId="0" borderId="4" xfId="1" applyNumberFormat="1" applyFont="1" applyFill="1" applyBorder="1" applyAlignment="1">
      <alignment horizontal="center" vertical="center" wrapText="1"/>
    </xf>
    <xf numFmtId="0" fontId="36" fillId="2" borderId="4" xfId="1" applyFont="1" applyFill="1" applyBorder="1" applyAlignment="1">
      <alignment horizontal="left" vertical="center" wrapText="1"/>
    </xf>
    <xf numFmtId="2" fontId="36" fillId="2" borderId="4" xfId="1" applyNumberFormat="1" applyFont="1" applyFill="1" applyBorder="1" applyAlignment="1">
      <alignment horizontal="center" vertical="center"/>
    </xf>
    <xf numFmtId="0" fontId="36" fillId="2" borderId="4" xfId="1" applyFont="1" applyFill="1" applyBorder="1" applyAlignment="1">
      <alignment horizontal="center" vertical="center"/>
    </xf>
    <xf numFmtId="4" fontId="36" fillId="2" borderId="4" xfId="1" applyNumberFormat="1" applyFont="1" applyFill="1" applyBorder="1" applyAlignment="1">
      <alignment horizontal="center" vertical="center"/>
    </xf>
    <xf numFmtId="0" fontId="34" fillId="0" borderId="4" xfId="1" applyFont="1" applyFill="1" applyBorder="1" applyAlignment="1">
      <alignment horizontal="center" vertical="center"/>
    </xf>
    <xf numFmtId="0" fontId="50" fillId="0" borderId="4" xfId="1" applyFont="1" applyFill="1" applyBorder="1" applyAlignment="1">
      <alignment horizontal="left" vertical="center" wrapText="1"/>
    </xf>
    <xf numFmtId="2" fontId="50" fillId="0" borderId="4" xfId="1" applyNumberFormat="1" applyFont="1" applyFill="1" applyBorder="1" applyAlignment="1">
      <alignment horizontal="center" vertical="center" wrapText="1"/>
    </xf>
    <xf numFmtId="0" fontId="36" fillId="0" borderId="4" xfId="1" applyFont="1" applyFill="1" applyBorder="1" applyAlignment="1">
      <alignment horizontal="left" vertical="center"/>
    </xf>
    <xf numFmtId="4" fontId="36" fillId="0" borderId="4" xfId="1" applyNumberFormat="1" applyFont="1" applyFill="1" applyBorder="1" applyAlignment="1">
      <alignment horizontal="center" vertical="center"/>
    </xf>
    <xf numFmtId="0" fontId="102" fillId="0" borderId="4" xfId="1" applyFont="1" applyFill="1" applyBorder="1"/>
    <xf numFmtId="0" fontId="36" fillId="0" borderId="4" xfId="1" applyFont="1" applyFill="1" applyBorder="1" applyAlignment="1">
      <alignment horizontal="left" vertical="center" wrapText="1" shrinkToFit="1"/>
    </xf>
    <xf numFmtId="1" fontId="36" fillId="0" borderId="4" xfId="1" applyNumberFormat="1" applyFont="1" applyFill="1" applyBorder="1" applyAlignment="1">
      <alignment horizontal="center" vertical="center" wrapText="1"/>
    </xf>
    <xf numFmtId="2" fontId="36" fillId="0" borderId="4" xfId="1" applyNumberFormat="1" applyFont="1" applyFill="1" applyBorder="1" applyAlignment="1">
      <alignment horizontal="center" vertical="center"/>
    </xf>
    <xf numFmtId="0" fontId="36" fillId="0" borderId="4" xfId="1" applyFont="1" applyFill="1" applyBorder="1" applyAlignment="1">
      <alignment horizontal="center" vertical="center"/>
    </xf>
    <xf numFmtId="0" fontId="32" fillId="0" borderId="4" xfId="1" applyFont="1" applyFill="1" applyBorder="1" applyAlignment="1">
      <alignment horizontal="left" vertical="top" wrapText="1"/>
    </xf>
    <xf numFmtId="0" fontId="50" fillId="2" borderId="4" xfId="1" applyFont="1" applyFill="1" applyBorder="1" applyAlignment="1">
      <alignment horizontal="left" vertical="center" wrapText="1"/>
    </xf>
    <xf numFmtId="0" fontId="36" fillId="2" borderId="4" xfId="1" applyFont="1" applyFill="1" applyBorder="1" applyAlignment="1">
      <alignment horizontal="left" vertical="center"/>
    </xf>
    <xf numFmtId="0" fontId="32" fillId="2" borderId="4" xfId="1" applyFont="1" applyFill="1" applyBorder="1"/>
    <xf numFmtId="0" fontId="32" fillId="0" borderId="4" xfId="1" applyFont="1" applyFill="1" applyBorder="1" applyAlignment="1">
      <alignment wrapText="1"/>
    </xf>
    <xf numFmtId="9" fontId="50" fillId="0" borderId="11" xfId="1" applyNumberFormat="1" applyFont="1" applyFill="1" applyBorder="1" applyAlignment="1">
      <alignment horizontal="center" vertical="center" wrapText="1"/>
    </xf>
    <xf numFmtId="0" fontId="54" fillId="2" borderId="4" xfId="1" applyFont="1" applyFill="1" applyBorder="1" applyAlignment="1">
      <alignment horizontal="center" vertical="center" wrapText="1"/>
    </xf>
    <xf numFmtId="9" fontId="50" fillId="2" borderId="4" xfId="1" applyNumberFormat="1" applyFont="1" applyFill="1" applyBorder="1" applyAlignment="1">
      <alignment horizontal="center" vertical="center" wrapText="1"/>
    </xf>
    <xf numFmtId="0" fontId="34" fillId="2" borderId="4" xfId="1" applyFont="1" applyFill="1" applyBorder="1" applyAlignment="1">
      <alignment horizontal="center" vertical="center" wrapText="1"/>
    </xf>
    <xf numFmtId="166" fontId="36" fillId="2" borderId="4" xfId="1" applyNumberFormat="1" applyFont="1" applyFill="1" applyBorder="1" applyAlignment="1">
      <alignment horizontal="center" vertical="center" wrapText="1"/>
    </xf>
    <xf numFmtId="166" fontId="36" fillId="2" borderId="4" xfId="1" applyNumberFormat="1" applyFont="1" applyFill="1" applyBorder="1" applyAlignment="1">
      <alignment horizontal="center" vertical="center"/>
    </xf>
    <xf numFmtId="0" fontId="33" fillId="0" borderId="4" xfId="1" applyFont="1" applyFill="1" applyBorder="1" applyAlignment="1">
      <alignment horizontal="center" vertical="center" wrapText="1"/>
    </xf>
    <xf numFmtId="4" fontId="32" fillId="0" borderId="4" xfId="1" applyNumberFormat="1" applyFont="1" applyFill="1" applyBorder="1" applyAlignment="1">
      <alignment wrapText="1"/>
    </xf>
    <xf numFmtId="1" fontId="32" fillId="0" borderId="0" xfId="1" applyNumberFormat="1" applyFont="1" applyFill="1"/>
    <xf numFmtId="0" fontId="34" fillId="0" borderId="4" xfId="1" applyFont="1" applyFill="1" applyBorder="1" applyAlignment="1">
      <alignment horizontal="center" vertical="center" wrapText="1"/>
    </xf>
    <xf numFmtId="166" fontId="36" fillId="0" borderId="4" xfId="1" applyNumberFormat="1" applyFont="1" applyFill="1" applyBorder="1" applyAlignment="1">
      <alignment horizontal="center" vertical="center"/>
    </xf>
    <xf numFmtId="9" fontId="36" fillId="0" borderId="4" xfId="1" applyNumberFormat="1" applyFont="1" applyFill="1" applyBorder="1" applyAlignment="1">
      <alignment horizontal="left" vertical="center" wrapText="1"/>
    </xf>
    <xf numFmtId="0" fontId="36" fillId="0" borderId="0" xfId="1" applyFont="1" applyFill="1" applyBorder="1" applyAlignment="1">
      <alignment horizontal="left" vertical="center" wrapText="1"/>
    </xf>
    <xf numFmtId="176" fontId="36" fillId="0" borderId="4" xfId="1" applyNumberFormat="1" applyFont="1" applyFill="1" applyBorder="1" applyAlignment="1">
      <alignment horizontal="center" vertical="center" wrapText="1"/>
    </xf>
    <xf numFmtId="9" fontId="36" fillId="0" borderId="4" xfId="1" applyNumberFormat="1" applyFont="1" applyFill="1" applyBorder="1" applyAlignment="1">
      <alignment horizontal="center" vertical="center"/>
    </xf>
    <xf numFmtId="2" fontId="32" fillId="0" borderId="4" xfId="1" applyNumberFormat="1" applyFont="1" applyFill="1" applyBorder="1" applyAlignment="1">
      <alignment horizontal="center" vertical="center"/>
    </xf>
    <xf numFmtId="9" fontId="36" fillId="2" borderId="4" xfId="1" applyNumberFormat="1" applyFont="1" applyFill="1" applyBorder="1" applyAlignment="1">
      <alignment horizontal="center" vertical="center"/>
    </xf>
    <xf numFmtId="2" fontId="32" fillId="2" borderId="4" xfId="1" applyNumberFormat="1" applyFont="1" applyFill="1" applyBorder="1" applyAlignment="1">
      <alignment horizontal="center" vertical="center"/>
    </xf>
    <xf numFmtId="9" fontId="36" fillId="2" borderId="4" xfId="1" applyNumberFormat="1" applyFont="1" applyFill="1" applyBorder="1" applyAlignment="1">
      <alignment horizontal="left" vertical="center" wrapText="1"/>
    </xf>
    <xf numFmtId="1" fontId="36" fillId="2" borderId="4" xfId="1" applyNumberFormat="1" applyFont="1" applyFill="1" applyBorder="1" applyAlignment="1">
      <alignment horizontal="center" vertical="center" wrapText="1"/>
    </xf>
    <xf numFmtId="3" fontId="36" fillId="2" borderId="4" xfId="1" applyNumberFormat="1" applyFont="1" applyFill="1" applyBorder="1" applyAlignment="1">
      <alignment horizontal="center" vertical="center"/>
    </xf>
    <xf numFmtId="0" fontId="53" fillId="2" borderId="4" xfId="1" applyFont="1" applyFill="1" applyBorder="1" applyAlignment="1">
      <alignment horizontal="center"/>
    </xf>
    <xf numFmtId="0" fontId="32" fillId="2" borderId="4" xfId="1" applyFont="1" applyFill="1" applyBorder="1" applyAlignment="1">
      <alignment horizontal="center" vertical="center"/>
    </xf>
    <xf numFmtId="9" fontId="36" fillId="2" borderId="4" xfId="1" applyNumberFormat="1" applyFont="1" applyFill="1" applyBorder="1" applyAlignment="1">
      <alignment horizontal="center" vertical="center" wrapText="1"/>
    </xf>
    <xf numFmtId="0" fontId="51" fillId="0" borderId="4" xfId="1" applyFont="1" applyFill="1" applyBorder="1" applyAlignment="1">
      <alignment wrapText="1"/>
    </xf>
    <xf numFmtId="2" fontId="36" fillId="2" borderId="4" xfId="1" applyNumberFormat="1" applyFont="1" applyFill="1" applyBorder="1" applyAlignment="1">
      <alignment horizontal="left" vertical="center"/>
    </xf>
    <xf numFmtId="10" fontId="36" fillId="0" borderId="4" xfId="1" applyNumberFormat="1" applyFont="1" applyFill="1" applyBorder="1" applyAlignment="1">
      <alignment horizontal="center" vertical="center"/>
    </xf>
    <xf numFmtId="2" fontId="36" fillId="2" borderId="4" xfId="1" applyNumberFormat="1" applyFont="1" applyFill="1" applyBorder="1" applyAlignment="1">
      <alignment horizontal="center"/>
    </xf>
    <xf numFmtId="10" fontId="36" fillId="2" borderId="4" xfId="1" applyNumberFormat="1" applyFont="1" applyFill="1" applyBorder="1" applyAlignment="1">
      <alignment horizontal="center" vertical="center"/>
    </xf>
    <xf numFmtId="2" fontId="36" fillId="2" borderId="4" xfId="1" applyNumberFormat="1" applyFont="1" applyFill="1" applyBorder="1" applyAlignment="1">
      <alignment horizontal="left" vertical="center" wrapText="1"/>
    </xf>
    <xf numFmtId="0" fontId="34" fillId="2" borderId="4" xfId="1" applyFont="1" applyFill="1" applyBorder="1" applyAlignment="1">
      <alignment horizontal="left" vertical="center" wrapText="1"/>
    </xf>
    <xf numFmtId="0" fontId="33" fillId="2" borderId="4" xfId="1" applyFont="1" applyFill="1" applyBorder="1" applyAlignment="1">
      <alignment horizontal="center" vertical="center"/>
    </xf>
    <xf numFmtId="0" fontId="36" fillId="2" borderId="4" xfId="1" applyFont="1" applyFill="1" applyBorder="1"/>
    <xf numFmtId="164" fontId="34" fillId="2" borderId="4" xfId="98" applyFont="1" applyFill="1" applyBorder="1" applyAlignment="1"/>
    <xf numFmtId="4" fontId="34" fillId="2" borderId="4" xfId="1" applyNumberFormat="1" applyFont="1" applyFill="1" applyBorder="1" applyAlignment="1">
      <alignment horizontal="right"/>
    </xf>
    <xf numFmtId="0" fontId="32" fillId="2" borderId="4" xfId="1" applyFont="1" applyFill="1" applyBorder="1" applyAlignment="1">
      <alignment vertical="center"/>
    </xf>
    <xf numFmtId="167" fontId="34" fillId="2" borderId="4" xfId="1" applyNumberFormat="1" applyFont="1" applyFill="1" applyBorder="1" applyAlignment="1">
      <alignment vertical="center"/>
    </xf>
    <xf numFmtId="4" fontId="34" fillId="2" borderId="4" xfId="1" applyNumberFormat="1" applyFont="1" applyFill="1" applyBorder="1" applyAlignment="1">
      <alignment horizontal="right" vertical="center"/>
    </xf>
    <xf numFmtId="0" fontId="32" fillId="2" borderId="0" xfId="1" applyFont="1" applyFill="1" applyBorder="1" applyAlignment="1">
      <alignment horizontal="center" vertical="center"/>
    </xf>
    <xf numFmtId="0" fontId="55" fillId="2" borderId="0" xfId="1" applyFont="1" applyFill="1" applyBorder="1"/>
    <xf numFmtId="0" fontId="33" fillId="2" borderId="0" xfId="1" applyFont="1" applyFill="1" applyBorder="1"/>
    <xf numFmtId="0" fontId="33" fillId="2" borderId="0" xfId="1" applyFont="1" applyFill="1" applyBorder="1" applyAlignment="1">
      <alignment horizontal="center" vertical="center"/>
    </xf>
    <xf numFmtId="0" fontId="33" fillId="2" borderId="0" xfId="1" applyFont="1" applyFill="1" applyBorder="1" applyAlignment="1">
      <alignment horizontal="right"/>
    </xf>
    <xf numFmtId="4" fontId="54" fillId="2" borderId="0" xfId="1" applyNumberFormat="1" applyFont="1" applyFill="1" applyBorder="1" applyAlignment="1">
      <alignment horizontal="right"/>
    </xf>
    <xf numFmtId="165" fontId="36" fillId="0" borderId="0" xfId="2" applyFont="1" applyFill="1" applyAlignment="1">
      <alignment vertical="center"/>
    </xf>
    <xf numFmtId="0" fontId="36" fillId="0" borderId="0" xfId="1" applyFont="1" applyFill="1" applyAlignment="1">
      <alignment vertical="center"/>
    </xf>
    <xf numFmtId="0" fontId="36" fillId="0" borderId="0" xfId="1" applyFont="1" applyFill="1" applyBorder="1" applyAlignment="1">
      <alignment vertical="center"/>
    </xf>
    <xf numFmtId="9" fontId="34" fillId="0" borderId="0" xfId="1" applyNumberFormat="1" applyFont="1" applyFill="1" applyBorder="1" applyAlignment="1">
      <alignment vertical="center"/>
    </xf>
    <xf numFmtId="9" fontId="34" fillId="0" borderId="0" xfId="1" applyNumberFormat="1" applyFont="1" applyFill="1" applyBorder="1" applyAlignment="1">
      <alignment horizontal="center" vertical="center"/>
    </xf>
    <xf numFmtId="10" fontId="34" fillId="0" borderId="0" xfId="4" applyNumberFormat="1" applyFont="1" applyFill="1" applyBorder="1" applyAlignment="1">
      <alignment horizontal="center" vertical="center"/>
    </xf>
    <xf numFmtId="177" fontId="36" fillId="0" borderId="0" xfId="1" applyNumberFormat="1" applyFont="1" applyFill="1" applyBorder="1" applyAlignment="1">
      <alignment horizontal="right" vertical="center"/>
    </xf>
    <xf numFmtId="0" fontId="135" fillId="0" borderId="0" xfId="1" applyFont="1" applyFill="1" applyAlignment="1">
      <alignment vertical="center"/>
    </xf>
    <xf numFmtId="0" fontId="32" fillId="32" borderId="0" xfId="1" applyFont="1" applyFill="1"/>
    <xf numFmtId="0" fontId="137" fillId="0" borderId="0" xfId="1" applyFont="1" applyFill="1" applyBorder="1" applyAlignment="1">
      <alignment horizontal="left" vertical="top"/>
    </xf>
    <xf numFmtId="0" fontId="138" fillId="0" borderId="0" xfId="1" applyFont="1" applyFill="1" applyBorder="1" applyAlignment="1"/>
    <xf numFmtId="0" fontId="138" fillId="0" borderId="0" xfId="1" applyFont="1" applyFill="1" applyBorder="1" applyAlignment="1">
      <alignment horizontal="center" vertical="center"/>
    </xf>
    <xf numFmtId="0" fontId="139" fillId="0" borderId="0" xfId="1" applyFont="1" applyFill="1" applyBorder="1" applyAlignment="1"/>
    <xf numFmtId="0" fontId="137" fillId="32" borderId="0" xfId="1" applyFont="1" applyFill="1" applyBorder="1" applyAlignment="1">
      <alignment horizontal="left" vertical="top"/>
    </xf>
    <xf numFmtId="0" fontId="138" fillId="32" borderId="0" xfId="1" applyFont="1" applyFill="1" applyBorder="1" applyAlignment="1"/>
    <xf numFmtId="0" fontId="138" fillId="32" borderId="0" xfId="1" applyFont="1" applyFill="1" applyBorder="1" applyAlignment="1">
      <alignment horizontal="center" vertical="center"/>
    </xf>
    <xf numFmtId="0" fontId="139" fillId="32" borderId="0" xfId="1" applyFont="1" applyFill="1" applyBorder="1" applyAlignment="1"/>
    <xf numFmtId="0" fontId="132" fillId="0" borderId="4" xfId="1" applyFont="1" applyFill="1" applyBorder="1" applyAlignment="1">
      <alignment horizontal="center" vertical="center" wrapText="1"/>
    </xf>
    <xf numFmtId="0" fontId="141" fillId="0" borderId="4" xfId="1" applyFont="1" applyFill="1" applyBorder="1" applyAlignment="1">
      <alignment horizontal="center" vertical="center" wrapText="1"/>
    </xf>
    <xf numFmtId="0" fontId="138" fillId="0" borderId="4" xfId="1" applyFont="1" applyFill="1" applyBorder="1" applyAlignment="1">
      <alignment horizontal="left" vertical="center" wrapText="1"/>
    </xf>
    <xf numFmtId="0" fontId="138" fillId="0" borderId="4" xfId="1" applyFont="1" applyFill="1" applyBorder="1" applyAlignment="1">
      <alignment horizontal="center" vertical="center" wrapText="1"/>
    </xf>
    <xf numFmtId="4" fontId="138" fillId="0" borderId="4" xfId="1" applyNumberFormat="1" applyFont="1" applyFill="1" applyBorder="1" applyAlignment="1">
      <alignment horizontal="center" vertical="center" wrapText="1"/>
    </xf>
    <xf numFmtId="4" fontId="132" fillId="0" borderId="4" xfId="1" applyNumberFormat="1" applyFont="1" applyFill="1" applyBorder="1" applyAlignment="1">
      <alignment horizontal="center" vertical="center"/>
    </xf>
    <xf numFmtId="0" fontId="132" fillId="0" borderId="4" xfId="1" applyFont="1" applyFill="1" applyBorder="1" applyAlignment="1">
      <alignment horizontal="left" vertical="center" wrapText="1"/>
    </xf>
    <xf numFmtId="1" fontId="132" fillId="0" borderId="4" xfId="1" applyNumberFormat="1" applyFont="1" applyFill="1" applyBorder="1" applyAlignment="1">
      <alignment horizontal="center" vertical="center" wrapText="1"/>
    </xf>
    <xf numFmtId="2" fontId="132" fillId="0" borderId="4" xfId="1" applyNumberFormat="1" applyFont="1" applyFill="1" applyBorder="1" applyAlignment="1">
      <alignment horizontal="center" vertical="center"/>
    </xf>
    <xf numFmtId="0" fontId="132" fillId="0" borderId="4" xfId="1" applyFont="1" applyFill="1" applyBorder="1" applyAlignment="1">
      <alignment horizontal="center" vertical="center"/>
    </xf>
    <xf numFmtId="0" fontId="141" fillId="0" borderId="4" xfId="1" applyFont="1" applyFill="1" applyBorder="1" applyAlignment="1">
      <alignment horizontal="center" vertical="center"/>
    </xf>
    <xf numFmtId="0" fontId="115" fillId="2" borderId="4" xfId="1" applyFont="1" applyFill="1" applyBorder="1" applyAlignment="1">
      <alignment horizontal="center" vertical="center" wrapText="1"/>
    </xf>
    <xf numFmtId="0" fontId="127" fillId="2" borderId="4" xfId="1" applyFont="1" applyFill="1" applyBorder="1" applyAlignment="1">
      <alignment horizontal="left" vertical="center" wrapText="1"/>
    </xf>
    <xf numFmtId="0" fontId="127" fillId="2" borderId="4" xfId="1" applyFont="1" applyFill="1" applyBorder="1" applyAlignment="1">
      <alignment horizontal="center" vertical="center" wrapText="1"/>
    </xf>
    <xf numFmtId="0" fontId="138" fillId="2" borderId="4" xfId="1" applyFont="1" applyFill="1" applyBorder="1" applyAlignment="1">
      <alignment horizontal="center" vertical="center" wrapText="1"/>
    </xf>
    <xf numFmtId="4" fontId="127" fillId="2" borderId="4" xfId="1" applyNumberFormat="1" applyFont="1" applyFill="1" applyBorder="1" applyAlignment="1">
      <alignment horizontal="center" vertical="center" wrapText="1"/>
    </xf>
    <xf numFmtId="0" fontId="138" fillId="2" borderId="4" xfId="1" applyFont="1" applyFill="1" applyBorder="1" applyAlignment="1">
      <alignment horizontal="left" vertical="center" wrapText="1"/>
    </xf>
    <xf numFmtId="0" fontId="132" fillId="2" borderId="4" xfId="1" applyFont="1" applyFill="1" applyBorder="1" applyAlignment="1">
      <alignment horizontal="center" vertical="center" wrapText="1"/>
    </xf>
    <xf numFmtId="4" fontId="138" fillId="2" borderId="4" xfId="1" applyNumberFormat="1" applyFont="1" applyFill="1" applyBorder="1" applyAlignment="1">
      <alignment horizontal="center" vertical="center" wrapText="1"/>
    </xf>
    <xf numFmtId="10" fontId="138" fillId="2" borderId="4" xfId="1" applyNumberFormat="1" applyFont="1" applyFill="1" applyBorder="1" applyAlignment="1">
      <alignment horizontal="center" vertical="center" wrapText="1"/>
    </xf>
    <xf numFmtId="0" fontId="141" fillId="2" borderId="4" xfId="1" applyFont="1" applyFill="1" applyBorder="1" applyAlignment="1">
      <alignment horizontal="center" vertical="center" wrapText="1"/>
    </xf>
    <xf numFmtId="1" fontId="132" fillId="2" borderId="4" xfId="1" applyNumberFormat="1" applyFont="1" applyFill="1" applyBorder="1" applyAlignment="1">
      <alignment horizontal="center" vertical="center" wrapText="1"/>
    </xf>
    <xf numFmtId="4" fontId="132" fillId="2" borderId="4" xfId="1" applyNumberFormat="1" applyFont="1" applyFill="1" applyBorder="1" applyAlignment="1">
      <alignment horizontal="center" vertical="center" wrapText="1"/>
    </xf>
    <xf numFmtId="0" fontId="143" fillId="2" borderId="4" xfId="1" applyFont="1" applyFill="1" applyBorder="1" applyAlignment="1">
      <alignment horizontal="center" vertical="center" wrapText="1"/>
    </xf>
    <xf numFmtId="3" fontId="132" fillId="0" borderId="4" xfId="1" applyNumberFormat="1" applyFont="1" applyFill="1" applyBorder="1" applyAlignment="1">
      <alignment horizontal="center" vertical="center" wrapText="1"/>
    </xf>
    <xf numFmtId="0" fontId="132" fillId="0" borderId="4" xfId="0" applyFont="1" applyFill="1" applyBorder="1" applyAlignment="1">
      <alignment horizontal="left" vertical="center" wrapText="1"/>
    </xf>
    <xf numFmtId="4" fontId="132" fillId="0" borderId="4" xfId="1" applyNumberFormat="1" applyFont="1" applyFill="1" applyBorder="1" applyAlignment="1">
      <alignment horizontal="center" vertical="center" wrapText="1"/>
    </xf>
    <xf numFmtId="2" fontId="139" fillId="0" borderId="4" xfId="1" applyNumberFormat="1" applyFont="1" applyFill="1" applyBorder="1" applyAlignment="1">
      <alignment horizontal="center" vertical="center"/>
    </xf>
    <xf numFmtId="9" fontId="132" fillId="0" borderId="4" xfId="1" applyNumberFormat="1" applyFont="1" applyFill="1" applyBorder="1" applyAlignment="1">
      <alignment horizontal="left" vertical="center" wrapText="1"/>
    </xf>
    <xf numFmtId="166" fontId="132" fillId="0" borderId="4" xfId="1" applyNumberFormat="1" applyFont="1" applyFill="1" applyBorder="1" applyAlignment="1">
      <alignment horizontal="center" vertical="center"/>
    </xf>
    <xf numFmtId="0" fontId="139" fillId="0" borderId="4" xfId="1" applyFont="1" applyFill="1" applyBorder="1" applyAlignment="1">
      <alignment horizontal="center" vertical="center"/>
    </xf>
    <xf numFmtId="0" fontId="127" fillId="0" borderId="4" xfId="1" applyFont="1" applyFill="1" applyBorder="1" applyAlignment="1">
      <alignment horizontal="left" vertical="center" wrapText="1"/>
    </xf>
    <xf numFmtId="9" fontId="132" fillId="0" borderId="4" xfId="1" applyNumberFormat="1" applyFont="1" applyFill="1" applyBorder="1" applyAlignment="1">
      <alignment horizontal="center" vertical="center" wrapText="1"/>
    </xf>
    <xf numFmtId="4" fontId="141" fillId="0" borderId="4" xfId="1" applyNumberFormat="1" applyFont="1" applyFill="1" applyBorder="1" applyAlignment="1">
      <alignment horizontal="center" vertical="center" wrapText="1"/>
    </xf>
    <xf numFmtId="2" fontId="132" fillId="0" borderId="4" xfId="1" applyNumberFormat="1" applyFont="1" applyFill="1" applyBorder="1" applyAlignment="1">
      <alignment horizontal="left" vertical="center" wrapText="1"/>
    </xf>
    <xf numFmtId="10" fontId="132" fillId="0" borderId="4" xfId="1" applyNumberFormat="1" applyFont="1" applyFill="1" applyBorder="1" applyAlignment="1">
      <alignment horizontal="center" vertical="center"/>
    </xf>
    <xf numFmtId="2" fontId="139" fillId="0" borderId="4" xfId="1" applyNumberFormat="1" applyFont="1" applyFill="1" applyBorder="1" applyAlignment="1">
      <alignment horizontal="center"/>
    </xf>
    <xf numFmtId="0" fontId="50" fillId="2" borderId="4" xfId="0" applyFont="1" applyFill="1" applyBorder="1" applyAlignment="1">
      <alignment horizontal="left" vertical="center" wrapText="1"/>
    </xf>
    <xf numFmtId="2" fontId="132" fillId="2" borderId="4" xfId="1" applyNumberFormat="1" applyFont="1" applyFill="1" applyBorder="1" applyAlignment="1">
      <alignment horizontal="left" vertical="center" wrapText="1"/>
    </xf>
    <xf numFmtId="2" fontId="139" fillId="2" borderId="4" xfId="1" applyNumberFormat="1" applyFont="1" applyFill="1" applyBorder="1" applyAlignment="1">
      <alignment horizontal="center"/>
    </xf>
    <xf numFmtId="9" fontId="132" fillId="2" borderId="4" xfId="1" applyNumberFormat="1" applyFont="1" applyFill="1" applyBorder="1" applyAlignment="1">
      <alignment horizontal="left" vertical="center" wrapText="1"/>
    </xf>
    <xf numFmtId="9" fontId="132" fillId="0" borderId="4" xfId="1" applyNumberFormat="1" applyFont="1" applyFill="1" applyBorder="1" applyAlignment="1">
      <alignment horizontal="center" vertical="center"/>
    </xf>
    <xf numFmtId="174" fontId="132" fillId="0" borderId="4" xfId="1" applyNumberFormat="1" applyFont="1" applyFill="1" applyBorder="1" applyAlignment="1">
      <alignment horizontal="center" vertical="center"/>
    </xf>
    <xf numFmtId="2" fontId="141" fillId="2" borderId="4" xfId="1" applyNumberFormat="1" applyFont="1" applyFill="1" applyBorder="1" applyAlignment="1">
      <alignment horizontal="center" vertical="center" wrapText="1"/>
    </xf>
    <xf numFmtId="2" fontId="141" fillId="2" borderId="4" xfId="1" applyNumberFormat="1" applyFont="1" applyFill="1" applyBorder="1" applyAlignment="1">
      <alignment horizontal="left" vertical="center"/>
    </xf>
    <xf numFmtId="9" fontId="141" fillId="2" borderId="4" xfId="1" applyNumberFormat="1" applyFont="1" applyFill="1" applyBorder="1" applyAlignment="1">
      <alignment horizontal="center" vertical="center"/>
    </xf>
    <xf numFmtId="166" fontId="141" fillId="2" borderId="4" xfId="1" applyNumberFormat="1" applyFont="1" applyFill="1" applyBorder="1" applyAlignment="1">
      <alignment horizontal="center" vertical="center"/>
    </xf>
    <xf numFmtId="2" fontId="140" fillId="2" borderId="4" xfId="1" applyNumberFormat="1" applyFont="1" applyFill="1" applyBorder="1" applyAlignment="1">
      <alignment horizontal="center"/>
    </xf>
    <xf numFmtId="9" fontId="141" fillId="2" borderId="4" xfId="1" applyNumberFormat="1" applyFont="1" applyFill="1" applyBorder="1" applyAlignment="1">
      <alignment horizontal="left" vertical="center" wrapText="1"/>
    </xf>
    <xf numFmtId="4" fontId="141" fillId="2" borderId="4" xfId="1" applyNumberFormat="1" applyFont="1" applyFill="1" applyBorder="1" applyAlignment="1">
      <alignment horizontal="center" vertical="center" wrapText="1"/>
    </xf>
    <xf numFmtId="0" fontId="115" fillId="2" borderId="4" xfId="1" applyFont="1" applyFill="1" applyBorder="1" applyAlignment="1">
      <alignment horizontal="center" vertical="center"/>
    </xf>
    <xf numFmtId="0" fontId="136" fillId="2" borderId="4" xfId="1" applyFont="1" applyFill="1" applyBorder="1" applyAlignment="1">
      <alignment horizontal="left" vertical="center" wrapText="1"/>
    </xf>
    <xf numFmtId="0" fontId="136" fillId="2" borderId="4" xfId="1" applyFont="1" applyFill="1" applyBorder="1" applyAlignment="1">
      <alignment horizontal="center" vertical="center" wrapText="1"/>
    </xf>
    <xf numFmtId="0" fontId="138" fillId="2" borderId="4" xfId="1" applyFont="1" applyFill="1" applyBorder="1"/>
    <xf numFmtId="164" fontId="136" fillId="2" borderId="4" xfId="3" applyFont="1" applyFill="1" applyBorder="1" applyAlignment="1"/>
    <xf numFmtId="0" fontId="32" fillId="0" borderId="0" xfId="1" applyFont="1" applyFill="1" applyAlignment="1">
      <alignment horizontal="center" vertical="center"/>
    </xf>
    <xf numFmtId="0" fontId="36" fillId="0" borderId="0" xfId="1" applyFont="1" applyFill="1" applyAlignment="1">
      <alignment horizontal="center" vertical="center" wrapText="1"/>
    </xf>
    <xf numFmtId="179" fontId="36" fillId="0" borderId="4" xfId="1" applyNumberFormat="1" applyFont="1" applyFill="1" applyBorder="1" applyAlignment="1">
      <alignment horizontal="center" vertical="center" wrapText="1"/>
    </xf>
    <xf numFmtId="0" fontId="36" fillId="0" borderId="4" xfId="1" applyFont="1" applyFill="1" applyBorder="1" applyAlignment="1">
      <alignment horizontal="center" vertical="center" wrapText="1" shrinkToFit="1"/>
    </xf>
    <xf numFmtId="179" fontId="34" fillId="0" borderId="4" xfId="1" applyNumberFormat="1" applyFont="1" applyFill="1" applyBorder="1" applyAlignment="1">
      <alignment horizontal="center" vertical="center" wrapText="1"/>
    </xf>
    <xf numFmtId="9" fontId="36" fillId="0" borderId="4" xfId="4" applyFont="1" applyFill="1" applyBorder="1" applyAlignment="1">
      <alignment horizontal="center" vertical="center" wrapText="1"/>
    </xf>
    <xf numFmtId="179" fontId="36" fillId="0" borderId="6" xfId="1" applyNumberFormat="1" applyFont="1" applyFill="1" applyBorder="1" applyAlignment="1">
      <alignment horizontal="center" vertical="center" wrapText="1"/>
    </xf>
    <xf numFmtId="179" fontId="34" fillId="0" borderId="6" xfId="1" applyNumberFormat="1" applyFont="1" applyFill="1" applyBorder="1" applyAlignment="1">
      <alignment horizontal="center" vertical="center" wrapText="1"/>
    </xf>
    <xf numFmtId="10" fontId="36" fillId="0" borderId="4" xfId="1" applyNumberFormat="1" applyFont="1" applyFill="1" applyBorder="1" applyAlignment="1">
      <alignment horizontal="center" vertical="center" wrapText="1"/>
    </xf>
    <xf numFmtId="3" fontId="36" fillId="0" borderId="4" xfId="1" applyNumberFormat="1" applyFont="1" applyFill="1" applyBorder="1" applyAlignment="1">
      <alignment horizontal="center" vertical="center" wrapText="1"/>
    </xf>
    <xf numFmtId="168" fontId="36" fillId="0" borderId="4" xfId="1" applyNumberFormat="1" applyFont="1" applyFill="1" applyBorder="1" applyAlignment="1">
      <alignment horizontal="center" vertical="center" wrapText="1"/>
    </xf>
    <xf numFmtId="9" fontId="36" fillId="0" borderId="4" xfId="1" applyNumberFormat="1" applyFont="1" applyFill="1" applyBorder="1" applyAlignment="1">
      <alignment horizontal="center" vertical="center" wrapText="1"/>
    </xf>
    <xf numFmtId="166" fontId="36" fillId="0" borderId="4" xfId="1" applyNumberFormat="1" applyFont="1" applyFill="1" applyBorder="1" applyAlignment="1">
      <alignment horizontal="center" vertical="center" wrapText="1"/>
    </xf>
    <xf numFmtId="9" fontId="36" fillId="0" borderId="1" xfId="1" applyNumberFormat="1" applyFont="1" applyFill="1" applyBorder="1" applyAlignment="1">
      <alignment horizontal="center" vertical="center" wrapText="1"/>
    </xf>
    <xf numFmtId="2" fontId="36" fillId="0" borderId="13" xfId="1" applyNumberFormat="1" applyFont="1" applyFill="1" applyBorder="1" applyAlignment="1">
      <alignment horizontal="center" vertical="center" wrapText="1"/>
    </xf>
    <xf numFmtId="164" fontId="34" fillId="0" borderId="4" xfId="3" applyFont="1" applyFill="1" applyBorder="1" applyAlignment="1">
      <alignment horizontal="center" vertical="center" wrapText="1"/>
    </xf>
    <xf numFmtId="9" fontId="34" fillId="0" borderId="4" xfId="3" applyNumberFormat="1" applyFont="1" applyFill="1" applyBorder="1" applyAlignment="1">
      <alignment horizontal="center" vertical="center" wrapText="1"/>
    </xf>
    <xf numFmtId="179" fontId="34" fillId="0" borderId="0" xfId="1" applyNumberFormat="1" applyFont="1" applyFill="1" applyBorder="1" applyAlignment="1">
      <alignment horizontal="center" vertical="center" wrapText="1"/>
    </xf>
    <xf numFmtId="9" fontId="36" fillId="0" borderId="0" xfId="1" applyNumberFormat="1" applyFont="1" applyFill="1" applyBorder="1" applyAlignment="1">
      <alignment horizontal="left"/>
    </xf>
    <xf numFmtId="0" fontId="36" fillId="0" borderId="0" xfId="1" applyFont="1" applyFill="1" applyAlignment="1">
      <alignment horizontal="center" vertical="center"/>
    </xf>
    <xf numFmtId="4" fontId="36" fillId="0" borderId="0" xfId="1" applyNumberFormat="1" applyFont="1" applyFill="1" applyAlignment="1">
      <alignment horizontal="center" vertical="center"/>
    </xf>
    <xf numFmtId="165" fontId="65" fillId="0" borderId="0" xfId="1935" applyFont="1" applyFill="1"/>
    <xf numFmtId="0" fontId="80" fillId="0" borderId="0" xfId="1" applyFont="1" applyFill="1" applyBorder="1" applyAlignment="1">
      <alignment vertical="center"/>
    </xf>
    <xf numFmtId="0" fontId="150" fillId="0" borderId="0" xfId="1" applyFont="1" applyFill="1" applyBorder="1" applyAlignment="1">
      <alignment vertical="center"/>
    </xf>
    <xf numFmtId="4" fontId="80" fillId="0" borderId="0" xfId="1" applyNumberFormat="1" applyFont="1" applyFill="1" applyAlignment="1">
      <alignment vertical="center"/>
    </xf>
    <xf numFmtId="0" fontId="80" fillId="0" borderId="0" xfId="1" applyFont="1" applyFill="1" applyAlignment="1">
      <alignment vertical="center"/>
    </xf>
    <xf numFmtId="0" fontId="80" fillId="0" borderId="0" xfId="1" applyFont="1" applyFill="1" applyBorder="1" applyAlignment="1">
      <alignment vertical="justify"/>
    </xf>
    <xf numFmtId="0" fontId="80" fillId="0" borderId="0" xfId="1936" applyFont="1" applyFill="1" applyBorder="1" applyAlignment="1">
      <alignment horizontal="left" vertical="center"/>
    </xf>
    <xf numFmtId="4" fontId="80" fillId="0" borderId="0" xfId="1" applyNumberFormat="1" applyFont="1" applyFill="1" applyBorder="1" applyAlignment="1">
      <alignment horizontal="center" vertical="center"/>
    </xf>
    <xf numFmtId="0" fontId="80" fillId="0" borderId="0" xfId="1" applyFont="1" applyFill="1"/>
    <xf numFmtId="4" fontId="80" fillId="0" borderId="0" xfId="1" applyNumberFormat="1" applyFont="1" applyFill="1"/>
    <xf numFmtId="0" fontId="33" fillId="0" borderId="0" xfId="1925"/>
    <xf numFmtId="49" fontId="55" fillId="0" borderId="0" xfId="1925" applyNumberFormat="1" applyFont="1" applyAlignment="1">
      <alignment horizontal="center"/>
    </xf>
    <xf numFmtId="0" fontId="33" fillId="0" borderId="0" xfId="1925" applyFont="1"/>
    <xf numFmtId="0" fontId="33" fillId="0" borderId="0" xfId="1925" quotePrefix="1" applyFont="1" applyAlignment="1">
      <alignment horizontal="left"/>
    </xf>
    <xf numFmtId="0" fontId="33" fillId="0" borderId="0" xfId="1937" applyFont="1" applyAlignment="1">
      <alignment horizontal="right" vertical="top"/>
    </xf>
    <xf numFmtId="2" fontId="33" fillId="0" borderId="0" xfId="1925" applyNumberFormat="1" applyFont="1" applyAlignment="1"/>
    <xf numFmtId="176" fontId="33" fillId="0" borderId="0" xfId="1925" applyNumberFormat="1" applyFont="1" applyAlignment="1">
      <alignment horizontal="center"/>
    </xf>
    <xf numFmtId="0" fontId="33" fillId="0" borderId="8" xfId="1925" applyFont="1" applyBorder="1" applyAlignment="1">
      <alignment horizontal="left" vertical="center"/>
    </xf>
    <xf numFmtId="0" fontId="33" fillId="0" borderId="0" xfId="1925" applyFont="1" applyAlignment="1">
      <alignment horizontal="left" vertical="center"/>
    </xf>
    <xf numFmtId="0" fontId="152" fillId="0" borderId="0" xfId="1938" applyFont="1" applyFill="1" applyAlignment="1" applyProtection="1">
      <alignment horizontal="left" wrapText="1"/>
      <protection locked="0"/>
    </xf>
    <xf numFmtId="0" fontId="33" fillId="0" borderId="6" xfId="1925" applyBorder="1" applyAlignment="1">
      <alignment horizontal="left" vertical="center"/>
    </xf>
    <xf numFmtId="49" fontId="33" fillId="0" borderId="7" xfId="1925" applyNumberFormat="1" applyBorder="1"/>
    <xf numFmtId="49" fontId="33" fillId="0" borderId="65" xfId="1925" applyNumberFormat="1" applyFont="1" applyFill="1" applyBorder="1" applyAlignment="1">
      <alignment horizontal="center" vertical="center" wrapText="1"/>
    </xf>
    <xf numFmtId="0" fontId="33" fillId="0" borderId="66" xfId="1925" applyFont="1" applyFill="1" applyBorder="1" applyAlignment="1">
      <alignment horizontal="center" vertical="center" wrapText="1"/>
    </xf>
    <xf numFmtId="0" fontId="33" fillId="0" borderId="67" xfId="1925" applyFont="1" applyFill="1" applyBorder="1" applyAlignment="1">
      <alignment horizontal="center" vertical="center" wrapText="1"/>
    </xf>
    <xf numFmtId="0" fontId="33" fillId="0" borderId="71" xfId="1925" applyNumberFormat="1" applyFont="1" applyFill="1" applyBorder="1" applyAlignment="1">
      <alignment horizontal="center" vertical="center" wrapText="1"/>
    </xf>
    <xf numFmtId="0" fontId="33" fillId="0" borderId="72" xfId="1925" applyFont="1" applyFill="1" applyBorder="1" applyAlignment="1">
      <alignment horizontal="center" vertical="center" wrapText="1"/>
    </xf>
    <xf numFmtId="4" fontId="33" fillId="0" borderId="72" xfId="1925" applyNumberFormat="1" applyFont="1" applyFill="1" applyBorder="1" applyAlignment="1">
      <alignment horizontal="center" vertical="center" wrapText="1"/>
    </xf>
    <xf numFmtId="0" fontId="33" fillId="0" borderId="4" xfId="1925" applyFont="1" applyFill="1" applyBorder="1" applyAlignment="1">
      <alignment horizontal="center" vertical="center" wrapText="1"/>
    </xf>
    <xf numFmtId="0" fontId="33" fillId="2" borderId="72" xfId="1925" applyFont="1" applyFill="1" applyBorder="1" applyAlignment="1">
      <alignment horizontal="center" vertical="center" wrapText="1"/>
    </xf>
    <xf numFmtId="4" fontId="33" fillId="0" borderId="4" xfId="1925" applyNumberFormat="1" applyFont="1" applyFill="1" applyBorder="1" applyAlignment="1">
      <alignment horizontal="center" vertical="center" wrapText="1"/>
    </xf>
    <xf numFmtId="0" fontId="33" fillId="2" borderId="74" xfId="1925" applyFont="1" applyFill="1" applyBorder="1" applyAlignment="1">
      <alignment horizontal="center" vertical="center" wrapText="1"/>
    </xf>
    <xf numFmtId="0" fontId="33" fillId="0" borderId="76" xfId="1925" applyFont="1" applyFill="1" applyBorder="1" applyAlignment="1">
      <alignment horizontal="center" vertical="center" wrapText="1"/>
    </xf>
    <xf numFmtId="0" fontId="33" fillId="2" borderId="4" xfId="1925" applyFont="1" applyFill="1" applyBorder="1" applyAlignment="1">
      <alignment horizontal="center" vertical="center" wrapText="1"/>
    </xf>
    <xf numFmtId="0" fontId="33" fillId="2" borderId="0" xfId="1925" applyFont="1" applyFill="1" applyBorder="1" applyAlignment="1">
      <alignment horizontal="center" vertical="center" wrapText="1"/>
    </xf>
    <xf numFmtId="2" fontId="33" fillId="0" borderId="71" xfId="1925" applyNumberFormat="1" applyFont="1" applyFill="1" applyBorder="1" applyAlignment="1">
      <alignment horizontal="center" vertical="center" wrapText="1"/>
    </xf>
    <xf numFmtId="0" fontId="33" fillId="0" borderId="0" xfId="1925" applyFont="1" applyFill="1" applyBorder="1" applyAlignment="1">
      <alignment horizontal="center" vertical="center" wrapText="1"/>
    </xf>
    <xf numFmtId="4" fontId="33" fillId="0" borderId="0" xfId="1925" applyNumberFormat="1" applyFont="1" applyFill="1" applyBorder="1" applyAlignment="1">
      <alignment horizontal="center" vertical="center" wrapText="1"/>
    </xf>
    <xf numFmtId="0" fontId="33" fillId="0" borderId="77" xfId="1925" applyFont="1" applyFill="1" applyBorder="1" applyAlignment="1">
      <alignment horizontal="center" vertical="center" wrapText="1"/>
    </xf>
    <xf numFmtId="2" fontId="131" fillId="0" borderId="4" xfId="1925" applyNumberFormat="1" applyFont="1" applyBorder="1" applyAlignment="1">
      <alignment horizontal="center" vertical="center" wrapText="1"/>
    </xf>
    <xf numFmtId="49" fontId="131" fillId="0" borderId="4" xfId="1925" applyNumberFormat="1" applyFont="1" applyBorder="1" applyAlignment="1">
      <alignment horizontal="center" vertical="center" wrapText="1"/>
    </xf>
    <xf numFmtId="4" fontId="131" fillId="0" borderId="4" xfId="1925" applyNumberFormat="1" applyFont="1" applyBorder="1" applyAlignment="1">
      <alignment horizontal="center" vertical="center" wrapText="1"/>
    </xf>
    <xf numFmtId="0" fontId="33" fillId="0" borderId="82" xfId="1925" applyNumberFormat="1" applyFill="1" applyBorder="1" applyAlignment="1">
      <alignment horizontal="center" vertical="center" wrapText="1"/>
    </xf>
    <xf numFmtId="4" fontId="131" fillId="0" borderId="0" xfId="1925" applyNumberFormat="1" applyFont="1" applyBorder="1" applyAlignment="1">
      <alignment horizontal="center" vertical="center" wrapText="1"/>
    </xf>
    <xf numFmtId="2" fontId="33" fillId="0" borderId="82" xfId="1925" applyNumberFormat="1" applyFill="1" applyBorder="1" applyAlignment="1">
      <alignment horizontal="center" vertical="center" wrapText="1"/>
    </xf>
    <xf numFmtId="181" fontId="33" fillId="0" borderId="77" xfId="1925" applyNumberFormat="1" applyFont="1" applyFill="1" applyBorder="1" applyAlignment="1">
      <alignment horizontal="center" vertical="center" wrapText="1"/>
    </xf>
    <xf numFmtId="2" fontId="131" fillId="0" borderId="44" xfId="1925" applyNumberFormat="1" applyFont="1" applyBorder="1" applyAlignment="1">
      <alignment horizontal="center" vertical="center" wrapText="1"/>
    </xf>
    <xf numFmtId="0" fontId="33" fillId="0" borderId="72" xfId="1925" applyFill="1" applyBorder="1" applyAlignment="1">
      <alignment horizontal="center" vertical="center" wrapText="1"/>
    </xf>
    <xf numFmtId="2" fontId="33" fillId="0" borderId="71" xfId="1925" applyNumberFormat="1" applyFill="1" applyBorder="1" applyAlignment="1">
      <alignment horizontal="center" vertical="center" wrapText="1"/>
    </xf>
    <xf numFmtId="0" fontId="38" fillId="0" borderId="71" xfId="1925" applyFont="1" applyFill="1" applyBorder="1" applyAlignment="1">
      <alignment horizontal="center" vertical="center" wrapText="1"/>
    </xf>
    <xf numFmtId="0" fontId="33" fillId="0" borderId="88" xfId="1925" applyFont="1" applyFill="1" applyBorder="1" applyAlignment="1">
      <alignment horizontal="center" vertical="center" wrapText="1"/>
    </xf>
    <xf numFmtId="4" fontId="33" fillId="0" borderId="85" xfId="1925" applyNumberFormat="1" applyFont="1" applyFill="1" applyBorder="1" applyAlignment="1">
      <alignment horizontal="center" vertical="center" wrapText="1"/>
    </xf>
    <xf numFmtId="49" fontId="33" fillId="0" borderId="71" xfId="1925" applyNumberFormat="1" applyFont="1" applyFill="1" applyBorder="1" applyAlignment="1">
      <alignment horizontal="center" vertical="center" wrapText="1"/>
    </xf>
    <xf numFmtId="0" fontId="147" fillId="0" borderId="72" xfId="1925" applyFont="1" applyFill="1" applyBorder="1" applyAlignment="1">
      <alignment horizontal="center" vertical="center" wrapText="1"/>
    </xf>
    <xf numFmtId="2" fontId="33" fillId="0" borderId="72" xfId="1925" applyNumberFormat="1" applyFont="1" applyFill="1" applyBorder="1" applyAlignment="1">
      <alignment horizontal="center" vertical="center" wrapText="1"/>
    </xf>
    <xf numFmtId="0" fontId="55" fillId="0" borderId="4" xfId="1925" applyFont="1" applyFill="1" applyBorder="1" applyAlignment="1">
      <alignment horizontal="center" vertical="top" wrapText="1"/>
    </xf>
    <xf numFmtId="0" fontId="55" fillId="0" borderId="13" xfId="1925" applyFont="1" applyFill="1" applyBorder="1" applyAlignment="1">
      <alignment horizontal="center" vertical="top" wrapText="1"/>
    </xf>
    <xf numFmtId="2" fontId="32" fillId="0" borderId="13" xfId="1925" applyNumberFormat="1" applyFont="1" applyFill="1" applyBorder="1" applyAlignment="1">
      <alignment horizontal="center" vertical="center" wrapText="1"/>
    </xf>
    <xf numFmtId="0" fontId="38" fillId="0" borderId="5" xfId="1925" applyFont="1" applyFill="1" applyBorder="1" applyAlignment="1">
      <alignment horizontal="center" vertical="center" wrapText="1"/>
    </xf>
    <xf numFmtId="0" fontId="33" fillId="0" borderId="92" xfId="1925" applyFont="1" applyFill="1" applyBorder="1" applyAlignment="1">
      <alignment horizontal="center" vertical="center" wrapText="1"/>
    </xf>
    <xf numFmtId="0" fontId="33" fillId="0" borderId="5" xfId="1925" applyFont="1" applyFill="1" applyBorder="1" applyAlignment="1">
      <alignment horizontal="center" vertical="center" wrapText="1"/>
    </xf>
    <xf numFmtId="49" fontId="33" fillId="0" borderId="0" xfId="1925" applyNumberFormat="1"/>
    <xf numFmtId="0" fontId="159" fillId="0" borderId="10" xfId="1925" applyFont="1" applyBorder="1" applyAlignment="1">
      <alignment vertical="top" wrapText="1"/>
    </xf>
    <xf numFmtId="0" fontId="100" fillId="0" borderId="0" xfId="61" applyFont="1"/>
    <xf numFmtId="0" fontId="44" fillId="0" borderId="0" xfId="61"/>
    <xf numFmtId="4" fontId="103" fillId="0" borderId="7" xfId="61" applyNumberFormat="1" applyFont="1" applyBorder="1" applyAlignment="1">
      <alignment horizontal="center" wrapText="1"/>
    </xf>
    <xf numFmtId="4" fontId="103" fillId="0" borderId="8" xfId="61" applyNumberFormat="1" applyFont="1" applyBorder="1" applyAlignment="1">
      <alignment horizontal="center" vertical="center" wrapText="1"/>
    </xf>
    <xf numFmtId="3" fontId="103" fillId="0" borderId="6" xfId="61" applyNumberFormat="1" applyFont="1" applyBorder="1" applyAlignment="1">
      <alignment horizontal="center" wrapText="1"/>
    </xf>
    <xf numFmtId="0" fontId="34" fillId="2" borderId="0" xfId="1" applyFont="1" applyFill="1" applyAlignment="1">
      <alignment vertical="center"/>
    </xf>
    <xf numFmtId="3" fontId="34" fillId="2" borderId="0" xfId="1" applyNumberFormat="1" applyFont="1" applyFill="1" applyAlignment="1">
      <alignment horizontal="center" vertical="center"/>
    </xf>
    <xf numFmtId="0" fontId="49" fillId="2" borderId="0" xfId="1" applyFont="1" applyFill="1" applyAlignment="1">
      <alignment vertical="center"/>
    </xf>
    <xf numFmtId="0" fontId="32" fillId="2" borderId="0" xfId="1" applyFont="1" applyFill="1"/>
    <xf numFmtId="0" fontId="34" fillId="2" borderId="0" xfId="1" applyFont="1" applyFill="1" applyBorder="1" applyAlignment="1">
      <alignment vertical="center"/>
    </xf>
    <xf numFmtId="3" fontId="34" fillId="2" borderId="0" xfId="1" applyNumberFormat="1" applyFont="1" applyFill="1" applyBorder="1" applyAlignment="1">
      <alignment horizontal="center" vertical="center"/>
    </xf>
    <xf numFmtId="0" fontId="51" fillId="2" borderId="0" xfId="1" applyFont="1" applyFill="1" applyBorder="1" applyAlignment="1">
      <alignment vertical="center"/>
    </xf>
    <xf numFmtId="0" fontId="50" fillId="2" borderId="0" xfId="1" applyFont="1" applyFill="1"/>
    <xf numFmtId="0" fontId="160" fillId="0" borderId="4" xfId="61" applyFont="1" applyBorder="1" applyAlignment="1">
      <alignment horizontal="center" vertical="top" wrapText="1"/>
    </xf>
    <xf numFmtId="3" fontId="160" fillId="0" borderId="4" xfId="61" applyNumberFormat="1" applyFont="1" applyBorder="1" applyAlignment="1">
      <alignment horizontal="center" vertical="top" wrapText="1"/>
    </xf>
    <xf numFmtId="0" fontId="160" fillId="0" borderId="4" xfId="61" applyFont="1" applyBorder="1" applyAlignment="1">
      <alignment horizontal="center" vertical="top"/>
    </xf>
    <xf numFmtId="3" fontId="160" fillId="0" borderId="4" xfId="61" applyNumberFormat="1" applyFont="1" applyBorder="1" applyAlignment="1">
      <alignment horizontal="center" vertical="top"/>
    </xf>
    <xf numFmtId="0" fontId="148" fillId="0" borderId="4" xfId="61" applyFont="1" applyBorder="1" applyAlignment="1">
      <alignment horizontal="center" vertical="center"/>
    </xf>
    <xf numFmtId="0" fontId="148" fillId="3" borderId="4" xfId="61" applyFont="1" applyFill="1" applyBorder="1" applyAlignment="1">
      <alignment horizontal="left" vertical="center" wrapText="1"/>
    </xf>
    <xf numFmtId="0" fontId="148" fillId="0" borderId="4" xfId="61" applyFont="1" applyBorder="1" applyAlignment="1">
      <alignment horizontal="left" vertical="top" wrapText="1"/>
    </xf>
    <xf numFmtId="2" fontId="148" fillId="0" borderId="4" xfId="61" applyNumberFormat="1" applyFont="1" applyFill="1" applyBorder="1" applyAlignment="1">
      <alignment horizontal="center" vertical="center"/>
    </xf>
    <xf numFmtId="3" fontId="148" fillId="0" borderId="4" xfId="61" applyNumberFormat="1" applyFont="1" applyBorder="1" applyAlignment="1">
      <alignment horizontal="center" vertical="center"/>
    </xf>
    <xf numFmtId="0" fontId="148" fillId="0" borderId="4" xfId="61" applyFont="1" applyFill="1" applyBorder="1" applyAlignment="1">
      <alignment horizontal="center" vertical="center"/>
    </xf>
    <xf numFmtId="0" fontId="148" fillId="0" borderId="4" xfId="61" applyFont="1" applyFill="1" applyBorder="1" applyAlignment="1">
      <alignment vertical="top" wrapText="1"/>
    </xf>
    <xf numFmtId="0" fontId="148" fillId="0" borderId="0" xfId="61" applyFont="1" applyFill="1" applyAlignment="1">
      <alignment vertical="top" wrapText="1"/>
    </xf>
    <xf numFmtId="0" fontId="148" fillId="0" borderId="4" xfId="61" applyFont="1" applyFill="1" applyBorder="1" applyAlignment="1">
      <alignment horizontal="center" vertical="center" wrapText="1"/>
    </xf>
    <xf numFmtId="0" fontId="148" fillId="2" borderId="93" xfId="61" applyFont="1" applyFill="1" applyBorder="1" applyAlignment="1">
      <alignment vertical="top" wrapText="1"/>
    </xf>
    <xf numFmtId="0" fontId="148" fillId="2" borderId="94" xfId="61" applyFont="1" applyFill="1" applyBorder="1" applyAlignment="1">
      <alignment vertical="top"/>
    </xf>
    <xf numFmtId="0" fontId="148" fillId="2" borderId="95" xfId="61" applyFont="1" applyFill="1" applyBorder="1" applyAlignment="1">
      <alignment vertical="top" wrapText="1"/>
    </xf>
    <xf numFmtId="0" fontId="148" fillId="2" borderId="95" xfId="61" applyFont="1" applyFill="1" applyBorder="1" applyAlignment="1">
      <alignment horizontal="right" vertical="top" wrapText="1"/>
    </xf>
    <xf numFmtId="0" fontId="148" fillId="2" borderId="95" xfId="61" applyFont="1" applyFill="1" applyBorder="1" applyAlignment="1">
      <alignment horizontal="right" vertical="top"/>
    </xf>
    <xf numFmtId="0" fontId="148" fillId="0" borderId="4" xfId="61" applyFont="1" applyFill="1" applyBorder="1" applyAlignment="1">
      <alignment horizontal="left" vertical="center" wrapText="1"/>
    </xf>
    <xf numFmtId="0" fontId="148" fillId="3" borderId="4" xfId="61" applyFont="1" applyFill="1" applyBorder="1" applyAlignment="1">
      <alignment horizontal="center" vertical="center"/>
    </xf>
    <xf numFmtId="0" fontId="148" fillId="3" borderId="4" xfId="61" applyFont="1" applyFill="1" applyBorder="1" applyAlignment="1">
      <alignment vertical="center" wrapText="1"/>
    </xf>
    <xf numFmtId="0" fontId="148" fillId="3" borderId="4" xfId="61" applyFont="1" applyFill="1" applyBorder="1" applyAlignment="1">
      <alignment horizontal="center" vertical="center" wrapText="1"/>
    </xf>
    <xf numFmtId="2" fontId="148" fillId="3" borderId="4" xfId="61" applyNumberFormat="1" applyFont="1" applyFill="1" applyBorder="1" applyAlignment="1">
      <alignment horizontal="center" vertical="center" wrapText="1"/>
    </xf>
    <xf numFmtId="0" fontId="148" fillId="0" borderId="4" xfId="61" applyFont="1" applyBorder="1" applyAlignment="1">
      <alignment horizontal="right" vertical="top" wrapText="1"/>
    </xf>
    <xf numFmtId="4" fontId="148" fillId="3" borderId="4" xfId="61" applyNumberFormat="1" applyFont="1" applyFill="1" applyBorder="1" applyAlignment="1">
      <alignment horizontal="center" vertical="center"/>
    </xf>
    <xf numFmtId="4" fontId="160" fillId="3" borderId="4" xfId="61" applyNumberFormat="1" applyFont="1" applyFill="1" applyBorder="1" applyAlignment="1">
      <alignment horizontal="center" vertical="center"/>
    </xf>
    <xf numFmtId="0" fontId="148" fillId="0" borderId="4" xfId="61" applyFont="1" applyBorder="1" applyAlignment="1">
      <alignment vertical="top" wrapText="1"/>
    </xf>
    <xf numFmtId="0" fontId="148" fillId="0" borderId="4" xfId="61" applyFont="1" applyBorder="1" applyAlignment="1">
      <alignment horizontal="center" vertical="center" wrapText="1"/>
    </xf>
    <xf numFmtId="175" fontId="148" fillId="0" borderId="4" xfId="61" applyNumberFormat="1" applyFont="1" applyFill="1" applyBorder="1" applyAlignment="1">
      <alignment horizontal="center" vertical="center" wrapText="1"/>
    </xf>
    <xf numFmtId="3" fontId="148" fillId="0" borderId="4" xfId="61" applyNumberFormat="1" applyFont="1" applyFill="1" applyBorder="1" applyAlignment="1">
      <alignment horizontal="center" vertical="center"/>
    </xf>
    <xf numFmtId="0" fontId="148" fillId="2" borderId="6" xfId="61" applyFont="1" applyFill="1" applyBorder="1" applyAlignment="1">
      <alignment vertical="top" wrapText="1"/>
    </xf>
    <xf numFmtId="0" fontId="148" fillId="0" borderId="0" xfId="61" applyFont="1" applyFill="1" applyAlignment="1">
      <alignment horizontal="center" vertical="center"/>
    </xf>
    <xf numFmtId="0" fontId="148" fillId="0" borderId="11" xfId="61" applyFont="1" applyFill="1" applyBorder="1" applyAlignment="1">
      <alignment horizontal="center" vertical="center" wrapText="1"/>
    </xf>
    <xf numFmtId="2" fontId="148" fillId="0" borderId="4" xfId="61" applyNumberFormat="1" applyFont="1" applyFill="1" applyBorder="1" applyAlignment="1">
      <alignment horizontal="center" vertical="center" wrapText="1"/>
    </xf>
    <xf numFmtId="0" fontId="148" fillId="0" borderId="0" xfId="61" applyFont="1" applyFill="1" applyAlignment="1">
      <alignment horizontal="center" vertical="center" wrapText="1"/>
    </xf>
    <xf numFmtId="0" fontId="148" fillId="2" borderId="0" xfId="61" applyFont="1" applyFill="1" applyBorder="1" applyAlignment="1">
      <alignment vertical="top" wrapText="1"/>
    </xf>
    <xf numFmtId="1" fontId="148" fillId="0" borderId="4" xfId="61" applyNumberFormat="1" applyFont="1" applyFill="1" applyBorder="1" applyAlignment="1">
      <alignment horizontal="center" vertical="center" wrapText="1"/>
    </xf>
    <xf numFmtId="0" fontId="58" fillId="0" borderId="0" xfId="61" applyFont="1"/>
    <xf numFmtId="0" fontId="148" fillId="3" borderId="4" xfId="61" applyFont="1" applyFill="1" applyBorder="1" applyAlignment="1">
      <alignment vertical="top"/>
    </xf>
    <xf numFmtId="0" fontId="160" fillId="0" borderId="4" xfId="61" applyFont="1" applyBorder="1" applyAlignment="1">
      <alignment vertical="top"/>
    </xf>
    <xf numFmtId="0" fontId="100" fillId="0" borderId="4" xfId="61" applyFont="1" applyBorder="1"/>
    <xf numFmtId="0" fontId="148" fillId="0" borderId="4" xfId="61" applyFont="1" applyBorder="1" applyAlignment="1">
      <alignment vertical="top"/>
    </xf>
    <xf numFmtId="4" fontId="160" fillId="0" borderId="4" xfId="61" applyNumberFormat="1" applyFont="1" applyBorder="1" applyAlignment="1">
      <alignment horizontal="center" vertical="center"/>
    </xf>
    <xf numFmtId="0" fontId="148" fillId="0" borderId="4" xfId="61" applyFont="1" applyBorder="1" applyAlignment="1">
      <alignment vertical="center" wrapText="1"/>
    </xf>
    <xf numFmtId="0" fontId="100" fillId="0" borderId="0" xfId="61" applyFont="1" applyBorder="1"/>
    <xf numFmtId="0" fontId="44" fillId="0" borderId="0" xfId="61" applyBorder="1"/>
    <xf numFmtId="3" fontId="148" fillId="0" borderId="4" xfId="61" applyNumberFormat="1" applyFont="1" applyBorder="1" applyAlignment="1">
      <alignment vertical="center" wrapText="1"/>
    </xf>
    <xf numFmtId="3" fontId="160" fillId="0" borderId="4" xfId="61" applyNumberFormat="1" applyFont="1" applyBorder="1" applyAlignment="1">
      <alignment horizontal="center" vertical="center"/>
    </xf>
    <xf numFmtId="0" fontId="160" fillId="0" borderId="4" xfId="61" applyFont="1" applyBorder="1" applyAlignment="1">
      <alignment horizontal="center"/>
    </xf>
    <xf numFmtId="0" fontId="148" fillId="0" borderId="4" xfId="61" applyFont="1" applyBorder="1"/>
    <xf numFmtId="0" fontId="160" fillId="0" borderId="4" xfId="61" applyFont="1" applyBorder="1"/>
    <xf numFmtId="9" fontId="36" fillId="2" borderId="0" xfId="1" applyNumberFormat="1" applyFont="1" applyFill="1" applyBorder="1" applyAlignment="1">
      <alignment vertical="center"/>
    </xf>
    <xf numFmtId="0" fontId="148" fillId="0" borderId="0" xfId="61" applyFont="1"/>
    <xf numFmtId="0" fontId="160" fillId="0" borderId="0" xfId="61" applyFont="1" applyAlignment="1">
      <alignment horizontal="center"/>
    </xf>
    <xf numFmtId="3" fontId="148" fillId="0" borderId="0" xfId="61" applyNumberFormat="1" applyFont="1" applyAlignment="1">
      <alignment horizontal="center"/>
    </xf>
    <xf numFmtId="0" fontId="36" fillId="0" borderId="0" xfId="1" applyFont="1"/>
    <xf numFmtId="0" fontId="161" fillId="0" borderId="0" xfId="1" applyFont="1"/>
    <xf numFmtId="3" fontId="44" fillId="0" borderId="0" xfId="61" applyNumberFormat="1" applyAlignment="1">
      <alignment horizontal="center"/>
    </xf>
    <xf numFmtId="0" fontId="105" fillId="0" borderId="4" xfId="0" applyFont="1" applyBorder="1" applyAlignment="1">
      <alignment horizontal="center"/>
    </xf>
    <xf numFmtId="0" fontId="105" fillId="0" borderId="4" xfId="0" applyFont="1" applyBorder="1" applyAlignment="1">
      <alignment horizontal="right"/>
    </xf>
    <xf numFmtId="0" fontId="0" fillId="0" borderId="4" xfId="0" applyFill="1" applyBorder="1"/>
    <xf numFmtId="3" fontId="107" fillId="0" borderId="4" xfId="63" applyNumberFormat="1" applyFont="1" applyFill="1" applyBorder="1" applyAlignment="1">
      <alignment horizontal="center" vertical="center"/>
    </xf>
    <xf numFmtId="10" fontId="107" fillId="0" borderId="4" xfId="1921" quotePrefix="1" applyNumberFormat="1" applyFont="1" applyFill="1" applyBorder="1" applyAlignment="1">
      <alignment horizontal="center" vertical="center" wrapText="1"/>
    </xf>
    <xf numFmtId="0" fontId="148" fillId="0" borderId="4" xfId="61" applyFont="1" applyBorder="1" applyAlignment="1">
      <alignment horizontal="left" vertical="center" wrapText="1"/>
    </xf>
    <xf numFmtId="4" fontId="148" fillId="0" borderId="4" xfId="61" applyNumberFormat="1" applyFont="1" applyBorder="1" applyAlignment="1">
      <alignment horizontal="center" vertical="center"/>
    </xf>
    <xf numFmtId="0" fontId="148" fillId="0" borderId="0" xfId="61" applyFont="1" applyFill="1" applyAlignment="1">
      <alignment vertical="center" wrapText="1"/>
    </xf>
    <xf numFmtId="168" fontId="148" fillId="0" borderId="4" xfId="61" applyNumberFormat="1" applyFont="1" applyFill="1" applyBorder="1" applyAlignment="1">
      <alignment horizontal="center" vertical="center" wrapText="1"/>
    </xf>
    <xf numFmtId="4" fontId="148" fillId="0" borderId="4" xfId="61" applyNumberFormat="1" applyFont="1" applyFill="1" applyBorder="1" applyAlignment="1">
      <alignment horizontal="center" vertical="center"/>
    </xf>
    <xf numFmtId="0" fontId="148" fillId="0" borderId="11" xfId="61" applyFont="1" applyFill="1" applyBorder="1" applyAlignment="1">
      <alignment horizontal="left" vertical="center" wrapText="1"/>
    </xf>
    <xf numFmtId="168" fontId="148" fillId="0" borderId="0" xfId="61" applyNumberFormat="1" applyFont="1" applyFill="1" applyAlignment="1">
      <alignment horizontal="center" vertical="center" wrapText="1"/>
    </xf>
    <xf numFmtId="9" fontId="148" fillId="0" borderId="4" xfId="61" applyNumberFormat="1" applyFont="1" applyBorder="1" applyAlignment="1">
      <alignment horizontal="center" vertical="center" wrapText="1"/>
    </xf>
    <xf numFmtId="9" fontId="148" fillId="0" borderId="4" xfId="61" applyNumberFormat="1" applyFont="1" applyFill="1" applyBorder="1" applyAlignment="1">
      <alignment horizontal="center" vertical="center" wrapText="1"/>
    </xf>
    <xf numFmtId="4" fontId="148" fillId="0" borderId="4" xfId="61" applyNumberFormat="1" applyFont="1" applyBorder="1" applyAlignment="1">
      <alignment horizontal="center" vertical="center" wrapText="1"/>
    </xf>
    <xf numFmtId="9" fontId="148" fillId="0" borderId="4" xfId="61" applyNumberFormat="1" applyFont="1" applyBorder="1" applyAlignment="1">
      <alignment vertical="center" wrapText="1"/>
    </xf>
    <xf numFmtId="0" fontId="107" fillId="0" borderId="4" xfId="0" applyFont="1" applyBorder="1" applyAlignment="1">
      <alignment vertical="center" wrapText="1"/>
    </xf>
    <xf numFmtId="0" fontId="34" fillId="0" borderId="7" xfId="1" applyFont="1" applyFill="1" applyBorder="1" applyAlignment="1">
      <alignment horizontal="left" vertical="center" wrapText="1"/>
    </xf>
    <xf numFmtId="0" fontId="50" fillId="0" borderId="29" xfId="151" applyFont="1" applyBorder="1" applyAlignment="1">
      <alignment vertical="center"/>
    </xf>
    <xf numFmtId="0" fontId="50" fillId="0" borderId="0" xfId="151" applyFont="1" applyBorder="1" applyAlignment="1">
      <alignment vertical="center"/>
    </xf>
    <xf numFmtId="0" fontId="50" fillId="0" borderId="36" xfId="151" applyFont="1" applyBorder="1" applyAlignment="1">
      <alignment vertical="center"/>
    </xf>
    <xf numFmtId="178" fontId="50" fillId="0" borderId="35" xfId="151" applyNumberFormat="1" applyFont="1" applyBorder="1" applyAlignment="1">
      <alignment horizontal="right" vertical="center"/>
    </xf>
    <xf numFmtId="0" fontId="49" fillId="0" borderId="25" xfId="151" applyFont="1" applyBorder="1" applyAlignment="1">
      <alignment horizontal="center"/>
    </xf>
    <xf numFmtId="0" fontId="50" fillId="0" borderId="11" xfId="1" applyFont="1" applyFill="1" applyBorder="1" applyAlignment="1">
      <alignment horizontal="center" vertical="center" wrapText="1"/>
    </xf>
    <xf numFmtId="0" fontId="49" fillId="2" borderId="4" xfId="1" applyFont="1" applyFill="1" applyBorder="1" applyAlignment="1">
      <alignment horizontal="center" vertical="center" wrapText="1"/>
    </xf>
    <xf numFmtId="0" fontId="49" fillId="2" borderId="0" xfId="1" applyFont="1" applyFill="1" applyAlignment="1">
      <alignment vertical="center"/>
    </xf>
    <xf numFmtId="0" fontId="136" fillId="0" borderId="4" xfId="1" applyFont="1" applyFill="1" applyBorder="1" applyAlignment="1">
      <alignment horizontal="center" vertical="center" wrapText="1"/>
    </xf>
    <xf numFmtId="0" fontId="141" fillId="0" borderId="4" xfId="1" applyFont="1" applyFill="1" applyBorder="1" applyAlignment="1">
      <alignment horizontal="center"/>
    </xf>
    <xf numFmtId="0" fontId="141" fillId="2" borderId="4" xfId="1" applyFont="1" applyFill="1" applyBorder="1" applyAlignment="1">
      <alignment horizontal="left" vertical="center" wrapText="1"/>
    </xf>
    <xf numFmtId="0" fontId="36" fillId="0" borderId="8" xfId="1" applyFont="1" applyFill="1" applyBorder="1" applyAlignment="1">
      <alignment horizontal="center" vertical="center" wrapText="1"/>
    </xf>
    <xf numFmtId="0" fontId="36" fillId="0" borderId="6" xfId="1" applyFont="1" applyFill="1" applyBorder="1" applyAlignment="1">
      <alignment horizontal="center" vertical="center" wrapText="1"/>
    </xf>
    <xf numFmtId="0" fontId="34" fillId="0" borderId="8" xfId="1" applyFont="1" applyFill="1" applyBorder="1" applyAlignment="1">
      <alignment horizontal="center" vertical="center" wrapText="1"/>
    </xf>
    <xf numFmtId="0" fontId="34" fillId="0" borderId="0" xfId="1" applyFont="1" applyFill="1" applyAlignment="1">
      <alignment horizontal="center" vertical="center" wrapText="1"/>
    </xf>
    <xf numFmtId="0" fontId="33" fillId="0" borderId="10" xfId="1925" applyFont="1" applyFill="1" applyBorder="1" applyAlignment="1">
      <alignment horizontal="center" vertical="center" wrapText="1"/>
    </xf>
    <xf numFmtId="0" fontId="33" fillId="0" borderId="7" xfId="1925" applyFont="1" applyBorder="1" applyAlignment="1">
      <alignment horizontal="left" vertical="center"/>
    </xf>
    <xf numFmtId="0" fontId="33" fillId="0" borderId="6" xfId="1925" applyFont="1" applyBorder="1" applyAlignment="1">
      <alignment horizontal="left" vertical="center"/>
    </xf>
    <xf numFmtId="4" fontId="103" fillId="0" borderId="8" xfId="61" applyNumberFormat="1" applyFont="1" applyBorder="1" applyAlignment="1">
      <alignment horizontal="center" vertical="center" wrapText="1"/>
    </xf>
    <xf numFmtId="0" fontId="9" fillId="0" borderId="0" xfId="1946" applyFill="1"/>
    <xf numFmtId="0" fontId="9" fillId="0" borderId="4" xfId="1946" applyFill="1" applyBorder="1" applyAlignment="1">
      <alignment horizontal="center" vertical="center"/>
    </xf>
    <xf numFmtId="0" fontId="9" fillId="0" borderId="4" xfId="1946" applyFill="1" applyBorder="1"/>
    <xf numFmtId="0" fontId="9" fillId="0" borderId="4" xfId="1946" applyFill="1" applyBorder="1" applyAlignment="1">
      <alignment horizontal="left" vertical="center" wrapText="1"/>
    </xf>
    <xf numFmtId="0" fontId="122" fillId="0" borderId="0" xfId="1946" applyFont="1" applyFill="1"/>
    <xf numFmtId="0" fontId="134" fillId="0" borderId="4" xfId="1946" applyFont="1" applyFill="1" applyBorder="1" applyAlignment="1">
      <alignment vertical="center"/>
    </xf>
    <xf numFmtId="0" fontId="134" fillId="0" borderId="0" xfId="1946" applyFont="1" applyFill="1"/>
    <xf numFmtId="0" fontId="54" fillId="2" borderId="4" xfId="1946" applyFont="1" applyFill="1" applyBorder="1" applyAlignment="1">
      <alignment horizontal="left" vertical="center" wrapText="1"/>
    </xf>
    <xf numFmtId="4" fontId="52" fillId="0" borderId="4" xfId="1946" applyNumberFormat="1" applyFont="1" applyFill="1" applyBorder="1" applyAlignment="1">
      <alignment horizontal="center" vertical="center" wrapText="1"/>
    </xf>
    <xf numFmtId="0" fontId="50" fillId="0" borderId="4" xfId="1946" applyFont="1" applyFill="1" applyBorder="1" applyAlignment="1">
      <alignment horizontal="center" vertical="center" wrapText="1"/>
    </xf>
    <xf numFmtId="9" fontId="50" fillId="0" borderId="4" xfId="1946" applyNumberFormat="1" applyFont="1" applyFill="1" applyBorder="1" applyAlignment="1">
      <alignment horizontal="center" vertical="center" wrapText="1"/>
    </xf>
    <xf numFmtId="0" fontId="9" fillId="0" borderId="4" xfId="1946" applyFill="1" applyBorder="1" applyAlignment="1">
      <alignment vertical="center"/>
    </xf>
    <xf numFmtId="0" fontId="9" fillId="0" borderId="4" xfId="1946" applyFont="1" applyFill="1" applyBorder="1"/>
    <xf numFmtId="165" fontId="9" fillId="0" borderId="0" xfId="1946" applyNumberFormat="1" applyFill="1"/>
    <xf numFmtId="0" fontId="36" fillId="2" borderId="4" xfId="1946" applyFont="1" applyFill="1" applyBorder="1" applyAlignment="1">
      <alignment horizontal="left" vertical="center" wrapText="1"/>
    </xf>
    <xf numFmtId="0" fontId="9" fillId="0" borderId="0" xfId="1946" applyFill="1" applyAlignment="1">
      <alignment vertical="center"/>
    </xf>
    <xf numFmtId="0" fontId="32" fillId="31" borderId="4" xfId="1" applyFont="1" applyFill="1" applyBorder="1" applyAlignment="1">
      <alignment horizontal="center" vertical="center"/>
    </xf>
    <xf numFmtId="0" fontId="34" fillId="31" borderId="7" xfId="1" applyFont="1" applyFill="1" applyBorder="1"/>
    <xf numFmtId="0" fontId="36" fillId="31" borderId="8" xfId="1" applyFont="1" applyFill="1" applyBorder="1"/>
    <xf numFmtId="0" fontId="36" fillId="31" borderId="8" xfId="1" applyFont="1" applyFill="1" applyBorder="1" applyAlignment="1">
      <alignment horizontal="center" vertical="center"/>
    </xf>
    <xf numFmtId="0" fontId="34" fillId="31" borderId="8" xfId="1" applyFont="1" applyFill="1" applyBorder="1"/>
    <xf numFmtId="0" fontId="36" fillId="31" borderId="8" xfId="1" applyFont="1" applyFill="1" applyBorder="1" applyAlignment="1">
      <alignment horizontal="right"/>
    </xf>
    <xf numFmtId="4" fontId="54" fillId="31" borderId="4" xfId="1" applyNumberFormat="1" applyFont="1" applyFill="1" applyBorder="1" applyAlignment="1">
      <alignment horizontal="right"/>
    </xf>
    <xf numFmtId="0" fontId="32" fillId="31" borderId="4" xfId="1" applyFont="1" applyFill="1" applyBorder="1"/>
    <xf numFmtId="4" fontId="34" fillId="31" borderId="4" xfId="1" applyNumberFormat="1" applyFont="1" applyFill="1" applyBorder="1" applyAlignment="1">
      <alignment horizontal="right"/>
    </xf>
    <xf numFmtId="4" fontId="9" fillId="0" borderId="0" xfId="1946" applyNumberFormat="1" applyFill="1"/>
    <xf numFmtId="0" fontId="9" fillId="2" borderId="0" xfId="1946" applyFill="1"/>
    <xf numFmtId="0" fontId="132" fillId="0" borderId="4" xfId="1" applyFont="1" applyFill="1" applyBorder="1" applyAlignment="1">
      <alignment horizontal="left" vertical="center" wrapText="1" shrinkToFit="1"/>
    </xf>
    <xf numFmtId="0" fontId="138" fillId="2" borderId="4" xfId="0" applyFont="1" applyFill="1" applyBorder="1" applyAlignment="1">
      <alignment horizontal="left" vertical="center" wrapText="1"/>
    </xf>
    <xf numFmtId="0" fontId="139" fillId="31" borderId="4" xfId="1" applyFont="1" applyFill="1" applyBorder="1"/>
    <xf numFmtId="0" fontId="139" fillId="31" borderId="4" xfId="1" applyFont="1" applyFill="1" applyBorder="1" applyAlignment="1"/>
    <xf numFmtId="4" fontId="141" fillId="31" borderId="4" xfId="1" applyNumberFormat="1" applyFont="1" applyFill="1" applyBorder="1" applyAlignment="1">
      <alignment horizontal="center" vertical="center" wrapText="1"/>
    </xf>
    <xf numFmtId="0" fontId="139" fillId="31" borderId="4" xfId="1" applyFont="1" applyFill="1" applyBorder="1" applyAlignment="1">
      <alignment horizontal="center" vertical="center"/>
    </xf>
    <xf numFmtId="0" fontId="141" fillId="31" borderId="4" xfId="1" applyFont="1" applyFill="1" applyBorder="1"/>
    <xf numFmtId="0" fontId="115" fillId="31" borderId="4" xfId="1" applyFont="1" applyFill="1" applyBorder="1"/>
    <xf numFmtId="0" fontId="115" fillId="31" borderId="4" xfId="1" applyFont="1" applyFill="1" applyBorder="1" applyAlignment="1">
      <alignment horizontal="center" vertical="center"/>
    </xf>
    <xf numFmtId="0" fontId="144" fillId="31" borderId="4" xfId="1" applyFont="1" applyFill="1" applyBorder="1"/>
    <xf numFmtId="0" fontId="115" fillId="31" borderId="4" xfId="1" applyFont="1" applyFill="1" applyBorder="1" applyAlignment="1">
      <alignment horizontal="right"/>
    </xf>
    <xf numFmtId="0" fontId="36" fillId="31" borderId="4" xfId="1" applyFont="1" applyFill="1" applyBorder="1" applyAlignment="1">
      <alignment horizontal="center" vertical="center" wrapText="1"/>
    </xf>
    <xf numFmtId="0" fontId="36" fillId="31" borderId="6" xfId="1" applyFont="1" applyFill="1" applyBorder="1" applyAlignment="1">
      <alignment horizontal="center" vertical="center" wrapText="1"/>
    </xf>
    <xf numFmtId="167" fontId="34" fillId="31" borderId="4" xfId="1" applyNumberFormat="1" applyFont="1" applyFill="1" applyBorder="1" applyAlignment="1">
      <alignment horizontal="center" vertical="center" wrapText="1"/>
    </xf>
    <xf numFmtId="179" fontId="34" fillId="31" borderId="4" xfId="1" applyNumberFormat="1" applyFont="1" applyFill="1" applyBorder="1" applyAlignment="1">
      <alignment horizontal="center" vertical="center" wrapText="1"/>
    </xf>
    <xf numFmtId="0" fontId="34" fillId="31" borderId="4" xfId="1" applyFont="1" applyFill="1" applyBorder="1" applyAlignment="1">
      <alignment horizontal="left" vertical="center" wrapText="1" shrinkToFit="1"/>
    </xf>
    <xf numFmtId="0" fontId="36" fillId="31" borderId="4" xfId="1" applyFont="1" applyFill="1" applyBorder="1" applyAlignment="1">
      <alignment horizontal="left" vertical="center" wrapText="1" shrinkToFit="1"/>
    </xf>
    <xf numFmtId="0" fontId="9" fillId="0" borderId="0" xfId="1947" applyFill="1"/>
    <xf numFmtId="0" fontId="51" fillId="0" borderId="0" xfId="1" applyFont="1" applyFill="1" applyAlignment="1">
      <alignment vertical="center" wrapText="1"/>
    </xf>
    <xf numFmtId="0" fontId="107" fillId="0" borderId="11" xfId="1" applyFont="1" applyFill="1" applyBorder="1" applyAlignment="1">
      <alignment vertical="center"/>
    </xf>
    <xf numFmtId="0" fontId="36" fillId="0" borderId="4" xfId="1947" applyFont="1" applyFill="1" applyBorder="1" applyAlignment="1">
      <alignment horizontal="center" vertical="center" wrapText="1"/>
    </xf>
    <xf numFmtId="0" fontId="34" fillId="0" borderId="4" xfId="1947" applyFont="1" applyFill="1" applyBorder="1" applyAlignment="1">
      <alignment horizontal="center" vertical="center" wrapText="1"/>
    </xf>
    <xf numFmtId="0" fontId="36" fillId="0" borderId="5" xfId="1947" applyFont="1" applyFill="1" applyBorder="1" applyAlignment="1">
      <alignment horizontal="center" vertical="center" wrapText="1"/>
    </xf>
    <xf numFmtId="0" fontId="36" fillId="0" borderId="5" xfId="1947" applyFont="1" applyFill="1" applyBorder="1" applyAlignment="1">
      <alignment horizontal="left" vertical="center" wrapText="1"/>
    </xf>
    <xf numFmtId="0" fontId="36" fillId="0" borderId="4" xfId="1947" applyFont="1" applyFill="1" applyBorder="1" applyAlignment="1">
      <alignment horizontal="center" vertical="center"/>
    </xf>
    <xf numFmtId="0" fontId="36" fillId="0" borderId="48" xfId="1947" applyFont="1" applyFill="1" applyBorder="1" applyAlignment="1">
      <alignment horizontal="center" vertical="center"/>
    </xf>
    <xf numFmtId="0" fontId="9" fillId="0" borderId="0" xfId="1947" applyFill="1" applyBorder="1"/>
    <xf numFmtId="0" fontId="148" fillId="0" borderId="4" xfId="1947" applyFont="1" applyFill="1" applyBorder="1" applyAlignment="1">
      <alignment vertical="center" wrapText="1"/>
    </xf>
    <xf numFmtId="0" fontId="36" fillId="0" borderId="6" xfId="1947" applyFont="1" applyFill="1" applyBorder="1" applyAlignment="1">
      <alignment vertical="center" wrapText="1"/>
    </xf>
    <xf numFmtId="0" fontId="34" fillId="0" borderId="4" xfId="1947" applyFont="1" applyFill="1" applyBorder="1" applyAlignment="1">
      <alignment horizontal="center" vertical="center"/>
    </xf>
    <xf numFmtId="0" fontId="36" fillId="0" borderId="4" xfId="1947" applyFont="1" applyFill="1" applyBorder="1" applyAlignment="1">
      <alignment vertical="center" wrapText="1"/>
    </xf>
    <xf numFmtId="2" fontId="36" fillId="0" borderId="4" xfId="1947" applyNumberFormat="1" applyFont="1" applyFill="1" applyBorder="1" applyAlignment="1">
      <alignment horizontal="center" vertical="center"/>
    </xf>
    <xf numFmtId="176" fontId="36" fillId="0" borderId="4" xfId="1947" applyNumberFormat="1" applyFont="1" applyFill="1" applyBorder="1" applyAlignment="1">
      <alignment horizontal="center" vertical="center"/>
    </xf>
    <xf numFmtId="0" fontId="36" fillId="0" borderId="0" xfId="1947" applyFont="1" applyFill="1" applyBorder="1" applyAlignment="1">
      <alignment vertical="center" wrapText="1"/>
    </xf>
    <xf numFmtId="0" fontId="149" fillId="0" borderId="0" xfId="1947" applyFont="1" applyFill="1" applyAlignment="1">
      <alignment horizontal="center" vertical="center"/>
    </xf>
    <xf numFmtId="0" fontId="149" fillId="0" borderId="0" xfId="1947" applyFont="1" applyFill="1"/>
    <xf numFmtId="0" fontId="36" fillId="0" borderId="5" xfId="1947" applyFont="1" applyFill="1" applyBorder="1" applyAlignment="1">
      <alignment vertical="center" wrapText="1"/>
    </xf>
    <xf numFmtId="0" fontId="36" fillId="0" borderId="5" xfId="1947" applyFont="1" applyFill="1" applyBorder="1" applyAlignment="1">
      <alignment horizontal="center" vertical="center"/>
    </xf>
    <xf numFmtId="0" fontId="36" fillId="0" borderId="11" xfId="1947" applyFont="1" applyFill="1" applyBorder="1" applyAlignment="1">
      <alignment horizontal="right" vertical="center"/>
    </xf>
    <xf numFmtId="9" fontId="36" fillId="0" borderId="4" xfId="1947" applyNumberFormat="1" applyFont="1" applyFill="1" applyBorder="1" applyAlignment="1">
      <alignment horizontal="center" vertical="center" wrapText="1"/>
    </xf>
    <xf numFmtId="0" fontId="34" fillId="0" borderId="6" xfId="1947" applyFont="1" applyFill="1" applyBorder="1" applyAlignment="1">
      <alignment vertical="center"/>
    </xf>
    <xf numFmtId="0" fontId="34" fillId="0" borderId="4" xfId="1947" applyFont="1" applyFill="1" applyBorder="1" applyAlignment="1">
      <alignment vertical="center"/>
    </xf>
    <xf numFmtId="9" fontId="34" fillId="0" borderId="4" xfId="1947" applyNumberFormat="1" applyFont="1" applyFill="1" applyBorder="1" applyAlignment="1">
      <alignment horizontal="center" vertical="center"/>
    </xf>
    <xf numFmtId="0" fontId="34" fillId="31" borderId="4" xfId="1947" applyFont="1" applyFill="1" applyBorder="1" applyAlignment="1">
      <alignment horizontal="center" vertical="center"/>
    </xf>
    <xf numFmtId="0" fontId="105" fillId="31" borderId="0" xfId="1947" applyFont="1" applyFill="1"/>
    <xf numFmtId="0" fontId="9" fillId="31" borderId="0" xfId="1947" applyFill="1"/>
    <xf numFmtId="0" fontId="33" fillId="0" borderId="4" xfId="1948" applyFont="1" applyBorder="1" applyAlignment="1">
      <alignment horizontal="center" vertical="center" wrapText="1"/>
    </xf>
    <xf numFmtId="0" fontId="33" fillId="0" borderId="4" xfId="1948" applyFont="1" applyFill="1" applyBorder="1" applyAlignment="1">
      <alignment horizontal="center" vertical="center" wrapText="1"/>
    </xf>
    <xf numFmtId="0" fontId="33" fillId="0" borderId="11" xfId="1948" applyFont="1" applyFill="1" applyBorder="1" applyAlignment="1">
      <alignment horizontal="center" vertical="center" wrapText="1"/>
    </xf>
    <xf numFmtId="0" fontId="9" fillId="0" borderId="4" xfId="1948" applyFont="1" applyBorder="1" applyAlignment="1">
      <alignment horizontal="center" vertical="center" wrapText="1"/>
    </xf>
    <xf numFmtId="0" fontId="156" fillId="0" borderId="9" xfId="1948" applyFont="1" applyBorder="1" applyAlignment="1">
      <alignment vertical="top" wrapText="1"/>
    </xf>
    <xf numFmtId="0" fontId="157" fillId="0" borderId="0" xfId="1948" applyFont="1" applyAlignment="1">
      <alignment horizontal="justify" vertical="center"/>
    </xf>
    <xf numFmtId="0" fontId="157" fillId="0" borderId="4" xfId="1948" applyFont="1" applyBorder="1" applyAlignment="1">
      <alignment horizontal="center" wrapText="1"/>
    </xf>
    <xf numFmtId="0" fontId="38" fillId="31" borderId="4" xfId="1925" applyFont="1" applyFill="1" applyBorder="1" applyAlignment="1">
      <alignment horizontal="center" vertical="center" wrapText="1"/>
    </xf>
    <xf numFmtId="0" fontId="153" fillId="31" borderId="1" xfId="1925" applyFont="1" applyFill="1" applyBorder="1" applyAlignment="1">
      <alignment horizontal="center" vertical="center" wrapText="1"/>
    </xf>
    <xf numFmtId="0" fontId="33" fillId="31" borderId="2" xfId="1925" applyFont="1" applyFill="1" applyBorder="1" applyAlignment="1">
      <alignment horizontal="center" vertical="center" wrapText="1"/>
    </xf>
    <xf numFmtId="0" fontId="38" fillId="31" borderId="2" xfId="1925" applyFont="1" applyFill="1" applyBorder="1" applyAlignment="1">
      <alignment horizontal="center" vertical="center" wrapText="1"/>
    </xf>
    <xf numFmtId="0" fontId="38" fillId="31" borderId="3" xfId="1925" applyFont="1" applyFill="1" applyBorder="1" applyAlignment="1">
      <alignment horizontal="center" vertical="center" wrapText="1"/>
    </xf>
    <xf numFmtId="9" fontId="152" fillId="31" borderId="8" xfId="1925" applyNumberFormat="1" applyFont="1" applyFill="1" applyBorder="1" applyAlignment="1">
      <alignment horizontal="left" vertical="center" wrapText="1"/>
    </xf>
    <xf numFmtId="0" fontId="152" fillId="31" borderId="8" xfId="1925" applyFont="1" applyFill="1" applyBorder="1" applyAlignment="1">
      <alignment horizontal="left" vertical="center" wrapText="1"/>
    </xf>
    <xf numFmtId="0" fontId="160" fillId="31" borderId="4" xfId="61" applyFont="1" applyFill="1" applyBorder="1" applyAlignment="1">
      <alignment horizontal="center"/>
    </xf>
    <xf numFmtId="0" fontId="148" fillId="31" borderId="4" xfId="61" applyFont="1" applyFill="1" applyBorder="1"/>
    <xf numFmtId="0" fontId="160" fillId="31" borderId="4" xfId="61" applyFont="1" applyFill="1" applyBorder="1"/>
    <xf numFmtId="4" fontId="160" fillId="31" borderId="4" xfId="61" applyNumberFormat="1" applyFont="1" applyFill="1" applyBorder="1" applyAlignment="1">
      <alignment horizontal="center" vertical="center"/>
    </xf>
    <xf numFmtId="9" fontId="36" fillId="31" borderId="0" xfId="1" applyNumberFormat="1" applyFont="1" applyFill="1" applyBorder="1" applyAlignment="1">
      <alignment vertical="center"/>
    </xf>
    <xf numFmtId="9" fontId="34" fillId="31" borderId="0" xfId="1" applyNumberFormat="1" applyFont="1" applyFill="1" applyBorder="1" applyAlignment="1">
      <alignment horizontal="left"/>
    </xf>
    <xf numFmtId="0" fontId="148" fillId="31" borderId="0" xfId="61" applyFont="1" applyFill="1"/>
    <xf numFmtId="4" fontId="160" fillId="31" borderId="0" xfId="61" applyNumberFormat="1" applyFont="1" applyFill="1" applyAlignment="1">
      <alignment horizontal="center"/>
    </xf>
    <xf numFmtId="0" fontId="36" fillId="0" borderId="0" xfId="1949" applyFont="1"/>
    <xf numFmtId="0" fontId="36" fillId="0" borderId="0" xfId="1949" applyFont="1" applyAlignment="1">
      <alignment horizontal="right"/>
    </xf>
    <xf numFmtId="0" fontId="9" fillId="0" borderId="0" xfId="1949"/>
    <xf numFmtId="0" fontId="36" fillId="0" borderId="0" xfId="1949" applyFont="1" applyBorder="1"/>
    <xf numFmtId="0" fontId="34" fillId="0" borderId="0" xfId="1949" applyFont="1" applyBorder="1" applyAlignment="1">
      <alignment horizontal="center"/>
    </xf>
    <xf numFmtId="0" fontId="36" fillId="0" borderId="0" xfId="1949" applyFont="1" applyBorder="1" applyAlignment="1">
      <alignment horizontal="right"/>
    </xf>
    <xf numFmtId="0" fontId="9" fillId="0" borderId="0" xfId="1949" applyBorder="1"/>
    <xf numFmtId="0" fontId="9" fillId="0" borderId="0" xfId="1949" applyBorder="1" applyAlignment="1">
      <alignment horizontal="left" vertical="center" wrapText="1"/>
    </xf>
    <xf numFmtId="0" fontId="9" fillId="0" borderId="0" xfId="1949" applyBorder="1" applyAlignment="1">
      <alignment wrapText="1"/>
    </xf>
    <xf numFmtId="0" fontId="34" fillId="0" borderId="10" xfId="1949" applyFont="1" applyBorder="1" applyAlignment="1">
      <alignment horizontal="center"/>
    </xf>
    <xf numFmtId="0" fontId="132" fillId="0" borderId="4" xfId="1949" applyFont="1" applyFill="1" applyBorder="1" applyAlignment="1">
      <alignment horizontal="center" vertical="center" wrapText="1"/>
    </xf>
    <xf numFmtId="0" fontId="132" fillId="0" borderId="7" xfId="1949" applyFont="1" applyFill="1" applyBorder="1" applyAlignment="1">
      <alignment horizontal="center" vertical="center" wrapText="1"/>
    </xf>
    <xf numFmtId="0" fontId="132" fillId="0" borderId="4" xfId="1949" applyFont="1" applyFill="1" applyBorder="1" applyAlignment="1">
      <alignment horizontal="center" vertical="center"/>
    </xf>
    <xf numFmtId="0" fontId="132" fillId="0" borderId="5" xfId="1949" applyFont="1" applyFill="1" applyBorder="1" applyAlignment="1">
      <alignment horizontal="center" vertical="center" wrapText="1"/>
    </xf>
    <xf numFmtId="0" fontId="132" fillId="0" borderId="7" xfId="1949" applyFont="1" applyFill="1" applyBorder="1" applyAlignment="1">
      <alignment horizontal="center" vertical="center"/>
    </xf>
    <xf numFmtId="0" fontId="132" fillId="0" borderId="11" xfId="1949" applyFont="1" applyFill="1" applyBorder="1" applyAlignment="1">
      <alignment horizontal="center" vertical="center" wrapText="1"/>
    </xf>
    <xf numFmtId="0" fontId="132" fillId="0" borderId="4" xfId="1949" applyFont="1" applyFill="1" applyBorder="1" applyAlignment="1">
      <alignment horizontal="left" vertical="center" wrapText="1"/>
    </xf>
    <xf numFmtId="4" fontId="132" fillId="0" borderId="11" xfId="1949" applyNumberFormat="1" applyFont="1" applyFill="1" applyBorder="1" applyAlignment="1">
      <alignment horizontal="center" vertical="center" wrapText="1"/>
    </xf>
    <xf numFmtId="4" fontId="132" fillId="0" borderId="4" xfId="1949" applyNumberFormat="1" applyFont="1" applyFill="1" applyBorder="1" applyAlignment="1">
      <alignment horizontal="center" vertical="center"/>
    </xf>
    <xf numFmtId="0" fontId="104" fillId="0" borderId="0" xfId="1949" applyFont="1"/>
    <xf numFmtId="0" fontId="132" fillId="31" borderId="4" xfId="1949" applyFont="1" applyFill="1" applyBorder="1" applyAlignment="1">
      <alignment horizontal="center" vertical="center"/>
    </xf>
    <xf numFmtId="4" fontId="132" fillId="31" borderId="4" xfId="1949" applyNumberFormat="1" applyFont="1" applyFill="1" applyBorder="1" applyAlignment="1">
      <alignment horizontal="center" vertical="center"/>
    </xf>
    <xf numFmtId="4" fontId="141" fillId="31" borderId="4" xfId="1949" applyNumberFormat="1" applyFont="1" applyFill="1" applyBorder="1" applyAlignment="1">
      <alignment horizontal="center" vertical="center"/>
    </xf>
    <xf numFmtId="0" fontId="162" fillId="0" borderId="0" xfId="1949" applyFont="1"/>
    <xf numFmtId="0" fontId="36" fillId="0" borderId="0" xfId="1949" applyFont="1" applyFill="1" applyBorder="1" applyAlignment="1">
      <alignment vertical="center" wrapText="1"/>
    </xf>
    <xf numFmtId="0" fontId="34" fillId="0" borderId="0" xfId="1949" applyFont="1" applyFill="1" applyBorder="1" applyAlignment="1">
      <alignment vertical="center" wrapText="1"/>
    </xf>
    <xf numFmtId="0" fontId="0" fillId="0" borderId="4" xfId="0" applyFill="1" applyBorder="1" applyAlignment="1">
      <alignment horizontal="center"/>
    </xf>
    <xf numFmtId="180" fontId="0" fillId="0" borderId="4" xfId="0" applyNumberFormat="1" applyFill="1" applyBorder="1" applyAlignment="1">
      <alignment horizontal="center" vertical="center"/>
    </xf>
    <xf numFmtId="180" fontId="105" fillId="0" borderId="4" xfId="0" applyNumberFormat="1" applyFont="1" applyBorder="1" applyAlignment="1">
      <alignment horizontal="center" vertical="center"/>
    </xf>
    <xf numFmtId="49" fontId="107" fillId="0" borderId="4" xfId="63" applyNumberFormat="1" applyFont="1" applyFill="1" applyBorder="1" applyAlignment="1">
      <alignment horizontal="center" vertical="center" wrapText="1"/>
    </xf>
    <xf numFmtId="0" fontId="107" fillId="0" borderId="4" xfId="0" applyFont="1" applyFill="1" applyBorder="1" applyAlignment="1">
      <alignment vertical="center" wrapText="1"/>
    </xf>
    <xf numFmtId="0" fontId="107" fillId="0" borderId="4" xfId="63" applyFont="1" applyFill="1" applyBorder="1" applyAlignment="1">
      <alignment horizontal="center" vertical="center" wrapText="1"/>
    </xf>
    <xf numFmtId="49" fontId="107" fillId="0" borderId="4" xfId="63" applyNumberFormat="1" applyFont="1" applyFill="1" applyBorder="1" applyAlignment="1">
      <alignment horizontal="left" vertical="center" wrapText="1"/>
    </xf>
    <xf numFmtId="4" fontId="112" fillId="0" borderId="4" xfId="63" applyNumberFormat="1" applyFont="1" applyFill="1" applyBorder="1" applyAlignment="1">
      <alignment horizontal="center" vertical="center" wrapText="1"/>
    </xf>
    <xf numFmtId="3" fontId="107" fillId="0" borderId="4" xfId="63" applyNumberFormat="1" applyFont="1" applyFill="1" applyBorder="1" applyAlignment="1">
      <alignment horizontal="center" vertical="center" wrapText="1"/>
    </xf>
    <xf numFmtId="0" fontId="36" fillId="0" borderId="4" xfId="63" applyFont="1" applyFill="1" applyBorder="1"/>
    <xf numFmtId="0" fontId="36" fillId="0" borderId="0" xfId="63" applyFont="1" applyFill="1"/>
    <xf numFmtId="165" fontId="0" fillId="0" borderId="4" xfId="99" applyFont="1" applyFill="1" applyBorder="1"/>
    <xf numFmtId="165" fontId="0" fillId="0" borderId="4" xfId="99" applyFont="1" applyBorder="1"/>
    <xf numFmtId="0" fontId="110" fillId="0" borderId="4" xfId="0" applyFont="1" applyBorder="1" applyAlignment="1">
      <alignment horizontal="left" wrapText="1"/>
    </xf>
    <xf numFmtId="3" fontId="163" fillId="0" borderId="4" xfId="0" applyNumberFormat="1" applyFont="1" applyBorder="1" applyAlignment="1">
      <alignment horizontal="center" vertical="center"/>
    </xf>
    <xf numFmtId="174" fontId="163" fillId="0" borderId="4" xfId="0" applyNumberFormat="1" applyFont="1" applyBorder="1" applyAlignment="1">
      <alignment horizontal="center" vertical="center"/>
    </xf>
    <xf numFmtId="0" fontId="164" fillId="0" borderId="0" xfId="0" applyFont="1"/>
    <xf numFmtId="0" fontId="64" fillId="0" borderId="4" xfId="0" applyFont="1" applyBorder="1"/>
    <xf numFmtId="0" fontId="107" fillId="0" borderId="4" xfId="63" applyFont="1" applyBorder="1"/>
    <xf numFmtId="3" fontId="64" fillId="0" borderId="4" xfId="0" applyNumberFormat="1" applyFont="1" applyFill="1" applyBorder="1" applyAlignment="1">
      <alignment horizontal="center" vertical="center"/>
    </xf>
    <xf numFmtId="49" fontId="107" fillId="2" borderId="4" xfId="63" applyNumberFormat="1" applyFont="1" applyFill="1" applyBorder="1" applyAlignment="1">
      <alignment horizontal="left" vertical="center" wrapText="1"/>
    </xf>
    <xf numFmtId="0" fontId="50" fillId="0" borderId="11" xfId="1" applyFont="1" applyFill="1" applyBorder="1" applyAlignment="1">
      <alignment horizontal="center" vertical="center" wrapText="1"/>
    </xf>
    <xf numFmtId="49" fontId="107" fillId="0" borderId="0" xfId="63" applyNumberFormat="1" applyFont="1" applyAlignment="1">
      <alignment horizontal="left" vertical="center" wrapText="1"/>
    </xf>
    <xf numFmtId="0" fontId="109" fillId="0" borderId="0" xfId="0" applyFont="1" applyAlignment="1">
      <alignment horizontal="left" vertical="center" wrapText="1"/>
    </xf>
    <xf numFmtId="0" fontId="52" fillId="2" borderId="4" xfId="1" applyFont="1" applyFill="1" applyBorder="1" applyAlignment="1">
      <alignment horizontal="left" vertical="center" wrapText="1"/>
    </xf>
    <xf numFmtId="0" fontId="52" fillId="0" borderId="4" xfId="1" applyFont="1" applyFill="1" applyBorder="1" applyAlignment="1">
      <alignment horizontal="center" vertical="center" wrapText="1"/>
    </xf>
    <xf numFmtId="0" fontId="36" fillId="0" borderId="4" xfId="1" applyFont="1" applyFill="1" applyBorder="1"/>
    <xf numFmtId="0" fontId="0" fillId="0" borderId="0" xfId="0" applyFont="1" applyFill="1"/>
    <xf numFmtId="0" fontId="52" fillId="2" borderId="4" xfId="0" applyFont="1" applyFill="1" applyBorder="1" applyAlignment="1">
      <alignment horizontal="left" vertical="center" wrapText="1"/>
    </xf>
    <xf numFmtId="4" fontId="52" fillId="0" borderId="4" xfId="0" applyNumberFormat="1" applyFont="1" applyFill="1" applyBorder="1" applyAlignment="1">
      <alignment horizontal="center" vertical="center" wrapText="1"/>
    </xf>
    <xf numFmtId="2" fontId="50" fillId="0" borderId="11" xfId="1" applyNumberFormat="1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9" fontId="50" fillId="0" borderId="4" xfId="0" applyNumberFormat="1" applyFont="1" applyFill="1" applyBorder="1" applyAlignment="1">
      <alignment horizontal="center" vertical="center" wrapText="1"/>
    </xf>
    <xf numFmtId="0" fontId="34" fillId="2" borderId="4" xfId="1" applyFont="1" applyFill="1" applyBorder="1" applyAlignment="1">
      <alignment horizontal="left" vertical="center" wrapText="1" shrinkToFit="1"/>
    </xf>
    <xf numFmtId="2" fontId="50" fillId="2" borderId="4" xfId="1" applyNumberFormat="1" applyFont="1" applyFill="1" applyBorder="1" applyAlignment="1">
      <alignment horizontal="center" vertical="center" wrapText="1"/>
    </xf>
    <xf numFmtId="4" fontId="36" fillId="2" borderId="4" xfId="1" applyNumberFormat="1" applyFont="1" applyFill="1" applyBorder="1" applyAlignment="1">
      <alignment horizontal="right" vertical="center"/>
    </xf>
    <xf numFmtId="4" fontId="36" fillId="0" borderId="4" xfId="1" applyNumberFormat="1" applyFont="1" applyFill="1" applyBorder="1" applyAlignment="1">
      <alignment horizontal="right" vertical="center"/>
    </xf>
    <xf numFmtId="4" fontId="54" fillId="0" borderId="4" xfId="1" applyNumberFormat="1" applyFont="1" applyFill="1" applyBorder="1" applyAlignment="1">
      <alignment horizontal="right" vertical="center" wrapText="1"/>
    </xf>
    <xf numFmtId="4" fontId="52" fillId="0" borderId="4" xfId="1" applyNumberFormat="1" applyFont="1" applyFill="1" applyBorder="1" applyAlignment="1">
      <alignment horizontal="right" vertical="center" wrapText="1"/>
    </xf>
    <xf numFmtId="4" fontId="52" fillId="0" borderId="4" xfId="0" applyNumberFormat="1" applyFont="1" applyFill="1" applyBorder="1" applyAlignment="1">
      <alignment horizontal="right" vertical="center" wrapText="1"/>
    </xf>
    <xf numFmtId="4" fontId="54" fillId="0" borderId="4" xfId="0" applyNumberFormat="1" applyFont="1" applyFill="1" applyBorder="1" applyAlignment="1">
      <alignment horizontal="right" vertical="center" wrapText="1"/>
    </xf>
    <xf numFmtId="4" fontId="52" fillId="0" borderId="4" xfId="1946" applyNumberFormat="1" applyFont="1" applyFill="1" applyBorder="1" applyAlignment="1">
      <alignment horizontal="right" vertical="center" wrapText="1"/>
    </xf>
    <xf numFmtId="4" fontId="54" fillId="2" borderId="4" xfId="1" applyNumberFormat="1" applyFont="1" applyFill="1" applyBorder="1" applyAlignment="1">
      <alignment horizontal="right" vertical="center" wrapText="1"/>
    </xf>
    <xf numFmtId="4" fontId="34" fillId="2" borderId="4" xfId="1" applyNumberFormat="1" applyFont="1" applyFill="1" applyBorder="1" applyAlignment="1">
      <alignment horizontal="right" vertical="center" wrapText="1"/>
    </xf>
    <xf numFmtId="167" fontId="136" fillId="31" borderId="4" xfId="1" applyNumberFormat="1" applyFont="1" applyFill="1" applyBorder="1" applyAlignment="1">
      <alignment vertical="center"/>
    </xf>
    <xf numFmtId="4" fontId="36" fillId="0" borderId="4" xfId="1947" applyNumberFormat="1" applyFont="1" applyFill="1" applyBorder="1" applyAlignment="1">
      <alignment horizontal="right" vertical="center" wrapText="1"/>
    </xf>
    <xf numFmtId="4" fontId="34" fillId="0" borderId="4" xfId="1947" applyNumberFormat="1" applyFont="1" applyFill="1" applyBorder="1" applyAlignment="1">
      <alignment horizontal="right" vertical="center" wrapText="1"/>
    </xf>
    <xf numFmtId="4" fontId="36" fillId="0" borderId="4" xfId="1947" applyNumberFormat="1" applyFont="1" applyFill="1" applyBorder="1" applyAlignment="1">
      <alignment horizontal="right" vertical="center"/>
    </xf>
    <xf numFmtId="4" fontId="34" fillId="0" borderId="4" xfId="1947" applyNumberFormat="1" applyFont="1" applyFill="1" applyBorder="1" applyAlignment="1">
      <alignment horizontal="right" vertical="center"/>
    </xf>
    <xf numFmtId="4" fontId="36" fillId="0" borderId="11" xfId="1947" applyNumberFormat="1" applyFont="1" applyFill="1" applyBorder="1" applyAlignment="1">
      <alignment horizontal="right" vertical="center"/>
    </xf>
    <xf numFmtId="4" fontId="36" fillId="0" borderId="5" xfId="1947" applyNumberFormat="1" applyFont="1" applyFill="1" applyBorder="1" applyAlignment="1">
      <alignment horizontal="right" vertical="center"/>
    </xf>
    <xf numFmtId="4" fontId="36" fillId="0" borderId="11" xfId="1947" applyNumberFormat="1" applyFont="1" applyFill="1" applyBorder="1" applyAlignment="1">
      <alignment horizontal="right" vertical="center" wrapText="1"/>
    </xf>
    <xf numFmtId="4" fontId="34" fillId="31" borderId="4" xfId="1926" applyNumberFormat="1" applyFont="1" applyFill="1" applyBorder="1" applyAlignment="1">
      <alignment horizontal="right" vertical="center"/>
    </xf>
    <xf numFmtId="4" fontId="105" fillId="31" borderId="0" xfId="1947" applyNumberFormat="1" applyFont="1" applyFill="1" applyAlignment="1">
      <alignment horizontal="right"/>
    </xf>
    <xf numFmtId="0" fontId="55" fillId="0" borderId="3" xfId="1925" applyFont="1" applyFill="1" applyBorder="1" applyAlignment="1">
      <alignment horizontal="center" vertical="center" wrapText="1"/>
    </xf>
    <xf numFmtId="4" fontId="33" fillId="0" borderId="73" xfId="1925" applyNumberFormat="1" applyFont="1" applyFill="1" applyBorder="1" applyAlignment="1">
      <alignment horizontal="right" vertical="center" wrapText="1"/>
    </xf>
    <xf numFmtId="4" fontId="33" fillId="2" borderId="73" xfId="1925" applyNumberFormat="1" applyFont="1" applyFill="1" applyBorder="1" applyAlignment="1">
      <alignment horizontal="right" vertical="center" wrapText="1"/>
    </xf>
    <xf numFmtId="4" fontId="33" fillId="2" borderId="75" xfId="1925" applyNumberFormat="1" applyFont="1" applyFill="1" applyBorder="1" applyAlignment="1">
      <alignment horizontal="right" vertical="center" wrapText="1"/>
    </xf>
    <xf numFmtId="4" fontId="33" fillId="2" borderId="4" xfId="1925" applyNumberFormat="1" applyFont="1" applyFill="1" applyBorder="1" applyAlignment="1">
      <alignment horizontal="right" vertical="center" wrapText="1"/>
    </xf>
    <xf numFmtId="4" fontId="33" fillId="0" borderId="4" xfId="1925" applyNumberFormat="1" applyFont="1" applyFill="1" applyBorder="1" applyAlignment="1">
      <alignment horizontal="right" vertical="center" wrapText="1"/>
    </xf>
    <xf numFmtId="4" fontId="33" fillId="0" borderId="78" xfId="1925" applyNumberFormat="1" applyFont="1" applyFill="1" applyBorder="1" applyAlignment="1">
      <alignment horizontal="right" vertical="center" wrapText="1"/>
    </xf>
    <xf numFmtId="4" fontId="155" fillId="0" borderId="73" xfId="1925" applyNumberFormat="1" applyFont="1" applyFill="1" applyBorder="1" applyAlignment="1">
      <alignment horizontal="right" vertical="center" wrapText="1"/>
    </xf>
    <xf numFmtId="4" fontId="131" fillId="0" borderId="4" xfId="1925" applyNumberFormat="1" applyFont="1" applyBorder="1" applyAlignment="1">
      <alignment horizontal="right" vertical="center" wrapText="1"/>
    </xf>
    <xf numFmtId="4" fontId="57" fillId="0" borderId="73" xfId="1925" applyNumberFormat="1" applyFont="1" applyFill="1" applyBorder="1" applyAlignment="1">
      <alignment horizontal="right" vertical="center" wrapText="1"/>
    </xf>
    <xf numFmtId="4" fontId="57" fillId="0" borderId="54" xfId="1925" applyNumberFormat="1" applyFont="1" applyBorder="1" applyAlignment="1">
      <alignment horizontal="right" vertical="center" wrapText="1"/>
    </xf>
    <xf numFmtId="4" fontId="33" fillId="0" borderId="87" xfId="1925" applyNumberFormat="1" applyFont="1" applyFill="1" applyBorder="1" applyAlignment="1">
      <alignment horizontal="right" vertical="center" wrapText="1"/>
    </xf>
    <xf numFmtId="4" fontId="55" fillId="0" borderId="73" xfId="1925" applyNumberFormat="1" applyFont="1" applyFill="1" applyBorder="1" applyAlignment="1">
      <alignment horizontal="right" vertical="center" wrapText="1"/>
    </xf>
    <xf numFmtId="4" fontId="155" fillId="0" borderId="75" xfId="1925" applyNumberFormat="1" applyFont="1" applyFill="1" applyBorder="1" applyAlignment="1">
      <alignment horizontal="right" vertical="center" wrapText="1"/>
    </xf>
    <xf numFmtId="4" fontId="155" fillId="0" borderId="54" xfId="1925" applyNumberFormat="1" applyFont="1" applyFill="1" applyBorder="1" applyAlignment="1">
      <alignment horizontal="right" vertical="center" wrapText="1"/>
    </xf>
    <xf numFmtId="4" fontId="57" fillId="0" borderId="34" xfId="1925" applyNumberFormat="1" applyFont="1" applyFill="1" applyBorder="1" applyAlignment="1">
      <alignment horizontal="right" vertical="center" wrapText="1"/>
    </xf>
    <xf numFmtId="4" fontId="51" fillId="31" borderId="5" xfId="1925" applyNumberFormat="1" applyFont="1" applyFill="1" applyBorder="1" applyAlignment="1">
      <alignment horizontal="right" vertical="center" wrapText="1"/>
    </xf>
    <xf numFmtId="4" fontId="152" fillId="31" borderId="4" xfId="1925" applyNumberFormat="1" applyFont="1" applyFill="1" applyBorder="1" applyAlignment="1">
      <alignment horizontal="right" vertical="center" wrapText="1"/>
    </xf>
    <xf numFmtId="0" fontId="33" fillId="0" borderId="0" xfId="1928" applyFont="1" applyBorder="1" applyAlignment="1">
      <alignment horizontal="left" vertical="top" wrapText="1"/>
    </xf>
    <xf numFmtId="3" fontId="52" fillId="0" borderId="4" xfId="0" applyNumberFormat="1" applyFont="1" applyFill="1" applyBorder="1" applyAlignment="1">
      <alignment horizontal="center" vertical="center" wrapText="1"/>
    </xf>
    <xf numFmtId="9" fontId="53" fillId="33" borderId="4" xfId="0" applyNumberFormat="1" applyFont="1" applyFill="1" applyBorder="1" applyAlignment="1">
      <alignment horizontal="center" vertical="center" wrapText="1"/>
    </xf>
    <xf numFmtId="0" fontId="107" fillId="0" borderId="0" xfId="63" applyNumberFormat="1" applyFont="1" applyAlignment="1">
      <alignment horizontal="left" vertical="center"/>
    </xf>
    <xf numFmtId="176" fontId="106" fillId="0" borderId="0" xfId="0" applyNumberFormat="1" applyFont="1" applyFill="1" applyAlignment="1">
      <alignment horizontal="center" vertical="center"/>
    </xf>
    <xf numFmtId="14" fontId="0" fillId="29" borderId="4" xfId="0" applyNumberFormat="1" applyFill="1" applyBorder="1"/>
    <xf numFmtId="176" fontId="0" fillId="0" borderId="4" xfId="0" applyNumberFormat="1" applyBorder="1"/>
    <xf numFmtId="2" fontId="0" fillId="0" borderId="4" xfId="0" applyNumberFormat="1" applyBorder="1"/>
    <xf numFmtId="168" fontId="0" fillId="0" borderId="4" xfId="1803" applyNumberFormat="1" applyFont="1" applyBorder="1"/>
    <xf numFmtId="10" fontId="107" fillId="4" borderId="7" xfId="0" applyNumberFormat="1" applyFont="1" applyFill="1" applyBorder="1" applyAlignment="1">
      <alignment vertical="center"/>
    </xf>
    <xf numFmtId="0" fontId="107" fillId="4" borderId="6" xfId="0" applyFont="1" applyFill="1" applyBorder="1" applyAlignment="1">
      <alignment vertical="center"/>
    </xf>
    <xf numFmtId="182" fontId="0" fillId="0" borderId="4" xfId="0" applyNumberFormat="1" applyBorder="1"/>
    <xf numFmtId="10" fontId="0" fillId="0" borderId="4" xfId="0" applyNumberFormat="1" applyBorder="1"/>
    <xf numFmtId="0" fontId="107" fillId="4" borderId="4" xfId="0" applyFont="1" applyFill="1" applyBorder="1" applyAlignment="1">
      <alignment vertical="center"/>
    </xf>
    <xf numFmtId="182" fontId="0" fillId="29" borderId="4" xfId="0" applyNumberFormat="1" applyFill="1" applyBorder="1"/>
    <xf numFmtId="181" fontId="53" fillId="34" borderId="4" xfId="0" applyNumberFormat="1" applyFont="1" applyFill="1" applyBorder="1" applyAlignment="1">
      <alignment horizontal="center" vertical="center"/>
    </xf>
    <xf numFmtId="183" fontId="64" fillId="0" borderId="4" xfId="0" applyNumberFormat="1" applyFont="1" applyBorder="1" applyAlignment="1">
      <alignment horizontal="center" vertical="center"/>
    </xf>
    <xf numFmtId="183" fontId="163" fillId="0" borderId="4" xfId="0" applyNumberFormat="1" applyFont="1" applyBorder="1" applyAlignment="1">
      <alignment horizontal="center" vertical="center"/>
    </xf>
    <xf numFmtId="181" fontId="64" fillId="0" borderId="0" xfId="0" applyNumberFormat="1" applyFont="1" applyAlignment="1">
      <alignment horizontal="center" vertical="top"/>
    </xf>
    <xf numFmtId="0" fontId="32" fillId="0" borderId="0" xfId="1958" applyFont="1" applyAlignment="1">
      <alignment horizontal="right"/>
    </xf>
    <xf numFmtId="0" fontId="60" fillId="0" borderId="0" xfId="1958" applyFont="1"/>
    <xf numFmtId="0" fontId="60" fillId="0" borderId="10" xfId="1958" applyFont="1" applyBorder="1"/>
    <xf numFmtId="0" fontId="33" fillId="0" borderId="0" xfId="1958" applyFont="1" applyAlignment="1"/>
    <xf numFmtId="0" fontId="33" fillId="0" borderId="0" xfId="1958" applyFont="1"/>
    <xf numFmtId="0" fontId="114" fillId="0" borderId="0" xfId="1958" applyFont="1" applyAlignment="1">
      <alignment vertical="top"/>
    </xf>
    <xf numFmtId="0" fontId="33" fillId="0" borderId="0" xfId="1958" applyFont="1" applyAlignment="1">
      <alignment vertical="top"/>
    </xf>
    <xf numFmtId="0" fontId="32" fillId="0" borderId="0" xfId="1958" applyFont="1"/>
    <xf numFmtId="0" fontId="60" fillId="0" borderId="0" xfId="1958" applyFont="1" applyBorder="1"/>
    <xf numFmtId="0" fontId="33" fillId="0" borderId="0" xfId="1958" applyFont="1" applyAlignment="1">
      <alignment horizontal="left" indent="1"/>
    </xf>
    <xf numFmtId="0" fontId="115" fillId="0" borderId="4" xfId="1958" applyFont="1" applyBorder="1" applyAlignment="1">
      <alignment horizontal="center" vertical="center" wrapText="1"/>
    </xf>
    <xf numFmtId="0" fontId="115" fillId="0" borderId="7" xfId="1958" applyFont="1" applyBorder="1" applyAlignment="1">
      <alignment horizontal="center" vertical="center" wrapText="1"/>
    </xf>
    <xf numFmtId="0" fontId="33" fillId="0" borderId="5" xfId="1958" applyFont="1" applyBorder="1" applyAlignment="1">
      <alignment horizontal="left" vertical="top" wrapText="1"/>
    </xf>
    <xf numFmtId="0" fontId="33" fillId="0" borderId="5" xfId="1958" applyFont="1" applyBorder="1" applyAlignment="1">
      <alignment horizontal="center" vertical="top" wrapText="1"/>
    </xf>
    <xf numFmtId="0" fontId="33" fillId="0" borderId="5" xfId="1958" applyNumberFormat="1" applyFont="1" applyBorder="1" applyAlignment="1">
      <alignment horizontal="right" vertical="top" wrapText="1"/>
    </xf>
    <xf numFmtId="0" fontId="119" fillId="0" borderId="9" xfId="1958" applyFont="1" applyBorder="1" applyAlignment="1">
      <alignment horizontal="left" vertical="top" wrapText="1"/>
    </xf>
    <xf numFmtId="0" fontId="119" fillId="0" borderId="9" xfId="1958" applyFont="1" applyBorder="1" applyAlignment="1">
      <alignment horizontal="center" vertical="top" wrapText="1"/>
    </xf>
    <xf numFmtId="0" fontId="119" fillId="0" borderId="9" xfId="1958" applyNumberFormat="1" applyFont="1" applyBorder="1" applyAlignment="1">
      <alignment horizontal="right" vertical="top" wrapText="1"/>
    </xf>
    <xf numFmtId="0" fontId="32" fillId="0" borderId="5" xfId="1958" applyFont="1" applyBorder="1" applyAlignment="1">
      <alignment vertical="top" wrapText="1"/>
    </xf>
    <xf numFmtId="0" fontId="55" fillId="0" borderId="5" xfId="1958" applyNumberFormat="1" applyFont="1" applyBorder="1" applyAlignment="1">
      <alignment horizontal="right" vertical="top" wrapText="1"/>
    </xf>
    <xf numFmtId="0" fontId="32" fillId="0" borderId="4" xfId="1958" applyFont="1" applyBorder="1" applyAlignment="1">
      <alignment vertical="top" wrapText="1"/>
    </xf>
    <xf numFmtId="0" fontId="32" fillId="0" borderId="0" xfId="1958" applyFont="1" applyAlignment="1">
      <alignment vertical="top" wrapText="1"/>
    </xf>
    <xf numFmtId="0" fontId="33" fillId="0" borderId="0" xfId="1958" applyFont="1" applyAlignment="1">
      <alignment horizontal="left" vertical="top" wrapText="1"/>
    </xf>
    <xf numFmtId="0" fontId="33" fillId="0" borderId="0" xfId="1958" applyFont="1" applyAlignment="1">
      <alignment horizontal="center" vertical="top" wrapText="1"/>
    </xf>
    <xf numFmtId="0" fontId="33" fillId="0" borderId="0" xfId="1958" applyNumberFormat="1" applyFont="1" applyAlignment="1">
      <alignment horizontal="right" vertical="top" wrapText="1"/>
    </xf>
    <xf numFmtId="49" fontId="33" fillId="0" borderId="0" xfId="1958" applyNumberFormat="1" applyFont="1" applyAlignment="1">
      <alignment horizontal="right" vertical="top" wrapText="1"/>
    </xf>
    <xf numFmtId="49" fontId="107" fillId="29" borderId="4" xfId="63" applyNumberFormat="1" applyFont="1" applyFill="1" applyBorder="1" applyAlignment="1">
      <alignment horizontal="center" vertical="center" wrapText="1"/>
    </xf>
    <xf numFmtId="3" fontId="107" fillId="29" borderId="4" xfId="63" applyNumberFormat="1" applyFont="1" applyFill="1" applyBorder="1" applyAlignment="1">
      <alignment horizontal="center" vertical="center"/>
    </xf>
    <xf numFmtId="3" fontId="107" fillId="35" borderId="4" xfId="63" applyNumberFormat="1" applyFont="1" applyFill="1" applyBorder="1" applyAlignment="1">
      <alignment horizontal="center" vertical="center" wrapText="1"/>
    </xf>
    <xf numFmtId="3" fontId="107" fillId="35" borderId="4" xfId="0" applyNumberFormat="1" applyFont="1" applyFill="1" applyBorder="1" applyAlignment="1">
      <alignment horizontal="center" vertical="center"/>
    </xf>
    <xf numFmtId="3" fontId="107" fillId="35" borderId="4" xfId="63" applyNumberFormat="1" applyFont="1" applyFill="1" applyBorder="1" applyAlignment="1">
      <alignment horizontal="center" vertical="center"/>
    </xf>
    <xf numFmtId="9" fontId="34" fillId="0" borderId="7" xfId="1" applyNumberFormat="1" applyFont="1" applyBorder="1" applyAlignment="1">
      <alignment horizontal="left"/>
    </xf>
    <xf numFmtId="9" fontId="34" fillId="0" borderId="8" xfId="1" applyNumberFormat="1" applyFont="1" applyBorder="1" applyAlignment="1">
      <alignment horizontal="left"/>
    </xf>
    <xf numFmtId="9" fontId="34" fillId="0" borderId="6" xfId="1" applyNumberFormat="1" applyFont="1" applyBorder="1" applyAlignment="1">
      <alignment horizontal="left"/>
    </xf>
    <xf numFmtId="0" fontId="56" fillId="2" borderId="0" xfId="1" applyFont="1" applyFill="1" applyAlignment="1">
      <alignment horizontal="center" vertical="center" wrapText="1"/>
    </xf>
    <xf numFmtId="0" fontId="50" fillId="0" borderId="0" xfId="1" applyFont="1" applyFill="1" applyAlignment="1"/>
    <xf numFmtId="0" fontId="32" fillId="0" borderId="0" xfId="1" applyFont="1" applyFill="1" applyAlignment="1"/>
    <xf numFmtId="0" fontId="50" fillId="0" borderId="14" xfId="1" applyFont="1" applyFill="1" applyBorder="1" applyAlignment="1">
      <alignment vertical="center"/>
    </xf>
    <xf numFmtId="0" fontId="32" fillId="0" borderId="14" xfId="1" applyFont="1" applyFill="1" applyBorder="1" applyAlignment="1">
      <alignment vertical="center"/>
    </xf>
    <xf numFmtId="0" fontId="49" fillId="0" borderId="4" xfId="1" applyFont="1" applyBorder="1" applyAlignment="1">
      <alignment horizontal="center" vertical="center" wrapText="1"/>
    </xf>
    <xf numFmtId="0" fontId="51" fillId="0" borderId="4" xfId="1" applyFont="1" applyBorder="1" applyAlignment="1">
      <alignment horizontal="center" vertical="center" wrapText="1"/>
    </xf>
    <xf numFmtId="0" fontId="53" fillId="0" borderId="7" xfId="1" applyFont="1" applyBorder="1" applyAlignment="1">
      <alignment horizontal="center"/>
    </xf>
    <xf numFmtId="0" fontId="53" fillId="0" borderId="8" xfId="1" applyFont="1" applyBorder="1" applyAlignment="1">
      <alignment horizontal="center"/>
    </xf>
    <xf numFmtId="0" fontId="53" fillId="0" borderId="6" xfId="1" applyFont="1" applyBorder="1" applyAlignment="1">
      <alignment horizontal="center"/>
    </xf>
    <xf numFmtId="0" fontId="34" fillId="0" borderId="7" xfId="1" applyFont="1" applyFill="1" applyBorder="1" applyAlignment="1">
      <alignment horizontal="left" vertical="center" wrapText="1"/>
    </xf>
    <xf numFmtId="0" fontId="34" fillId="0" borderId="8" xfId="1" applyFont="1" applyFill="1" applyBorder="1" applyAlignment="1">
      <alignment horizontal="left" vertical="center" wrapText="1"/>
    </xf>
    <xf numFmtId="0" fontId="34" fillId="0" borderId="6" xfId="1" applyFont="1" applyFill="1" applyBorder="1" applyAlignment="1">
      <alignment horizontal="left" vertical="center" wrapText="1"/>
    </xf>
    <xf numFmtId="0" fontId="107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top" wrapText="1"/>
    </xf>
    <xf numFmtId="0" fontId="107" fillId="0" borderId="0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left" wrapText="1"/>
    </xf>
    <xf numFmtId="0" fontId="64" fillId="0" borderId="0" xfId="0" applyFont="1" applyBorder="1" applyAlignment="1">
      <alignment vertical="center" wrapText="1"/>
    </xf>
    <xf numFmtId="49" fontId="64" fillId="0" borderId="0" xfId="0" applyNumberFormat="1" applyFont="1" applyFill="1" applyBorder="1" applyAlignment="1">
      <alignment horizontal="justify" vertical="center" wrapText="1"/>
    </xf>
    <xf numFmtId="0" fontId="107" fillId="0" borderId="0" xfId="0" applyFont="1" applyBorder="1" applyAlignment="1">
      <alignment horizontal="left" vertical="center" wrapText="1"/>
    </xf>
    <xf numFmtId="0" fontId="106" fillId="0" borderId="0" xfId="0" applyFont="1" applyBorder="1" applyAlignment="1">
      <alignment horizontal="center" vertical="center" wrapText="1"/>
    </xf>
    <xf numFmtId="0" fontId="106" fillId="0" borderId="0" xfId="0" applyFont="1" applyAlignment="1">
      <alignment horizontal="center"/>
    </xf>
    <xf numFmtId="0" fontId="106" fillId="0" borderId="0" xfId="0" applyFont="1" applyBorder="1" applyAlignment="1">
      <alignment horizontal="center"/>
    </xf>
    <xf numFmtId="0" fontId="64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top" wrapText="1"/>
    </xf>
    <xf numFmtId="0" fontId="53" fillId="0" borderId="0" xfId="63" applyFont="1" applyAlignment="1">
      <alignment horizontal="center"/>
    </xf>
    <xf numFmtId="0" fontId="110" fillId="0" borderId="2" xfId="63" applyFont="1" applyBorder="1" applyAlignment="1">
      <alignment horizontal="center"/>
    </xf>
    <xf numFmtId="0" fontId="53" fillId="0" borderId="0" xfId="63" applyFont="1" applyAlignment="1">
      <alignment horizontal="left" vertical="center" wrapText="1"/>
    </xf>
    <xf numFmtId="0" fontId="165" fillId="0" borderId="0" xfId="63" applyFont="1" applyFill="1" applyAlignment="1">
      <alignment horizontal="left" vertical="center" wrapText="1"/>
    </xf>
    <xf numFmtId="49" fontId="107" fillId="0" borderId="0" xfId="63" applyNumberFormat="1" applyFont="1" applyAlignment="1">
      <alignment horizontal="left" vertical="center" wrapText="1"/>
    </xf>
    <xf numFmtId="49" fontId="107" fillId="0" borderId="0" xfId="63" applyNumberFormat="1" applyFont="1" applyAlignment="1">
      <alignment horizontal="left" wrapText="1"/>
    </xf>
    <xf numFmtId="0" fontId="53" fillId="0" borderId="0" xfId="63" applyFont="1" applyAlignment="1">
      <alignment horizontal="left" wrapText="1"/>
    </xf>
    <xf numFmtId="49" fontId="101" fillId="2" borderId="0" xfId="63" applyNumberFormat="1" applyFont="1" applyFill="1" applyBorder="1" applyAlignment="1">
      <alignment horizontal="left" vertical="center" wrapText="1"/>
    </xf>
    <xf numFmtId="0" fontId="106" fillId="0" borderId="0" xfId="0" applyFont="1" applyAlignment="1">
      <alignment horizontal="center" vertical="center"/>
    </xf>
    <xf numFmtId="0" fontId="106" fillId="0" borderId="0" xfId="0" quotePrefix="1" applyFont="1" applyAlignment="1">
      <alignment horizontal="center" vertical="center" wrapText="1"/>
    </xf>
    <xf numFmtId="0" fontId="106" fillId="0" borderId="0" xfId="0" applyFont="1" applyAlignment="1">
      <alignment horizontal="center" vertical="center" wrapText="1"/>
    </xf>
    <xf numFmtId="0" fontId="64" fillId="6" borderId="4" xfId="0" applyFont="1" applyFill="1" applyBorder="1" applyAlignment="1">
      <alignment horizontal="center" vertical="center" wrapText="1"/>
    </xf>
    <xf numFmtId="0" fontId="64" fillId="6" borderId="5" xfId="0" applyFont="1" applyFill="1" applyBorder="1" applyAlignment="1">
      <alignment horizontal="center" vertical="center" wrapText="1"/>
    </xf>
    <xf numFmtId="0" fontId="64" fillId="6" borderId="9" xfId="0" applyFont="1" applyFill="1" applyBorder="1" applyAlignment="1">
      <alignment horizontal="center" vertical="center" wrapText="1"/>
    </xf>
    <xf numFmtId="0" fontId="64" fillId="6" borderId="11" xfId="0" applyFont="1" applyFill="1" applyBorder="1" applyAlignment="1">
      <alignment horizontal="center" vertical="center" wrapText="1"/>
    </xf>
    <xf numFmtId="0" fontId="64" fillId="6" borderId="1" xfId="0" applyFont="1" applyFill="1" applyBorder="1" applyAlignment="1">
      <alignment horizontal="center" vertical="center" wrapText="1"/>
    </xf>
    <xf numFmtId="0" fontId="64" fillId="6" borderId="2" xfId="0" applyFont="1" applyFill="1" applyBorder="1" applyAlignment="1">
      <alignment horizontal="center" vertical="center" wrapText="1"/>
    </xf>
    <xf numFmtId="0" fontId="64" fillId="6" borderId="3" xfId="0" applyFont="1" applyFill="1" applyBorder="1" applyAlignment="1">
      <alignment horizontal="center" vertical="center" wrapText="1"/>
    </xf>
    <xf numFmtId="0" fontId="64" fillId="6" borderId="15" xfId="0" applyFont="1" applyFill="1" applyBorder="1" applyAlignment="1">
      <alignment horizontal="center" vertical="center" wrapText="1"/>
    </xf>
    <xf numFmtId="0" fontId="64" fillId="6" borderId="10" xfId="0" applyFont="1" applyFill="1" applyBorder="1" applyAlignment="1">
      <alignment horizontal="center" vertical="center" wrapText="1"/>
    </xf>
    <xf numFmtId="0" fontId="64" fillId="6" borderId="13" xfId="0" applyFont="1" applyFill="1" applyBorder="1" applyAlignment="1">
      <alignment horizontal="center" vertical="center" wrapText="1"/>
    </xf>
    <xf numFmtId="0" fontId="106" fillId="0" borderId="0" xfId="0" applyFont="1" applyAlignment="1">
      <alignment horizontal="left" vertical="center" wrapText="1"/>
    </xf>
    <xf numFmtId="0" fontId="107" fillId="29" borderId="7" xfId="0" applyFont="1" applyFill="1" applyBorder="1" applyAlignment="1">
      <alignment horizontal="center" vertical="center" wrapText="1"/>
    </xf>
    <xf numFmtId="0" fontId="107" fillId="29" borderId="8" xfId="0" applyFont="1" applyFill="1" applyBorder="1" applyAlignment="1">
      <alignment horizontal="center" vertical="center" wrapText="1"/>
    </xf>
    <xf numFmtId="0" fontId="107" fillId="29" borderId="6" xfId="0" applyFont="1" applyFill="1" applyBorder="1" applyAlignment="1">
      <alignment horizontal="center" vertical="center" wrapText="1"/>
    </xf>
    <xf numFmtId="0" fontId="53" fillId="4" borderId="7" xfId="0" applyFont="1" applyFill="1" applyBorder="1" applyAlignment="1">
      <alignment horizontal="left" vertical="center" wrapText="1"/>
    </xf>
    <xf numFmtId="0" fontId="53" fillId="4" borderId="6" xfId="0" applyFont="1" applyFill="1" applyBorder="1" applyAlignment="1">
      <alignment horizontal="left" vertical="center" wrapText="1"/>
    </xf>
    <xf numFmtId="0" fontId="107" fillId="4" borderId="4" xfId="0" applyFont="1" applyFill="1" applyBorder="1" applyAlignment="1">
      <alignment horizontal="left" vertical="center"/>
    </xf>
    <xf numFmtId="0" fontId="107" fillId="0" borderId="4" xfId="0" applyFont="1" applyBorder="1" applyAlignment="1">
      <alignment horizontal="left" wrapText="1"/>
    </xf>
    <xf numFmtId="0" fontId="107" fillId="0" borderId="7" xfId="0" applyFont="1" applyBorder="1" applyAlignment="1">
      <alignment horizontal="center"/>
    </xf>
    <xf numFmtId="0" fontId="107" fillId="0" borderId="8" xfId="0" applyFont="1" applyBorder="1" applyAlignment="1">
      <alignment horizontal="center"/>
    </xf>
    <xf numFmtId="0" fontId="107" fillId="0" borderId="6" xfId="0" applyFont="1" applyBorder="1" applyAlignment="1">
      <alignment horizontal="center"/>
    </xf>
    <xf numFmtId="0" fontId="107" fillId="4" borderId="4" xfId="0" applyFont="1" applyFill="1" applyBorder="1" applyAlignment="1">
      <alignment horizontal="left" vertical="top"/>
    </xf>
    <xf numFmtId="0" fontId="107" fillId="0" borderId="7" xfId="0" applyFont="1" applyBorder="1" applyAlignment="1">
      <alignment horizontal="left" wrapText="1"/>
    </xf>
    <xf numFmtId="0" fontId="107" fillId="0" borderId="8" xfId="0" applyFont="1" applyBorder="1" applyAlignment="1">
      <alignment horizontal="left" wrapText="1"/>
    </xf>
    <xf numFmtId="0" fontId="107" fillId="0" borderId="6" xfId="0" applyFont="1" applyBorder="1" applyAlignment="1">
      <alignment horizontal="left" wrapText="1"/>
    </xf>
    <xf numFmtId="0" fontId="109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107" fillId="0" borderId="0" xfId="0" applyFont="1" applyAlignment="1">
      <alignment horizontal="left" wrapText="1"/>
    </xf>
    <xf numFmtId="0" fontId="107" fillId="0" borderId="0" xfId="0" applyFont="1" applyAlignment="1">
      <alignment horizontal="left" vertical="top" wrapText="1"/>
    </xf>
    <xf numFmtId="0" fontId="53" fillId="0" borderId="0" xfId="0" applyFont="1" applyAlignment="1">
      <alignment horizontal="center" vertical="center" wrapText="1"/>
    </xf>
    <xf numFmtId="0" fontId="53" fillId="0" borderId="0" xfId="0" quotePrefix="1" applyFont="1" applyAlignment="1">
      <alignment horizontal="left" vertical="center" wrapText="1"/>
    </xf>
    <xf numFmtId="0" fontId="107" fillId="0" borderId="0" xfId="0" applyFont="1" applyAlignment="1">
      <alignment horizontal="left" vertical="center" wrapText="1"/>
    </xf>
    <xf numFmtId="0" fontId="107" fillId="0" borderId="5" xfId="0" applyFont="1" applyBorder="1" applyAlignment="1">
      <alignment horizontal="center" vertical="center"/>
    </xf>
    <xf numFmtId="0" fontId="107" fillId="0" borderId="11" xfId="0" applyFont="1" applyBorder="1" applyAlignment="1">
      <alignment horizontal="center" vertical="center"/>
    </xf>
    <xf numFmtId="0" fontId="107" fillId="0" borderId="5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53" fillId="2" borderId="0" xfId="63" applyFont="1" applyFill="1" applyAlignment="1">
      <alignment horizontal="center" vertical="center" wrapText="1"/>
    </xf>
    <xf numFmtId="0" fontId="107" fillId="2" borderId="0" xfId="63" applyFont="1" applyFill="1" applyAlignment="1">
      <alignment horizontal="left" vertical="top" wrapText="1"/>
    </xf>
    <xf numFmtId="0" fontId="107" fillId="2" borderId="0" xfId="63" applyFont="1" applyFill="1" applyAlignment="1">
      <alignment horizontal="left" vertical="top"/>
    </xf>
    <xf numFmtId="0" fontId="53" fillId="2" borderId="0" xfId="63" applyFont="1" applyFill="1" applyAlignment="1">
      <alignment horizontal="left" vertical="center" wrapText="1"/>
    </xf>
    <xf numFmtId="0" fontId="106" fillId="2" borderId="0" xfId="0" applyFont="1" applyFill="1" applyAlignment="1">
      <alignment horizontal="left" vertical="center"/>
    </xf>
    <xf numFmtId="0" fontId="107" fillId="2" borderId="0" xfId="63" applyFont="1" applyFill="1" applyAlignment="1">
      <alignment horizontal="left" vertical="center" wrapText="1"/>
    </xf>
    <xf numFmtId="0" fontId="53" fillId="2" borderId="0" xfId="63" applyFont="1" applyFill="1" applyAlignment="1">
      <alignment horizontal="left" vertical="top" wrapText="1"/>
    </xf>
    <xf numFmtId="49" fontId="53" fillId="2" borderId="5" xfId="63" applyNumberFormat="1" applyFont="1" applyFill="1" applyBorder="1" applyAlignment="1">
      <alignment horizontal="center" vertical="center" wrapText="1"/>
    </xf>
    <xf numFmtId="49" fontId="53" fillId="2" borderId="11" xfId="63" applyNumberFormat="1" applyFont="1" applyFill="1" applyBorder="1" applyAlignment="1">
      <alignment horizontal="center" vertical="center" wrapText="1"/>
    </xf>
    <xf numFmtId="0" fontId="53" fillId="2" borderId="7" xfId="63" applyFont="1" applyFill="1" applyBorder="1" applyAlignment="1">
      <alignment horizontal="center" vertical="center" wrapText="1"/>
    </xf>
    <xf numFmtId="0" fontId="53" fillId="2" borderId="8" xfId="63" applyFont="1" applyFill="1" applyBorder="1" applyAlignment="1">
      <alignment horizontal="center" vertical="center" wrapText="1"/>
    </xf>
    <xf numFmtId="0" fontId="34" fillId="2" borderId="5" xfId="63" applyFont="1" applyFill="1" applyBorder="1" applyAlignment="1">
      <alignment horizontal="center"/>
    </xf>
    <xf numFmtId="0" fontId="34" fillId="2" borderId="11" xfId="63" applyFont="1" applyFill="1" applyBorder="1" applyAlignment="1">
      <alignment horizontal="center"/>
    </xf>
    <xf numFmtId="49" fontId="53" fillId="2" borderId="9" xfId="63" applyNumberFormat="1" applyFont="1" applyFill="1" applyBorder="1" applyAlignment="1">
      <alignment horizontal="center" vertical="center" wrapText="1"/>
    </xf>
    <xf numFmtId="0" fontId="53" fillId="2" borderId="4" xfId="63" applyFont="1" applyFill="1" applyBorder="1" applyAlignment="1">
      <alignment horizontal="center"/>
    </xf>
    <xf numFmtId="49" fontId="53" fillId="2" borderId="7" xfId="63" applyNumberFormat="1" applyFont="1" applyFill="1" applyBorder="1" applyAlignment="1">
      <alignment horizontal="right" vertical="center" wrapText="1"/>
    </xf>
    <xf numFmtId="49" fontId="53" fillId="2" borderId="8" xfId="63" applyNumberFormat="1" applyFont="1" applyFill="1" applyBorder="1" applyAlignment="1">
      <alignment horizontal="right" vertical="center" wrapText="1"/>
    </xf>
    <xf numFmtId="49" fontId="53" fillId="2" borderId="6" xfId="63" applyNumberFormat="1" applyFont="1" applyFill="1" applyBorder="1" applyAlignment="1">
      <alignment horizontal="right" vertical="center" wrapText="1"/>
    </xf>
    <xf numFmtId="0" fontId="53" fillId="2" borderId="1" xfId="63" applyFont="1" applyFill="1" applyBorder="1" applyAlignment="1">
      <alignment horizontal="center" vertical="center" wrapText="1"/>
    </xf>
    <xf numFmtId="0" fontId="53" fillId="2" borderId="2" xfId="63" applyFont="1" applyFill="1" applyBorder="1" applyAlignment="1">
      <alignment horizontal="center" vertical="center" wrapText="1"/>
    </xf>
    <xf numFmtId="0" fontId="53" fillId="2" borderId="3" xfId="63" applyFont="1" applyFill="1" applyBorder="1" applyAlignment="1">
      <alignment horizontal="center" vertical="center" wrapText="1"/>
    </xf>
    <xf numFmtId="0" fontId="33" fillId="0" borderId="10" xfId="1928" applyFont="1" applyBorder="1" applyAlignment="1">
      <alignment horizontal="left" vertical="top" wrapText="1"/>
    </xf>
    <xf numFmtId="0" fontId="116" fillId="0" borderId="5" xfId="1958" applyFont="1" applyBorder="1" applyAlignment="1">
      <alignment horizontal="left" vertical="top" wrapText="1"/>
    </xf>
    <xf numFmtId="0" fontId="105" fillId="0" borderId="5" xfId="1958" applyFont="1" applyBorder="1" applyAlignment="1">
      <alignment horizontal="left" vertical="top" wrapText="1"/>
    </xf>
    <xf numFmtId="0" fontId="117" fillId="0" borderId="5" xfId="1958" applyFont="1" applyBorder="1" applyAlignment="1">
      <alignment horizontal="left" vertical="top" wrapText="1"/>
    </xf>
    <xf numFmtId="0" fontId="118" fillId="0" borderId="5" xfId="1958" applyFont="1" applyBorder="1" applyAlignment="1">
      <alignment horizontal="left" vertical="top" wrapText="1"/>
    </xf>
    <xf numFmtId="0" fontId="32" fillId="0" borderId="5" xfId="1958" applyFont="1" applyBorder="1" applyAlignment="1">
      <alignment vertical="top" wrapText="1"/>
    </xf>
    <xf numFmtId="0" fontId="1" fillId="0" borderId="9" xfId="1958" applyBorder="1" applyAlignment="1">
      <alignment vertical="top" wrapText="1"/>
    </xf>
    <xf numFmtId="0" fontId="1" fillId="0" borderId="11" xfId="1958" applyBorder="1" applyAlignment="1">
      <alignment vertical="top" wrapText="1"/>
    </xf>
    <xf numFmtId="0" fontId="33" fillId="0" borderId="0" xfId="1928" applyFont="1" applyBorder="1" applyAlignment="1">
      <alignment horizontal="left" vertical="top" wrapText="1"/>
    </xf>
    <xf numFmtId="0" fontId="113" fillId="0" borderId="2" xfId="1928" applyFont="1" applyBorder="1" applyAlignment="1">
      <alignment horizontal="center" vertical="top" wrapText="1"/>
    </xf>
    <xf numFmtId="0" fontId="113" fillId="0" borderId="0" xfId="1928" applyFont="1" applyBorder="1" applyAlignment="1">
      <alignment horizontal="center" vertical="top" wrapText="1"/>
    </xf>
    <xf numFmtId="0" fontId="55" fillId="0" borderId="0" xfId="1928" applyFont="1" applyAlignment="1">
      <alignment horizontal="center"/>
    </xf>
    <xf numFmtId="0" fontId="33" fillId="0" borderId="0" xfId="1958" applyFont="1" applyAlignment="1">
      <alignment horizontal="center"/>
    </xf>
    <xf numFmtId="0" fontId="55" fillId="0" borderId="10" xfId="1928" applyFont="1" applyBorder="1" applyAlignment="1">
      <alignment horizontal="center" vertical="top" wrapText="1"/>
    </xf>
    <xf numFmtId="0" fontId="114" fillId="0" borderId="0" xfId="1958" applyFont="1" applyBorder="1" applyAlignment="1">
      <alignment horizontal="center" vertical="top"/>
    </xf>
    <xf numFmtId="0" fontId="55" fillId="0" borderId="5" xfId="1958" applyFont="1" applyBorder="1" applyAlignment="1">
      <alignment horizontal="left" vertical="top" wrapText="1"/>
    </xf>
    <xf numFmtId="0" fontId="105" fillId="0" borderId="5" xfId="1958" applyFont="1" applyBorder="1" applyAlignment="1">
      <alignment vertical="top" wrapText="1"/>
    </xf>
    <xf numFmtId="0" fontId="33" fillId="0" borderId="5" xfId="1958" applyFont="1" applyBorder="1" applyAlignment="1">
      <alignment horizontal="left" vertical="top" wrapText="1"/>
    </xf>
    <xf numFmtId="0" fontId="1" fillId="0" borderId="5" xfId="1958" applyFont="1" applyBorder="1" applyAlignment="1">
      <alignment vertical="top" wrapText="1"/>
    </xf>
    <xf numFmtId="0" fontId="55" fillId="0" borderId="4" xfId="1958" applyFont="1" applyBorder="1" applyAlignment="1">
      <alignment horizontal="left" vertical="top" wrapText="1"/>
    </xf>
    <xf numFmtId="0" fontId="105" fillId="0" borderId="4" xfId="1958" applyFont="1" applyBorder="1" applyAlignment="1">
      <alignment vertical="top" wrapText="1"/>
    </xf>
    <xf numFmtId="4" fontId="64" fillId="0" borderId="5" xfId="99" applyNumberFormat="1" applyFont="1" applyFill="1" applyBorder="1" applyAlignment="1">
      <alignment horizontal="center" vertical="center" wrapText="1"/>
    </xf>
    <xf numFmtId="4" fontId="64" fillId="0" borderId="9" xfId="99" applyNumberFormat="1" applyFont="1" applyFill="1" applyBorder="1" applyAlignment="1">
      <alignment horizontal="center" vertical="center" wrapText="1"/>
    </xf>
    <xf numFmtId="4" fontId="64" fillId="0" borderId="11" xfId="99" applyNumberFormat="1" applyFont="1" applyFill="1" applyBorder="1" applyAlignment="1">
      <alignment horizontal="center" vertical="center" wrapText="1"/>
    </xf>
    <xf numFmtId="0" fontId="64" fillId="0" borderId="4" xfId="93" quotePrefix="1" applyFont="1" applyFill="1" applyBorder="1" applyAlignment="1">
      <alignment horizontal="center" vertical="center" wrapText="1"/>
    </xf>
    <xf numFmtId="0" fontId="64" fillId="0" borderId="4" xfId="0" applyFont="1" applyBorder="1" applyAlignment="1">
      <alignment horizontal="center" vertical="center" wrapText="1"/>
    </xf>
    <xf numFmtId="0" fontId="64" fillId="0" borderId="4" xfId="95" quotePrefix="1" applyFont="1" applyFill="1" applyBorder="1" applyAlignment="1">
      <alignment horizontal="center" vertical="center" wrapText="1"/>
    </xf>
    <xf numFmtId="0" fontId="64" fillId="0" borderId="4" xfId="0" applyFont="1" applyBorder="1" applyAlignment="1">
      <alignment horizontal="center" wrapText="1"/>
    </xf>
    <xf numFmtId="0" fontId="64" fillId="0" borderId="4" xfId="95" quotePrefix="1" applyFont="1" applyFill="1" applyBorder="1" applyAlignment="1">
      <alignment horizontal="left" vertical="center" wrapText="1"/>
    </xf>
    <xf numFmtId="0" fontId="64" fillId="0" borderId="4" xfId="0" applyFont="1" applyBorder="1" applyAlignment="1">
      <alignment horizontal="left" vertical="center" wrapText="1"/>
    </xf>
    <xf numFmtId="0" fontId="64" fillId="0" borderId="7" xfId="106" quotePrefix="1" applyFont="1" applyFill="1" applyBorder="1" applyAlignment="1">
      <alignment horizontal="left" vertical="top" wrapText="1"/>
    </xf>
    <xf numFmtId="0" fontId="64" fillId="0" borderId="8" xfId="106" quotePrefix="1" applyFont="1" applyFill="1" applyBorder="1" applyAlignment="1">
      <alignment horizontal="left" vertical="top" wrapText="1"/>
    </xf>
    <xf numFmtId="0" fontId="64" fillId="0" borderId="6" xfId="106" quotePrefix="1" applyFont="1" applyFill="1" applyBorder="1" applyAlignment="1">
      <alignment horizontal="left" vertical="top" wrapText="1"/>
    </xf>
    <xf numFmtId="0" fontId="64" fillId="0" borderId="5" xfId="95" quotePrefix="1" applyFont="1" applyFill="1" applyBorder="1" applyAlignment="1">
      <alignment horizontal="center" vertical="center" wrapText="1"/>
    </xf>
    <xf numFmtId="0" fontId="64" fillId="0" borderId="9" xfId="95" quotePrefix="1" applyFont="1" applyFill="1" applyBorder="1" applyAlignment="1">
      <alignment horizontal="center" vertical="center" wrapText="1"/>
    </xf>
    <xf numFmtId="0" fontId="64" fillId="0" borderId="11" xfId="95" quotePrefix="1" applyFont="1" applyFill="1" applyBorder="1" applyAlignment="1">
      <alignment horizontal="center" vertical="center" wrapText="1"/>
    </xf>
    <xf numFmtId="0" fontId="106" fillId="0" borderId="0" xfId="92" quotePrefix="1" applyFont="1" applyFill="1" applyAlignment="1">
      <alignment horizontal="left" vertical="center" wrapText="1"/>
    </xf>
    <xf numFmtId="0" fontId="64" fillId="0" borderId="0" xfId="132" applyFont="1" applyFill="1" applyAlignment="1">
      <alignment wrapText="1"/>
    </xf>
    <xf numFmtId="0" fontId="64" fillId="0" borderId="0" xfId="87" quotePrefix="1" applyFont="1" applyFill="1" applyAlignment="1">
      <alignment horizontal="left" vertical="center" wrapText="1"/>
    </xf>
    <xf numFmtId="0" fontId="106" fillId="0" borderId="0" xfId="107" quotePrefix="1" applyFont="1" applyFill="1" applyAlignment="1">
      <alignment horizontal="left" vertical="top" wrapText="1"/>
    </xf>
    <xf numFmtId="0" fontId="64" fillId="0" borderId="0" xfId="102" quotePrefix="1" applyFont="1" applyFill="1" applyAlignment="1">
      <alignment horizontal="left" vertical="top" wrapText="1"/>
    </xf>
    <xf numFmtId="0" fontId="106" fillId="0" borderId="0" xfId="109" quotePrefix="1" applyFont="1" applyFill="1" applyAlignment="1">
      <alignment horizontal="center" vertical="center" wrapText="1"/>
    </xf>
    <xf numFmtId="0" fontId="64" fillId="0" borderId="0" xfId="108" quotePrefix="1" applyFont="1" applyFill="1" applyAlignment="1">
      <alignment horizontal="center" vertical="top" wrapText="1"/>
    </xf>
    <xf numFmtId="0" fontId="106" fillId="0" borderId="0" xfId="102" quotePrefix="1" applyFont="1" applyFill="1" applyAlignment="1">
      <alignment horizontal="left" vertical="top" wrapText="1"/>
    </xf>
    <xf numFmtId="0" fontId="106" fillId="0" borderId="0" xfId="132" applyFont="1" applyFill="1" applyAlignment="1">
      <alignment wrapText="1"/>
    </xf>
    <xf numFmtId="0" fontId="49" fillId="0" borderId="0" xfId="1931" applyFont="1" applyAlignment="1" applyProtection="1">
      <alignment horizontal="center" vertical="center"/>
    </xf>
    <xf numFmtId="0" fontId="50" fillId="0" borderId="0" xfId="1931" applyFont="1" applyFill="1" applyAlignment="1" applyProtection="1">
      <alignment horizontal="center"/>
      <protection locked="0"/>
    </xf>
    <xf numFmtId="0" fontId="50" fillId="0" borderId="8" xfId="1931" applyFont="1" applyFill="1" applyBorder="1" applyAlignment="1">
      <alignment horizontal="center" wrapText="1"/>
    </xf>
    <xf numFmtId="0" fontId="50" fillId="0" borderId="8" xfId="1931" applyFont="1" applyFill="1" applyBorder="1" applyAlignment="1">
      <alignment horizontal="center"/>
    </xf>
    <xf numFmtId="0" fontId="127" fillId="0" borderId="25" xfId="151" applyFont="1" applyBorder="1" applyAlignment="1">
      <alignment horizontal="center" wrapText="1"/>
    </xf>
    <xf numFmtId="0" fontId="127" fillId="0" borderId="26" xfId="151" applyFont="1" applyBorder="1" applyAlignment="1">
      <alignment horizontal="center" wrapText="1"/>
    </xf>
    <xf numFmtId="0" fontId="127" fillId="0" borderId="27" xfId="151" applyFont="1" applyBorder="1" applyAlignment="1">
      <alignment horizontal="center" wrapText="1"/>
    </xf>
    <xf numFmtId="0" fontId="128" fillId="0" borderId="30" xfId="151" applyFont="1" applyBorder="1" applyAlignment="1">
      <alignment horizontal="center" vertical="center" wrapText="1"/>
    </xf>
    <xf numFmtId="0" fontId="128" fillId="0" borderId="31" xfId="151" applyFont="1" applyBorder="1" applyAlignment="1">
      <alignment horizontal="center" vertical="center" wrapText="1"/>
    </xf>
    <xf numFmtId="0" fontId="128" fillId="0" borderId="33" xfId="151" applyFont="1" applyBorder="1" applyAlignment="1">
      <alignment horizontal="center" vertical="center" wrapText="1"/>
    </xf>
    <xf numFmtId="0" fontId="128" fillId="0" borderId="34" xfId="151" applyFont="1" applyBorder="1" applyAlignment="1">
      <alignment horizontal="center" vertical="center" wrapText="1"/>
    </xf>
    <xf numFmtId="0" fontId="128" fillId="0" borderId="37" xfId="151" applyFont="1" applyBorder="1" applyAlignment="1">
      <alignment horizontal="center" vertical="center" wrapText="1"/>
    </xf>
    <xf numFmtId="0" fontId="128" fillId="0" borderId="38" xfId="151" applyFont="1" applyBorder="1" applyAlignment="1">
      <alignment horizontal="center" vertical="center" wrapText="1"/>
    </xf>
    <xf numFmtId="1" fontId="49" fillId="0" borderId="30" xfId="151" applyNumberFormat="1" applyFont="1" applyBorder="1" applyAlignment="1">
      <alignment horizontal="center" vertical="center" wrapText="1"/>
    </xf>
    <xf numFmtId="1" fontId="49" fillId="0" borderId="29" xfId="151" applyNumberFormat="1" applyFont="1" applyBorder="1" applyAlignment="1">
      <alignment horizontal="center" vertical="center" wrapText="1"/>
    </xf>
    <xf numFmtId="1" fontId="49" fillId="0" borderId="33" xfId="151" applyNumberFormat="1" applyFont="1" applyBorder="1" applyAlignment="1">
      <alignment horizontal="center" vertical="center" wrapText="1"/>
    </xf>
    <xf numFmtId="1" fontId="49" fillId="0" borderId="0" xfId="151" applyNumberFormat="1" applyFont="1" applyBorder="1" applyAlignment="1">
      <alignment horizontal="center" vertical="center" wrapText="1"/>
    </xf>
    <xf numFmtId="1" fontId="49" fillId="0" borderId="37" xfId="151" applyNumberFormat="1" applyFont="1" applyBorder="1" applyAlignment="1">
      <alignment horizontal="center" vertical="center" wrapText="1"/>
    </xf>
    <xf numFmtId="1" fontId="49" fillId="0" borderId="36" xfId="151" applyNumberFormat="1" applyFont="1" applyBorder="1" applyAlignment="1">
      <alignment horizontal="center" vertical="center" wrapText="1"/>
    </xf>
    <xf numFmtId="1" fontId="54" fillId="0" borderId="28" xfId="151" applyNumberFormat="1" applyFont="1" applyBorder="1" applyAlignment="1">
      <alignment horizontal="center" vertical="center" wrapText="1"/>
    </xf>
    <xf numFmtId="1" fontId="54" fillId="0" borderId="32" xfId="151" applyNumberFormat="1" applyFont="1" applyBorder="1" applyAlignment="1">
      <alignment horizontal="center" vertical="center" wrapText="1"/>
    </xf>
    <xf numFmtId="1" fontId="54" fillId="0" borderId="35" xfId="151" applyNumberFormat="1" applyFont="1" applyBorder="1" applyAlignment="1">
      <alignment horizontal="center" vertical="center" wrapText="1"/>
    </xf>
    <xf numFmtId="0" fontId="49" fillId="0" borderId="25" xfId="151" applyFont="1" applyBorder="1" applyAlignment="1">
      <alignment horizontal="center"/>
    </xf>
    <xf numFmtId="0" fontId="49" fillId="0" borderId="26" xfId="151" applyFont="1" applyBorder="1" applyAlignment="1">
      <alignment horizontal="center"/>
    </xf>
    <xf numFmtId="0" fontId="49" fillId="0" borderId="27" xfId="151" applyFont="1" applyBorder="1" applyAlignment="1">
      <alignment horizontal="center"/>
    </xf>
    <xf numFmtId="0" fontId="49" fillId="0" borderId="29" xfId="151" applyFont="1" applyBorder="1" applyAlignment="1">
      <alignment horizontal="center"/>
    </xf>
    <xf numFmtId="0" fontId="50" fillId="0" borderId="40" xfId="151" applyFont="1" applyBorder="1" applyAlignment="1">
      <alignment horizontal="center" vertical="center"/>
    </xf>
    <xf numFmtId="0" fontId="50" fillId="0" borderId="43" xfId="151" applyFont="1" applyBorder="1" applyAlignment="1">
      <alignment horizontal="center" vertical="center"/>
    </xf>
    <xf numFmtId="0" fontId="50" fillId="0" borderId="45" xfId="151" applyFont="1" applyBorder="1" applyAlignment="1">
      <alignment horizontal="center" vertical="center"/>
    </xf>
    <xf numFmtId="0" fontId="50" fillId="0" borderId="30" xfId="151" applyFont="1" applyBorder="1" applyAlignment="1">
      <alignment vertical="center"/>
    </xf>
    <xf numFmtId="0" fontId="50" fillId="0" borderId="33" xfId="151" applyFont="1" applyBorder="1" applyAlignment="1">
      <alignment vertical="center"/>
    </xf>
    <xf numFmtId="0" fontId="50" fillId="0" borderId="29" xfId="151" applyFont="1" applyBorder="1" applyAlignment="1">
      <alignment vertical="center"/>
    </xf>
    <xf numFmtId="0" fontId="50" fillId="0" borderId="0" xfId="151" applyFont="1" applyBorder="1" applyAlignment="1">
      <alignment vertical="center"/>
    </xf>
    <xf numFmtId="2" fontId="50" fillId="0" borderId="29" xfId="151" applyNumberFormat="1" applyFont="1" applyBorder="1" applyAlignment="1">
      <alignment vertical="center"/>
    </xf>
    <xf numFmtId="2" fontId="50" fillId="0" borderId="0" xfId="151" applyNumberFormat="1" applyFont="1" applyBorder="1" applyAlignment="1">
      <alignment vertical="center"/>
    </xf>
    <xf numFmtId="178" fontId="50" fillId="0" borderId="28" xfId="151" applyNumberFormat="1" applyFont="1" applyBorder="1" applyAlignment="1">
      <alignment horizontal="right" vertical="center"/>
    </xf>
    <xf numFmtId="178" fontId="50" fillId="0" borderId="32" xfId="151" applyNumberFormat="1" applyFont="1" applyBorder="1" applyAlignment="1">
      <alignment horizontal="right" vertical="center"/>
    </xf>
    <xf numFmtId="178" fontId="50" fillId="0" borderId="35" xfId="151" applyNumberFormat="1" applyFont="1" applyBorder="1" applyAlignment="1">
      <alignment horizontal="right" vertical="center"/>
    </xf>
    <xf numFmtId="0" fontId="50" fillId="0" borderId="37" xfId="151" applyFont="1" applyBorder="1" applyAlignment="1">
      <alignment vertical="center"/>
    </xf>
    <xf numFmtId="0" fontId="50" fillId="0" borderId="36" xfId="151" applyFont="1" applyBorder="1" applyAlignment="1">
      <alignment vertical="center"/>
    </xf>
    <xf numFmtId="0" fontId="36" fillId="0" borderId="29" xfId="151" applyFont="1" applyBorder="1" applyAlignment="1">
      <alignment vertical="center"/>
    </xf>
    <xf numFmtId="0" fontId="36" fillId="0" borderId="0" xfId="151" applyFont="1" applyBorder="1" applyAlignment="1">
      <alignment vertical="center"/>
    </xf>
    <xf numFmtId="0" fontId="36" fillId="0" borderId="36" xfId="151" applyFont="1" applyBorder="1" applyAlignment="1">
      <alignment vertical="center"/>
    </xf>
    <xf numFmtId="2" fontId="50" fillId="0" borderId="36" xfId="151" applyNumberFormat="1" applyFont="1" applyBorder="1" applyAlignment="1">
      <alignment vertical="center"/>
    </xf>
    <xf numFmtId="0" fontId="50" fillId="0" borderId="29" xfId="151" applyFont="1" applyFill="1" applyBorder="1" applyAlignment="1">
      <alignment vertical="center"/>
    </xf>
    <xf numFmtId="0" fontId="50" fillId="0" borderId="0" xfId="151" applyFont="1" applyFill="1" applyBorder="1" applyAlignment="1">
      <alignment vertical="center"/>
    </xf>
    <xf numFmtId="0" fontId="50" fillId="0" borderId="36" xfId="151" applyFont="1" applyFill="1" applyBorder="1" applyAlignment="1">
      <alignment vertical="center"/>
    </xf>
    <xf numFmtId="0" fontId="50" fillId="0" borderId="25" xfId="151" applyFont="1" applyBorder="1" applyAlignment="1">
      <alignment horizontal="center" vertical="center"/>
    </xf>
    <xf numFmtId="0" fontId="50" fillId="0" borderId="27" xfId="151" applyFont="1" applyBorder="1" applyAlignment="1">
      <alignment horizontal="center" vertical="center"/>
    </xf>
    <xf numFmtId="0" fontId="50" fillId="0" borderId="26" xfId="151" applyFont="1" applyBorder="1" applyAlignment="1">
      <alignment horizontal="center" vertical="center"/>
    </xf>
    <xf numFmtId="0" fontId="54" fillId="0" borderId="25" xfId="151" applyFont="1" applyBorder="1" applyAlignment="1">
      <alignment horizontal="center" vertical="center"/>
    </xf>
    <xf numFmtId="0" fontId="54" fillId="0" borderId="27" xfId="151" applyFont="1" applyBorder="1" applyAlignment="1">
      <alignment horizontal="center" vertical="center"/>
    </xf>
    <xf numFmtId="0" fontId="54" fillId="0" borderId="26" xfId="151" applyFont="1" applyBorder="1" applyAlignment="1">
      <alignment horizontal="center" vertical="center"/>
    </xf>
    <xf numFmtId="0" fontId="49" fillId="0" borderId="25" xfId="151" applyFont="1" applyBorder="1" applyAlignment="1">
      <alignment horizontal="center" vertical="center"/>
    </xf>
    <xf numFmtId="0" fontId="49" fillId="0" borderId="27" xfId="151" applyFont="1" applyBorder="1" applyAlignment="1">
      <alignment horizontal="center" vertical="center"/>
    </xf>
    <xf numFmtId="0" fontId="49" fillId="0" borderId="26" xfId="151" applyFont="1" applyBorder="1" applyAlignment="1">
      <alignment horizontal="center" vertical="center"/>
    </xf>
    <xf numFmtId="0" fontId="50" fillId="0" borderId="30" xfId="151" applyFont="1" applyBorder="1" applyAlignment="1">
      <alignment horizontal="center" vertical="center"/>
    </xf>
    <xf numFmtId="0" fontId="50" fillId="0" borderId="33" xfId="151" applyFont="1" applyBorder="1" applyAlignment="1">
      <alignment horizontal="center" vertical="center"/>
    </xf>
    <xf numFmtId="0" fontId="36" fillId="0" borderId="30" xfId="151" applyFont="1" applyBorder="1" applyAlignment="1">
      <alignment vertical="center"/>
    </xf>
    <xf numFmtId="0" fontId="36" fillId="0" borderId="33" xfId="151" applyFont="1" applyBorder="1" applyAlignment="1">
      <alignment vertical="center"/>
    </xf>
    <xf numFmtId="0" fontId="36" fillId="0" borderId="37" xfId="151" applyFont="1" applyBorder="1" applyAlignment="1">
      <alignment vertical="center"/>
    </xf>
    <xf numFmtId="176" fontId="36" fillId="0" borderId="29" xfId="151" applyNumberFormat="1" applyFont="1" applyBorder="1" applyAlignment="1">
      <alignment vertical="center"/>
    </xf>
    <xf numFmtId="176" fontId="36" fillId="0" borderId="0" xfId="151" applyNumberFormat="1" applyFont="1" applyBorder="1" applyAlignment="1">
      <alignment vertical="center"/>
    </xf>
    <xf numFmtId="176" fontId="36" fillId="0" borderId="36" xfId="151" applyNumberFormat="1" applyFont="1" applyBorder="1" applyAlignment="1">
      <alignment vertical="center"/>
    </xf>
    <xf numFmtId="178" fontId="36" fillId="0" borderId="28" xfId="151" applyNumberFormat="1" applyFont="1" applyBorder="1" applyAlignment="1">
      <alignment horizontal="right" vertical="center"/>
    </xf>
    <xf numFmtId="178" fontId="36" fillId="0" borderId="32" xfId="151" applyNumberFormat="1" applyFont="1" applyBorder="1" applyAlignment="1">
      <alignment horizontal="right" vertical="center"/>
    </xf>
    <xf numFmtId="178" fontId="50" fillId="0" borderId="28" xfId="151" applyNumberFormat="1" applyFont="1" applyFill="1" applyBorder="1" applyAlignment="1">
      <alignment horizontal="right" vertical="center"/>
    </xf>
    <xf numFmtId="178" fontId="50" fillId="0" borderId="32" xfId="151" applyNumberFormat="1" applyFont="1" applyFill="1" applyBorder="1" applyAlignment="1">
      <alignment horizontal="right" vertical="center"/>
    </xf>
    <xf numFmtId="0" fontId="50" fillId="0" borderId="30" xfId="151" applyFont="1" applyFill="1" applyBorder="1" applyAlignment="1">
      <alignment horizontal="center" vertical="center"/>
    </xf>
    <xf numFmtId="0" fontId="50" fillId="0" borderId="33" xfId="151" applyFont="1" applyFill="1" applyBorder="1" applyAlignment="1">
      <alignment horizontal="center" vertical="center"/>
    </xf>
    <xf numFmtId="0" fontId="50" fillId="0" borderId="30" xfId="151" applyFont="1" applyFill="1" applyBorder="1" applyAlignment="1">
      <alignment vertical="center"/>
    </xf>
    <xf numFmtId="0" fontId="50" fillId="0" borderId="33" xfId="151" applyFont="1" applyFill="1" applyBorder="1" applyAlignment="1">
      <alignment vertical="center"/>
    </xf>
    <xf numFmtId="0" fontId="50" fillId="0" borderId="37" xfId="151" applyFont="1" applyFill="1" applyBorder="1" applyAlignment="1">
      <alignment vertical="center"/>
    </xf>
    <xf numFmtId="0" fontId="50" fillId="0" borderId="40" xfId="151" applyFont="1" applyFill="1" applyBorder="1" applyAlignment="1">
      <alignment horizontal="center" vertical="center"/>
    </xf>
    <xf numFmtId="0" fontId="50" fillId="0" borderId="43" xfId="151" applyFont="1" applyFill="1" applyBorder="1" applyAlignment="1">
      <alignment horizontal="center" vertical="center"/>
    </xf>
    <xf numFmtId="0" fontId="50" fillId="0" borderId="45" xfId="151" applyFont="1" applyFill="1" applyBorder="1" applyAlignment="1">
      <alignment horizontal="center" vertical="center"/>
    </xf>
    <xf numFmtId="176" fontId="50" fillId="0" borderId="29" xfId="151" applyNumberFormat="1" applyFont="1" applyFill="1" applyBorder="1" applyAlignment="1">
      <alignment vertical="center"/>
    </xf>
    <xf numFmtId="176" fontId="50" fillId="0" borderId="0" xfId="151" applyNumberFormat="1" applyFont="1" applyFill="1" applyBorder="1" applyAlignment="1">
      <alignment vertical="center"/>
    </xf>
    <xf numFmtId="176" fontId="50" fillId="0" borderId="36" xfId="151" applyNumberFormat="1" applyFont="1" applyFill="1" applyBorder="1" applyAlignment="1">
      <alignment vertical="center"/>
    </xf>
    <xf numFmtId="178" fontId="50" fillId="0" borderId="35" xfId="151" applyNumberFormat="1" applyFont="1" applyFill="1" applyBorder="1" applyAlignment="1">
      <alignment horizontal="right" vertical="center"/>
    </xf>
    <xf numFmtId="2" fontId="50" fillId="0" borderId="29" xfId="151" applyNumberFormat="1" applyFont="1" applyFill="1" applyBorder="1" applyAlignment="1">
      <alignment horizontal="center" vertical="center"/>
    </xf>
    <xf numFmtId="2" fontId="50" fillId="0" borderId="0" xfId="151" applyNumberFormat="1" applyFont="1" applyFill="1" applyBorder="1" applyAlignment="1">
      <alignment horizontal="center" vertical="center"/>
    </xf>
    <xf numFmtId="2" fontId="50" fillId="0" borderId="36" xfId="151" applyNumberFormat="1" applyFont="1" applyFill="1" applyBorder="1" applyAlignment="1">
      <alignment horizontal="center" vertical="center"/>
    </xf>
    <xf numFmtId="0" fontId="54" fillId="0" borderId="25" xfId="151" applyFont="1" applyFill="1" applyBorder="1" applyAlignment="1">
      <alignment horizontal="right" vertical="center"/>
    </xf>
    <xf numFmtId="0" fontId="54" fillId="0" borderId="27" xfId="151" applyFont="1" applyFill="1" applyBorder="1" applyAlignment="1">
      <alignment horizontal="right" vertical="center"/>
    </xf>
    <xf numFmtId="0" fontId="54" fillId="0" borderId="26" xfId="151" applyFont="1" applyFill="1" applyBorder="1" applyAlignment="1">
      <alignment horizontal="right" vertical="center"/>
    </xf>
    <xf numFmtId="0" fontId="50" fillId="0" borderId="42" xfId="151" applyFont="1" applyBorder="1" applyAlignment="1">
      <alignment horizontal="center" vertical="center"/>
    </xf>
    <xf numFmtId="0" fontId="50" fillId="0" borderId="47" xfId="151" applyFont="1" applyBorder="1" applyAlignment="1">
      <alignment horizontal="center" vertical="center"/>
    </xf>
    <xf numFmtId="179" fontId="50" fillId="0" borderId="30" xfId="151" applyNumberFormat="1" applyFont="1" applyBorder="1" applyAlignment="1">
      <alignment vertical="center"/>
    </xf>
    <xf numFmtId="179" fontId="50" fillId="0" borderId="29" xfId="151" applyNumberFormat="1" applyFont="1" applyBorder="1" applyAlignment="1">
      <alignment vertical="center"/>
    </xf>
    <xf numFmtId="179" fontId="50" fillId="0" borderId="37" xfId="151" applyNumberFormat="1" applyFont="1" applyBorder="1" applyAlignment="1">
      <alignment vertical="center"/>
    </xf>
    <xf numFmtId="179" fontId="50" fillId="0" borderId="36" xfId="151" applyNumberFormat="1" applyFont="1" applyBorder="1" applyAlignment="1">
      <alignment vertical="center"/>
    </xf>
    <xf numFmtId="9" fontId="50" fillId="0" borderId="29" xfId="151" applyNumberFormat="1" applyFont="1" applyBorder="1" applyAlignment="1">
      <alignment vertical="center"/>
    </xf>
    <xf numFmtId="9" fontId="50" fillId="0" borderId="36" xfId="151" applyNumberFormat="1" applyFont="1" applyBorder="1" applyAlignment="1">
      <alignment vertical="center"/>
    </xf>
    <xf numFmtId="1" fontId="50" fillId="0" borderId="29" xfId="151" applyNumberFormat="1" applyFont="1" applyBorder="1" applyAlignment="1">
      <alignment vertical="center"/>
    </xf>
    <xf numFmtId="1" fontId="50" fillId="0" borderId="36" xfId="151" applyNumberFormat="1" applyFont="1" applyBorder="1" applyAlignment="1">
      <alignment vertical="center"/>
    </xf>
    <xf numFmtId="0" fontId="36" fillId="0" borderId="40" xfId="151" applyFont="1" applyFill="1" applyBorder="1" applyAlignment="1">
      <alignment horizontal="center" vertical="center"/>
    </xf>
    <xf numFmtId="0" fontId="36" fillId="0" borderId="43" xfId="151" applyFont="1" applyFill="1" applyBorder="1" applyAlignment="1">
      <alignment horizontal="center" vertical="center"/>
    </xf>
    <xf numFmtId="0" fontId="36" fillId="0" borderId="45" xfId="151" applyFont="1" applyFill="1" applyBorder="1" applyAlignment="1">
      <alignment horizontal="center" vertical="center"/>
    </xf>
    <xf numFmtId="178" fontId="52" fillId="0" borderId="28" xfId="151" applyNumberFormat="1" applyFont="1" applyFill="1" applyBorder="1" applyAlignment="1">
      <alignment horizontal="right" vertical="center"/>
    </xf>
    <xf numFmtId="178" fontId="52" fillId="0" borderId="32" xfId="151" applyNumberFormat="1" applyFont="1" applyFill="1" applyBorder="1" applyAlignment="1">
      <alignment horizontal="right" vertical="center"/>
    </xf>
    <xf numFmtId="178" fontId="52" fillId="0" borderId="35" xfId="151" applyNumberFormat="1" applyFont="1" applyFill="1" applyBorder="1" applyAlignment="1">
      <alignment horizontal="right" vertical="center"/>
    </xf>
    <xf numFmtId="0" fontId="36" fillId="0" borderId="30" xfId="151" applyFont="1" applyFill="1" applyBorder="1" applyAlignment="1">
      <alignment vertical="center"/>
    </xf>
    <xf numFmtId="0" fontId="36" fillId="0" borderId="29" xfId="151" applyFont="1" applyFill="1" applyBorder="1" applyAlignment="1">
      <alignment vertical="center"/>
    </xf>
    <xf numFmtId="0" fontId="36" fillId="0" borderId="37" xfId="151" applyFont="1" applyFill="1" applyBorder="1" applyAlignment="1">
      <alignment vertical="center"/>
    </xf>
    <xf numFmtId="0" fontId="36" fillId="0" borderId="36" xfId="151" applyFont="1" applyFill="1" applyBorder="1" applyAlignment="1">
      <alignment vertical="center"/>
    </xf>
    <xf numFmtId="178" fontId="36" fillId="0" borderId="28" xfId="151" applyNumberFormat="1" applyFont="1" applyFill="1" applyBorder="1" applyAlignment="1">
      <alignment horizontal="right" vertical="center"/>
    </xf>
    <xf numFmtId="178" fontId="36" fillId="0" borderId="35" xfId="151" applyNumberFormat="1" applyFont="1" applyFill="1" applyBorder="1" applyAlignment="1">
      <alignment horizontal="right" vertical="center"/>
    </xf>
    <xf numFmtId="178" fontId="52" fillId="0" borderId="28" xfId="151" applyNumberFormat="1" applyFont="1" applyBorder="1" applyAlignment="1">
      <alignment horizontal="right" vertical="center"/>
    </xf>
    <xf numFmtId="178" fontId="52" fillId="0" borderId="35" xfId="151" applyNumberFormat="1" applyFont="1" applyBorder="1" applyAlignment="1">
      <alignment horizontal="right" vertical="center"/>
    </xf>
    <xf numFmtId="0" fontId="54" fillId="0" borderId="25" xfId="151" applyFont="1" applyFill="1" applyBorder="1" applyAlignment="1">
      <alignment horizontal="center" vertical="center"/>
    </xf>
    <xf numFmtId="0" fontId="54" fillId="0" borderId="27" xfId="151" applyFont="1" applyFill="1" applyBorder="1" applyAlignment="1">
      <alignment horizontal="center" vertical="center"/>
    </xf>
    <xf numFmtId="0" fontId="54" fillId="0" borderId="29" xfId="151" applyFont="1" applyFill="1" applyBorder="1" applyAlignment="1">
      <alignment horizontal="center" vertical="center"/>
    </xf>
    <xf numFmtId="0" fontId="54" fillId="0" borderId="31" xfId="151" applyFont="1" applyFill="1" applyBorder="1" applyAlignment="1">
      <alignment horizontal="center" vertical="center"/>
    </xf>
    <xf numFmtId="0" fontId="34" fillId="0" borderId="30" xfId="151" applyFont="1" applyFill="1" applyBorder="1" applyAlignment="1">
      <alignment horizontal="center"/>
    </xf>
    <xf numFmtId="0" fontId="34" fillId="0" borderId="29" xfId="151" applyFont="1" applyFill="1" applyBorder="1" applyAlignment="1">
      <alignment horizontal="center"/>
    </xf>
    <xf numFmtId="0" fontId="34" fillId="0" borderId="36" xfId="151" applyFont="1" applyFill="1" applyBorder="1" applyAlignment="1">
      <alignment horizontal="center"/>
    </xf>
    <xf numFmtId="0" fontId="34" fillId="0" borderId="38" xfId="151" applyFont="1" applyFill="1" applyBorder="1" applyAlignment="1">
      <alignment horizontal="center"/>
    </xf>
    <xf numFmtId="0" fontId="36" fillId="0" borderId="62" xfId="151" applyFont="1" applyBorder="1" applyAlignment="1">
      <alignment horizontal="left" wrapText="1"/>
    </xf>
    <xf numFmtId="0" fontId="36" fillId="0" borderId="63" xfId="151" applyFont="1" applyBorder="1" applyAlignment="1">
      <alignment horizontal="left" wrapText="1"/>
    </xf>
    <xf numFmtId="0" fontId="56" fillId="0" borderId="25" xfId="151" applyFont="1" applyBorder="1" applyAlignment="1">
      <alignment horizontal="right"/>
    </xf>
    <xf numFmtId="0" fontId="56" fillId="0" borderId="27" xfId="151" applyFont="1" applyBorder="1" applyAlignment="1">
      <alignment horizontal="right"/>
    </xf>
    <xf numFmtId="168" fontId="56" fillId="0" borderId="25" xfId="151" applyNumberFormat="1" applyFont="1" applyBorder="1" applyAlignment="1">
      <alignment horizontal="center"/>
    </xf>
    <xf numFmtId="168" fontId="56" fillId="0" borderId="27" xfId="151" applyNumberFormat="1" applyFont="1" applyBorder="1" applyAlignment="1">
      <alignment horizontal="center"/>
    </xf>
    <xf numFmtId="168" fontId="56" fillId="0" borderId="26" xfId="151" applyNumberFormat="1" applyFont="1" applyBorder="1" applyAlignment="1">
      <alignment horizontal="center"/>
    </xf>
    <xf numFmtId="0" fontId="56" fillId="0" borderId="25" xfId="151" applyFont="1" applyBorder="1" applyAlignment="1">
      <alignment horizontal="center"/>
    </xf>
    <xf numFmtId="0" fontId="56" fillId="0" borderId="27" xfId="151" applyFont="1" applyBorder="1" applyAlignment="1">
      <alignment horizontal="center"/>
    </xf>
    <xf numFmtId="0" fontId="56" fillId="0" borderId="26" xfId="151" applyFont="1" applyBorder="1" applyAlignment="1">
      <alignment horizontal="center"/>
    </xf>
    <xf numFmtId="178" fontId="53" fillId="0" borderId="25" xfId="151" applyNumberFormat="1" applyFont="1" applyBorder="1" applyAlignment="1">
      <alignment horizontal="center"/>
    </xf>
    <xf numFmtId="0" fontId="53" fillId="0" borderId="27" xfId="151" applyFont="1" applyBorder="1" applyAlignment="1">
      <alignment horizontal="center"/>
    </xf>
    <xf numFmtId="0" fontId="53" fillId="0" borderId="26" xfId="151" applyFont="1" applyBorder="1" applyAlignment="1">
      <alignment horizontal="center"/>
    </xf>
    <xf numFmtId="0" fontId="36" fillId="0" borderId="33" xfId="151" applyFont="1" applyFill="1" applyBorder="1" applyAlignment="1">
      <alignment vertical="center"/>
    </xf>
    <xf numFmtId="0" fontId="36" fillId="0" borderId="0" xfId="151" applyFont="1" applyFill="1" applyBorder="1" applyAlignment="1">
      <alignment vertical="center"/>
    </xf>
    <xf numFmtId="178" fontId="36" fillId="0" borderId="32" xfId="151" applyNumberFormat="1" applyFont="1" applyFill="1" applyBorder="1" applyAlignment="1">
      <alignment horizontal="right" vertical="center"/>
    </xf>
    <xf numFmtId="0" fontId="34" fillId="0" borderId="7" xfId="151" applyFont="1" applyFill="1" applyBorder="1" applyAlignment="1">
      <alignment horizontal="center" vertical="center"/>
    </xf>
    <xf numFmtId="0" fontId="34" fillId="0" borderId="8" xfId="151" applyFont="1" applyFill="1" applyBorder="1" applyAlignment="1">
      <alignment horizontal="center" vertical="center"/>
    </xf>
    <xf numFmtId="0" fontId="34" fillId="0" borderId="6" xfId="151" applyFont="1" applyFill="1" applyBorder="1" applyAlignment="1">
      <alignment horizontal="center" vertical="center"/>
    </xf>
    <xf numFmtId="0" fontId="49" fillId="2" borderId="0" xfId="1" applyFont="1" applyFill="1" applyAlignment="1">
      <alignment vertical="center"/>
    </xf>
    <xf numFmtId="0" fontId="9" fillId="2" borderId="0" xfId="1946" applyFill="1" applyAlignment="1">
      <alignment vertical="center"/>
    </xf>
    <xf numFmtId="0" fontId="49" fillId="2" borderId="0" xfId="1" applyFont="1" applyFill="1" applyAlignment="1">
      <alignment horizontal="center" vertical="center"/>
    </xf>
    <xf numFmtId="0" fontId="49" fillId="2" borderId="0" xfId="1" applyFont="1" applyFill="1" applyAlignment="1">
      <alignment horizontal="center" vertical="center" wrapText="1"/>
    </xf>
    <xf numFmtId="0" fontId="51" fillId="2" borderId="0" xfId="1" applyFont="1" applyFill="1" applyAlignment="1">
      <alignment horizontal="center" vertical="center" wrapText="1"/>
    </xf>
    <xf numFmtId="9" fontId="34" fillId="31" borderId="7" xfId="1" applyNumberFormat="1" applyFont="1" applyFill="1" applyBorder="1" applyAlignment="1">
      <alignment horizontal="left"/>
    </xf>
    <xf numFmtId="9" fontId="34" fillId="31" borderId="8" xfId="1" applyNumberFormat="1" applyFont="1" applyFill="1" applyBorder="1" applyAlignment="1">
      <alignment horizontal="left"/>
    </xf>
    <xf numFmtId="9" fontId="34" fillId="31" borderId="6" xfId="1" applyNumberFormat="1" applyFont="1" applyFill="1" applyBorder="1" applyAlignment="1">
      <alignment horizontal="left"/>
    </xf>
    <xf numFmtId="0" fontId="54" fillId="0" borderId="5" xfId="1" applyFont="1" applyFill="1" applyBorder="1" applyAlignment="1">
      <alignment horizontal="center" vertical="center" wrapText="1"/>
    </xf>
    <xf numFmtId="0" fontId="50" fillId="0" borderId="9" xfId="1" applyFont="1" applyFill="1" applyBorder="1" applyAlignment="1">
      <alignment horizontal="center" vertical="center" wrapText="1"/>
    </xf>
    <xf numFmtId="0" fontId="50" fillId="0" borderId="11" xfId="1" applyFont="1" applyFill="1" applyBorder="1" applyAlignment="1">
      <alignment horizontal="center" vertical="center" wrapText="1"/>
    </xf>
    <xf numFmtId="0" fontId="49" fillId="2" borderId="4" xfId="1" applyFont="1" applyFill="1" applyBorder="1" applyAlignment="1">
      <alignment horizontal="center" vertical="center" wrapText="1"/>
    </xf>
    <xf numFmtId="0" fontId="51" fillId="2" borderId="4" xfId="1" applyFont="1" applyFill="1" applyBorder="1" applyAlignment="1">
      <alignment horizontal="center" vertical="center" wrapText="1"/>
    </xf>
    <xf numFmtId="0" fontId="34" fillId="2" borderId="7" xfId="1" applyFont="1" applyFill="1" applyBorder="1" applyAlignment="1">
      <alignment horizontal="center"/>
    </xf>
    <xf numFmtId="0" fontId="34" fillId="2" borderId="8" xfId="1" applyFont="1" applyFill="1" applyBorder="1" applyAlignment="1">
      <alignment horizontal="center"/>
    </xf>
    <xf numFmtId="0" fontId="34" fillId="2" borderId="6" xfId="1" applyFont="1" applyFill="1" applyBorder="1" applyAlignment="1">
      <alignment horizontal="center"/>
    </xf>
    <xf numFmtId="0" fontId="34" fillId="0" borderId="7" xfId="1" applyFont="1" applyFill="1" applyBorder="1" applyAlignment="1">
      <alignment horizontal="center"/>
    </xf>
    <xf numFmtId="0" fontId="34" fillId="0" borderId="8" xfId="1" applyFont="1" applyFill="1" applyBorder="1" applyAlignment="1">
      <alignment horizontal="center"/>
    </xf>
    <xf numFmtId="0" fontId="34" fillId="0" borderId="6" xfId="1" applyFont="1" applyFill="1" applyBorder="1" applyAlignment="1">
      <alignment horizontal="center"/>
    </xf>
    <xf numFmtId="0" fontId="34" fillId="2" borderId="7" xfId="1" applyFont="1" applyFill="1" applyBorder="1" applyAlignment="1">
      <alignment horizontal="left" vertical="center"/>
    </xf>
    <xf numFmtId="0" fontId="34" fillId="2" borderId="8" xfId="1" applyFont="1" applyFill="1" applyBorder="1" applyAlignment="1">
      <alignment horizontal="left" vertical="center"/>
    </xf>
    <xf numFmtId="0" fontId="34" fillId="2" borderId="6" xfId="1" applyFont="1" applyFill="1" applyBorder="1" applyAlignment="1">
      <alignment horizontal="left" vertical="center"/>
    </xf>
    <xf numFmtId="0" fontId="136" fillId="0" borderId="0" xfId="1" applyFont="1" applyFill="1" applyAlignment="1">
      <alignment horizontal="center" vertical="center"/>
    </xf>
    <xf numFmtId="0" fontId="32" fillId="32" borderId="0" xfId="1" applyFont="1" applyFill="1" applyAlignment="1"/>
    <xf numFmtId="0" fontId="0" fillId="32" borderId="0" xfId="0" applyFill="1" applyAlignment="1"/>
    <xf numFmtId="0" fontId="49" fillId="0" borderId="0" xfId="1" applyFont="1" applyFill="1" applyAlignment="1">
      <alignment horizontal="center" vertical="center" wrapText="1"/>
    </xf>
    <xf numFmtId="0" fontId="51" fillId="0" borderId="0" xfId="1" applyFont="1" applyFill="1" applyAlignment="1">
      <alignment horizontal="center" vertical="center" wrapText="1"/>
    </xf>
    <xf numFmtId="0" fontId="49" fillId="0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0" fontId="141" fillId="31" borderId="4" xfId="1" applyFont="1" applyFill="1" applyBorder="1" applyAlignment="1">
      <alignment horizontal="left" vertical="center" wrapText="1"/>
    </xf>
    <xf numFmtId="0" fontId="136" fillId="0" borderId="4" xfId="1" applyFont="1" applyFill="1" applyBorder="1" applyAlignment="1">
      <alignment horizontal="center" vertical="center" wrapText="1"/>
    </xf>
    <xf numFmtId="0" fontId="140" fillId="0" borderId="4" xfId="1" applyFont="1" applyFill="1" applyBorder="1" applyAlignment="1">
      <alignment horizontal="center" vertical="center" wrapText="1"/>
    </xf>
    <xf numFmtId="0" fontId="141" fillId="0" borderId="4" xfId="1" applyFont="1" applyFill="1" applyBorder="1" applyAlignment="1">
      <alignment horizontal="center"/>
    </xf>
    <xf numFmtId="0" fontId="142" fillId="0" borderId="4" xfId="1" applyFont="1" applyFill="1" applyBorder="1" applyAlignment="1">
      <alignment horizontal="left"/>
    </xf>
    <xf numFmtId="0" fontId="141" fillId="2" borderId="4" xfId="1" applyFont="1" applyFill="1" applyBorder="1" applyAlignment="1">
      <alignment horizontal="center"/>
    </xf>
    <xf numFmtId="0" fontId="34" fillId="0" borderId="10" xfId="1" applyFont="1" applyFill="1" applyBorder="1" applyAlignment="1">
      <alignment vertical="center" wrapText="1"/>
    </xf>
    <xf numFmtId="0" fontId="145" fillId="0" borderId="0" xfId="1" applyFont="1" applyFill="1" applyAlignment="1">
      <alignment horizontal="center" vertical="center"/>
    </xf>
    <xf numFmtId="0" fontId="34" fillId="0" borderId="0" xfId="1" applyFont="1" applyFill="1" applyAlignment="1">
      <alignment horizontal="center" vertical="center" wrapText="1"/>
    </xf>
    <xf numFmtId="0" fontId="34" fillId="0" borderId="0" xfId="1" applyFont="1" applyFill="1" applyAlignment="1">
      <alignment vertical="center" wrapText="1"/>
    </xf>
    <xf numFmtId="0" fontId="36" fillId="0" borderId="7" xfId="1" applyFont="1" applyFill="1" applyBorder="1" applyAlignment="1">
      <alignment horizontal="center" vertical="center" wrapText="1"/>
    </xf>
    <xf numFmtId="0" fontId="36" fillId="0" borderId="8" xfId="1" applyFont="1" applyFill="1" applyBorder="1" applyAlignment="1">
      <alignment horizontal="center" vertical="center" wrapText="1"/>
    </xf>
    <xf numFmtId="0" fontId="36" fillId="0" borderId="6" xfId="1" applyFont="1" applyFill="1" applyBorder="1" applyAlignment="1">
      <alignment horizontal="center" vertical="center" wrapText="1"/>
    </xf>
    <xf numFmtId="0" fontId="36" fillId="0" borderId="5" xfId="1" applyFont="1" applyFill="1" applyBorder="1" applyAlignment="1">
      <alignment horizontal="center" vertical="center" wrapText="1"/>
    </xf>
    <xf numFmtId="0" fontId="36" fillId="0" borderId="11" xfId="1" applyFont="1" applyFill="1" applyBorder="1" applyAlignment="1">
      <alignment horizontal="center" vertical="center" wrapText="1"/>
    </xf>
    <xf numFmtId="0" fontId="34" fillId="0" borderId="7" xfId="1" applyFont="1" applyFill="1" applyBorder="1" applyAlignment="1">
      <alignment horizontal="center" vertical="center" wrapText="1"/>
    </xf>
    <xf numFmtId="0" fontId="34" fillId="0" borderId="8" xfId="1" applyFont="1" applyFill="1" applyBorder="1" applyAlignment="1">
      <alignment horizontal="center" vertical="center" wrapText="1"/>
    </xf>
    <xf numFmtId="0" fontId="34" fillId="0" borderId="6" xfId="1" applyFont="1" applyFill="1" applyBorder="1" applyAlignment="1">
      <alignment horizontal="center" vertical="center" wrapText="1"/>
    </xf>
    <xf numFmtId="0" fontId="34" fillId="31" borderId="7" xfId="1" applyFont="1" applyFill="1" applyBorder="1" applyAlignment="1">
      <alignment horizontal="left" wrapText="1"/>
    </xf>
    <xf numFmtId="0" fontId="34" fillId="31" borderId="8" xfId="1" applyFont="1" applyFill="1" applyBorder="1" applyAlignment="1">
      <alignment horizontal="left" wrapText="1"/>
    </xf>
    <xf numFmtId="0" fontId="34" fillId="31" borderId="6" xfId="1" applyFont="1" applyFill="1" applyBorder="1" applyAlignment="1">
      <alignment horizontal="left" wrapText="1"/>
    </xf>
    <xf numFmtId="0" fontId="9" fillId="0" borderId="48" xfId="1947" applyFill="1" applyBorder="1" applyAlignment="1">
      <alignment horizontal="center"/>
    </xf>
    <xf numFmtId="0" fontId="107" fillId="0" borderId="4" xfId="1" applyFont="1" applyFill="1" applyBorder="1" applyAlignment="1">
      <alignment horizontal="left" vertical="center"/>
    </xf>
    <xf numFmtId="0" fontId="36" fillId="0" borderId="7" xfId="1947" applyFont="1" applyFill="1" applyBorder="1" applyAlignment="1">
      <alignment vertical="center" wrapText="1"/>
    </xf>
    <xf numFmtId="0" fontId="36" fillId="0" borderId="8" xfId="1947" applyFont="1" applyFill="1" applyBorder="1" applyAlignment="1">
      <alignment vertical="center" wrapText="1"/>
    </xf>
    <xf numFmtId="0" fontId="36" fillId="0" borderId="6" xfId="1947" applyFont="1" applyFill="1" applyBorder="1" applyAlignment="1">
      <alignment vertical="center" wrapText="1"/>
    </xf>
    <xf numFmtId="0" fontId="34" fillId="0" borderId="0" xfId="1947" applyFont="1" applyFill="1" applyBorder="1" applyAlignment="1">
      <alignment horizontal="center" vertical="center"/>
    </xf>
    <xf numFmtId="0" fontId="36" fillId="0" borderId="0" xfId="1947" applyFont="1" applyFill="1" applyBorder="1" applyAlignment="1">
      <alignment horizontal="center" vertical="center" wrapText="1"/>
    </xf>
    <xf numFmtId="0" fontId="36" fillId="0" borderId="0" xfId="1947" applyFont="1" applyFill="1" applyBorder="1" applyAlignment="1">
      <alignment horizontal="center" vertical="center"/>
    </xf>
    <xf numFmtId="0" fontId="107" fillId="0" borderId="15" xfId="1" applyFont="1" applyFill="1" applyBorder="1" applyAlignment="1">
      <alignment horizontal="left" vertical="center"/>
    </xf>
    <xf numFmtId="0" fontId="107" fillId="0" borderId="10" xfId="1" applyFont="1" applyFill="1" applyBorder="1" applyAlignment="1">
      <alignment horizontal="left" vertical="center"/>
    </xf>
    <xf numFmtId="0" fontId="107" fillId="0" borderId="13" xfId="1" applyFont="1" applyFill="1" applyBorder="1" applyAlignment="1">
      <alignment horizontal="left" vertical="center"/>
    </xf>
    <xf numFmtId="0" fontId="36" fillId="0" borderId="4" xfId="1947" applyFont="1" applyFill="1" applyBorder="1" applyAlignment="1">
      <alignment horizontal="center" vertical="center" wrapText="1"/>
    </xf>
    <xf numFmtId="0" fontId="34" fillId="0" borderId="7" xfId="1947" applyFont="1" applyFill="1" applyBorder="1" applyAlignment="1">
      <alignment horizontal="center" vertical="center" wrapText="1"/>
    </xf>
    <xf numFmtId="0" fontId="34" fillId="0" borderId="8" xfId="1947" applyFont="1" applyFill="1" applyBorder="1" applyAlignment="1">
      <alignment horizontal="center" vertical="center" wrapText="1"/>
    </xf>
    <xf numFmtId="0" fontId="34" fillId="0" borderId="6" xfId="1947" applyFont="1" applyFill="1" applyBorder="1" applyAlignment="1">
      <alignment horizontal="center" vertical="center" wrapText="1"/>
    </xf>
    <xf numFmtId="0" fontId="34" fillId="0" borderId="7" xfId="1947" applyFont="1" applyFill="1" applyBorder="1" applyAlignment="1">
      <alignment vertical="center" wrapText="1"/>
    </xf>
    <xf numFmtId="0" fontId="34" fillId="0" borderId="8" xfId="1947" applyFont="1" applyFill="1" applyBorder="1" applyAlignment="1">
      <alignment vertical="center" wrapText="1"/>
    </xf>
    <xf numFmtId="0" fontId="34" fillId="0" borderId="6" xfId="1947" applyFont="1" applyFill="1" applyBorder="1" applyAlignment="1">
      <alignment vertical="center" wrapText="1"/>
    </xf>
    <xf numFmtId="0" fontId="34" fillId="0" borderId="4" xfId="1947" applyFont="1" applyFill="1" applyBorder="1" applyAlignment="1">
      <alignment vertical="center"/>
    </xf>
    <xf numFmtId="0" fontId="34" fillId="0" borderId="7" xfId="1947" applyFont="1" applyFill="1" applyBorder="1" applyAlignment="1">
      <alignment horizontal="left" vertical="center"/>
    </xf>
    <xf numFmtId="0" fontId="34" fillId="0" borderId="8" xfId="1947" applyFont="1" applyFill="1" applyBorder="1" applyAlignment="1">
      <alignment horizontal="left" vertical="center"/>
    </xf>
    <xf numFmtId="0" fontId="34" fillId="0" borderId="6" xfId="1947" applyFont="1" applyFill="1" applyBorder="1" applyAlignment="1">
      <alignment horizontal="left" vertical="center"/>
    </xf>
    <xf numFmtId="0" fontId="141" fillId="31" borderId="4" xfId="1947" applyFont="1" applyFill="1" applyBorder="1" applyAlignment="1">
      <alignment horizontal="left" vertical="center" wrapText="1"/>
    </xf>
    <xf numFmtId="0" fontId="34" fillId="0" borderId="15" xfId="1947" applyFont="1" applyFill="1" applyBorder="1" applyAlignment="1">
      <alignment vertical="center" wrapText="1"/>
    </xf>
    <xf numFmtId="0" fontId="34" fillId="0" borderId="10" xfId="1947" applyFont="1" applyFill="1" applyBorder="1" applyAlignment="1">
      <alignment vertical="center" wrapText="1"/>
    </xf>
    <xf numFmtId="0" fontId="34" fillId="0" borderId="13" xfId="1947" applyFont="1" applyFill="1" applyBorder="1" applyAlignment="1">
      <alignment vertical="center" wrapText="1"/>
    </xf>
    <xf numFmtId="0" fontId="34" fillId="0" borderId="7" xfId="1947" applyFont="1" applyFill="1" applyBorder="1" applyAlignment="1">
      <alignment vertical="center"/>
    </xf>
    <xf numFmtId="0" fontId="34" fillId="0" borderId="8" xfId="1947" applyFont="1" applyFill="1" applyBorder="1" applyAlignment="1">
      <alignment vertical="center"/>
    </xf>
    <xf numFmtId="0" fontId="34" fillId="0" borderId="6" xfId="1947" applyFont="1" applyFill="1" applyBorder="1" applyAlignment="1">
      <alignment vertical="center"/>
    </xf>
    <xf numFmtId="0" fontId="55" fillId="0" borderId="76" xfId="1925" applyFont="1" applyFill="1" applyBorder="1" applyAlignment="1">
      <alignment horizontal="center" vertical="center" wrapText="1"/>
    </xf>
    <xf numFmtId="0" fontId="55" fillId="0" borderId="89" xfId="1925" applyFont="1" applyFill="1" applyBorder="1" applyAlignment="1">
      <alignment horizontal="center" vertical="center" wrapText="1"/>
    </xf>
    <xf numFmtId="0" fontId="55" fillId="0" borderId="86" xfId="1925" applyFont="1" applyFill="1" applyBorder="1" applyAlignment="1">
      <alignment horizontal="center" vertical="center" wrapText="1"/>
    </xf>
    <xf numFmtId="0" fontId="33" fillId="0" borderId="90" xfId="1925" applyFont="1" applyFill="1" applyBorder="1" applyAlignment="1">
      <alignment horizontal="center" vertical="center" wrapText="1"/>
    </xf>
    <xf numFmtId="0" fontId="33" fillId="0" borderId="89" xfId="1925" applyFont="1" applyFill="1" applyBorder="1" applyAlignment="1">
      <alignment horizontal="center" vertical="center" wrapText="1"/>
    </xf>
    <xf numFmtId="0" fontId="33" fillId="0" borderId="87" xfId="1925" applyFont="1" applyFill="1" applyBorder="1" applyAlignment="1">
      <alignment horizontal="center" vertical="center" wrapText="1"/>
    </xf>
    <xf numFmtId="0" fontId="153" fillId="0" borderId="91" xfId="1925" applyFont="1" applyFill="1" applyBorder="1" applyAlignment="1">
      <alignment horizontal="center" vertical="center" wrapText="1"/>
    </xf>
    <xf numFmtId="0" fontId="153" fillId="0" borderId="84" xfId="1925" applyFont="1" applyFill="1" applyBorder="1" applyAlignment="1">
      <alignment horizontal="center" vertical="center" wrapText="1"/>
    </xf>
    <xf numFmtId="0" fontId="153" fillId="0" borderId="85" xfId="1925" applyFont="1" applyFill="1" applyBorder="1" applyAlignment="1">
      <alignment horizontal="center" vertical="center" wrapText="1"/>
    </xf>
    <xf numFmtId="0" fontId="153" fillId="0" borderId="86" xfId="1925" applyFont="1" applyFill="1" applyBorder="1" applyAlignment="1">
      <alignment horizontal="center" vertical="center" wrapText="1"/>
    </xf>
    <xf numFmtId="0" fontId="152" fillId="0" borderId="7" xfId="1938" applyFont="1" applyFill="1" applyBorder="1" applyAlignment="1" applyProtection="1">
      <alignment horizontal="left" vertical="top" wrapText="1"/>
      <protection locked="0"/>
    </xf>
    <xf numFmtId="0" fontId="152" fillId="0" borderId="8" xfId="1938" applyFont="1" applyFill="1" applyBorder="1" applyAlignment="1" applyProtection="1">
      <alignment horizontal="left" vertical="top" wrapText="1"/>
      <protection locked="0"/>
    </xf>
    <xf numFmtId="0" fontId="152" fillId="0" borderId="6" xfId="1938" applyFont="1" applyFill="1" applyBorder="1" applyAlignment="1" applyProtection="1">
      <alignment horizontal="left" vertical="top" wrapText="1"/>
      <protection locked="0"/>
    </xf>
    <xf numFmtId="2" fontId="55" fillId="0" borderId="0" xfId="1925" applyNumberFormat="1" applyFont="1" applyAlignment="1">
      <alignment horizontal="center"/>
    </xf>
    <xf numFmtId="0" fontId="55" fillId="0" borderId="0" xfId="1925" applyFont="1" applyAlignment="1">
      <alignment horizontal="center"/>
    </xf>
    <xf numFmtId="0" fontId="33" fillId="0" borderId="7" xfId="1925" applyFont="1" applyBorder="1" applyAlignment="1">
      <alignment horizontal="left" vertical="center"/>
    </xf>
    <xf numFmtId="0" fontId="33" fillId="0" borderId="6" xfId="1925" applyFont="1" applyBorder="1" applyAlignment="1">
      <alignment horizontal="left" vertical="center"/>
    </xf>
    <xf numFmtId="0" fontId="152" fillId="0" borderId="8" xfId="1938" applyFont="1" applyFill="1" applyBorder="1" applyAlignment="1" applyProtection="1">
      <alignment horizontal="left" vertical="center" wrapText="1"/>
      <protection locked="0"/>
    </xf>
    <xf numFmtId="0" fontId="152" fillId="0" borderId="6" xfId="1938" applyFont="1" applyFill="1" applyBorder="1" applyAlignment="1" applyProtection="1">
      <alignment horizontal="left" vertical="center" wrapText="1"/>
      <protection locked="0"/>
    </xf>
    <xf numFmtId="0" fontId="152" fillId="0" borderId="0" xfId="1938" applyFont="1" applyFill="1" applyAlignment="1" applyProtection="1">
      <alignment horizontal="left" vertical="center" wrapText="1"/>
      <protection locked="0"/>
    </xf>
    <xf numFmtId="0" fontId="55" fillId="0" borderId="85" xfId="1925" applyFont="1" applyFill="1" applyBorder="1" applyAlignment="1">
      <alignment horizontal="center" vertical="center" wrapText="1"/>
    </xf>
    <xf numFmtId="0" fontId="33" fillId="0" borderId="1" xfId="1925" applyFont="1" applyBorder="1" applyAlignment="1">
      <alignment horizontal="left" vertical="center" wrapText="1"/>
    </xf>
    <xf numFmtId="0" fontId="33" fillId="0" borderId="2" xfId="1925" applyFont="1" applyBorder="1" applyAlignment="1">
      <alignment horizontal="left" vertical="center" wrapText="1"/>
    </xf>
    <xf numFmtId="0" fontId="33" fillId="0" borderId="3" xfId="1925" applyFont="1" applyBorder="1" applyAlignment="1">
      <alignment horizontal="left" vertical="center" wrapText="1"/>
    </xf>
    <xf numFmtId="0" fontId="33" fillId="0" borderId="15" xfId="1925" applyFont="1" applyBorder="1" applyAlignment="1">
      <alignment horizontal="left" vertical="center" wrapText="1"/>
    </xf>
    <xf numFmtId="0" fontId="33" fillId="0" borderId="10" xfId="1925" applyFont="1" applyBorder="1" applyAlignment="1">
      <alignment horizontal="left" vertical="center" wrapText="1"/>
    </xf>
    <xf numFmtId="0" fontId="33" fillId="0" borderId="13" xfId="1925" applyFont="1" applyBorder="1" applyAlignment="1">
      <alignment horizontal="left" vertical="center" wrapText="1"/>
    </xf>
    <xf numFmtId="0" fontId="152" fillId="0" borderId="1" xfId="1938" applyFont="1" applyFill="1" applyBorder="1" applyAlignment="1" applyProtection="1">
      <alignment horizontal="left" vertical="center" wrapText="1"/>
      <protection locked="0"/>
    </xf>
    <xf numFmtId="0" fontId="152" fillId="0" borderId="2" xfId="1938" applyFont="1" applyFill="1" applyBorder="1" applyAlignment="1" applyProtection="1">
      <alignment horizontal="left" vertical="center" wrapText="1"/>
      <protection locked="0"/>
    </xf>
    <xf numFmtId="0" fontId="152" fillId="0" borderId="3" xfId="1938" applyFont="1" applyFill="1" applyBorder="1" applyAlignment="1" applyProtection="1">
      <alignment horizontal="left" vertical="center" wrapText="1"/>
      <protection locked="0"/>
    </xf>
    <xf numFmtId="0" fontId="152" fillId="0" borderId="15" xfId="1938" applyFont="1" applyFill="1" applyBorder="1" applyAlignment="1" applyProtection="1">
      <alignment horizontal="left" vertical="center" wrapText="1"/>
      <protection locked="0"/>
    </xf>
    <xf numFmtId="0" fontId="152" fillId="0" borderId="10" xfId="1938" applyFont="1" applyFill="1" applyBorder="1" applyAlignment="1" applyProtection="1">
      <alignment horizontal="left" vertical="center" wrapText="1"/>
      <protection locked="0"/>
    </xf>
    <xf numFmtId="0" fontId="152" fillId="0" borderId="13" xfId="1938" applyFont="1" applyFill="1" applyBorder="1" applyAlignment="1" applyProtection="1">
      <alignment horizontal="left" vertical="center" wrapText="1"/>
      <protection locked="0"/>
    </xf>
    <xf numFmtId="0" fontId="152" fillId="0" borderId="7" xfId="1938" applyFont="1" applyFill="1" applyBorder="1" applyAlignment="1" applyProtection="1">
      <alignment horizontal="left" vertical="center" wrapText="1"/>
      <protection locked="0"/>
    </xf>
    <xf numFmtId="0" fontId="33" fillId="0" borderId="8" xfId="1925" applyBorder="1" applyAlignment="1">
      <alignment horizontal="center" vertical="top" wrapText="1"/>
    </xf>
    <xf numFmtId="0" fontId="33" fillId="0" borderId="6" xfId="1925" applyBorder="1" applyAlignment="1">
      <alignment horizontal="center" vertical="top" wrapText="1"/>
    </xf>
    <xf numFmtId="0" fontId="153" fillId="0" borderId="68" xfId="1925" applyFont="1" applyFill="1" applyBorder="1" applyAlignment="1">
      <alignment horizontal="center" vertical="center" wrapText="1"/>
    </xf>
    <xf numFmtId="0" fontId="153" fillId="0" borderId="69" xfId="1925" applyFont="1" applyFill="1" applyBorder="1" applyAlignment="1">
      <alignment horizontal="center" vertical="center" wrapText="1"/>
    </xf>
    <xf numFmtId="0" fontId="153" fillId="0" borderId="70" xfId="1925" applyFont="1" applyFill="1" applyBorder="1" applyAlignment="1">
      <alignment horizontal="center" vertical="center" wrapText="1"/>
    </xf>
    <xf numFmtId="0" fontId="153" fillId="0" borderId="79" xfId="1925" applyFont="1" applyFill="1" applyBorder="1" applyAlignment="1">
      <alignment horizontal="center" vertical="center" wrapText="1"/>
    </xf>
    <xf numFmtId="0" fontId="153" fillId="0" borderId="80" xfId="1925" applyFont="1" applyFill="1" applyBorder="1" applyAlignment="1">
      <alignment horizontal="center" vertical="center" wrapText="1"/>
    </xf>
    <xf numFmtId="0" fontId="153" fillId="0" borderId="81" xfId="1925" applyFont="1" applyFill="1" applyBorder="1" applyAlignment="1">
      <alignment horizontal="center" vertical="center" wrapText="1"/>
    </xf>
    <xf numFmtId="0" fontId="153" fillId="0" borderId="83" xfId="1925" applyFont="1" applyFill="1" applyBorder="1" applyAlignment="1">
      <alignment horizontal="center" vertical="center" wrapText="1"/>
    </xf>
    <xf numFmtId="0" fontId="55" fillId="0" borderId="44" xfId="1925" applyFont="1" applyBorder="1" applyAlignment="1">
      <alignment horizontal="center" vertical="center" wrapText="1"/>
    </xf>
    <xf numFmtId="0" fontId="55" fillId="0" borderId="4" xfId="1925" applyFont="1" applyBorder="1" applyAlignment="1">
      <alignment horizontal="center" vertical="center" wrapText="1"/>
    </xf>
    <xf numFmtId="0" fontId="153" fillId="0" borderId="71" xfId="1925" applyFont="1" applyFill="1" applyBorder="1" applyAlignment="1">
      <alignment horizontal="center" vertical="center" wrapText="1"/>
    </xf>
    <xf numFmtId="0" fontId="153" fillId="0" borderId="72" xfId="1925" applyFont="1" applyFill="1" applyBorder="1" applyAlignment="1">
      <alignment horizontal="center" vertical="center" wrapText="1"/>
    </xf>
    <xf numFmtId="0" fontId="153" fillId="0" borderId="73" xfId="1925" applyFont="1" applyFill="1" applyBorder="1" applyAlignment="1">
      <alignment horizontal="center" vertical="center" wrapText="1"/>
    </xf>
    <xf numFmtId="0" fontId="55" fillId="0" borderId="84" xfId="1925" applyFont="1" applyFill="1" applyBorder="1" applyAlignment="1">
      <alignment horizontal="center" vertical="center" wrapText="1"/>
    </xf>
    <xf numFmtId="0" fontId="38" fillId="0" borderId="76" xfId="1925" applyFont="1" applyFill="1" applyBorder="1" applyAlignment="1">
      <alignment horizontal="center" vertical="center" wrapText="1"/>
    </xf>
    <xf numFmtId="0" fontId="38" fillId="0" borderId="84" xfId="1925" applyFont="1" applyFill="1" applyBorder="1" applyAlignment="1">
      <alignment horizontal="center" vertical="center" wrapText="1"/>
    </xf>
    <xf numFmtId="0" fontId="38" fillId="0" borderId="87" xfId="1925" applyFont="1" applyFill="1" applyBorder="1" applyAlignment="1">
      <alignment horizontal="center" vertical="center" wrapText="1"/>
    </xf>
    <xf numFmtId="0" fontId="55" fillId="0" borderId="91" xfId="1925" applyFont="1" applyFill="1" applyBorder="1" applyAlignment="1">
      <alignment horizontal="center" vertical="center" wrapText="1"/>
    </xf>
    <xf numFmtId="0" fontId="158" fillId="0" borderId="0" xfId="1925" applyFont="1" applyAlignment="1">
      <alignment vertical="top" wrapText="1"/>
    </xf>
    <xf numFmtId="49" fontId="33" fillId="0" borderId="0" xfId="1925" applyNumberFormat="1" applyAlignment="1">
      <alignment horizontal="center"/>
    </xf>
    <xf numFmtId="0" fontId="38" fillId="0" borderId="2" xfId="1925" applyFont="1" applyBorder="1" applyAlignment="1">
      <alignment horizontal="center" vertical="top" wrapText="1"/>
    </xf>
    <xf numFmtId="0" fontId="38" fillId="0" borderId="0" xfId="1925" applyFont="1" applyBorder="1" applyAlignment="1">
      <alignment horizontal="center" vertical="top" wrapText="1"/>
    </xf>
    <xf numFmtId="0" fontId="153" fillId="0" borderId="44" xfId="1925" applyFont="1" applyFill="1" applyBorder="1" applyAlignment="1">
      <alignment horizontal="center" vertical="center" wrapText="1"/>
    </xf>
    <xf numFmtId="0" fontId="153" fillId="0" borderId="4" xfId="1925" applyFont="1" applyFill="1" applyBorder="1" applyAlignment="1">
      <alignment horizontal="center" vertical="center" wrapText="1"/>
    </xf>
    <xf numFmtId="0" fontId="55" fillId="0" borderId="96" xfId="1925" applyFont="1" applyFill="1" applyBorder="1" applyAlignment="1">
      <alignment horizontal="center" vertical="center" wrapText="1"/>
    </xf>
    <xf numFmtId="0" fontId="55" fillId="0" borderId="8" xfId="1925" applyFont="1" applyFill="1" applyBorder="1" applyAlignment="1">
      <alignment horizontal="center" vertical="center" wrapText="1"/>
    </xf>
    <xf numFmtId="0" fontId="55" fillId="0" borderId="7" xfId="1925" applyFont="1" applyFill="1" applyBorder="1" applyAlignment="1">
      <alignment horizontal="center" vertical="center" wrapText="1"/>
    </xf>
    <xf numFmtId="0" fontId="55" fillId="0" borderId="6" xfId="1925" applyFont="1" applyFill="1" applyBorder="1" applyAlignment="1">
      <alignment horizontal="center" vertical="center" wrapText="1"/>
    </xf>
    <xf numFmtId="0" fontId="33" fillId="0" borderId="12" xfId="1925" applyFont="1" applyFill="1" applyBorder="1" applyAlignment="1">
      <alignment horizontal="center" vertical="center" wrapText="1"/>
    </xf>
    <xf numFmtId="0" fontId="152" fillId="31" borderId="7" xfId="1925" applyFont="1" applyFill="1" applyBorder="1" applyAlignment="1">
      <alignment horizontal="center" vertical="center" wrapText="1"/>
    </xf>
    <xf numFmtId="0" fontId="152" fillId="31" borderId="8" xfId="1925" applyFont="1" applyFill="1" applyBorder="1" applyAlignment="1">
      <alignment horizontal="center" vertical="center" wrapText="1"/>
    </xf>
    <xf numFmtId="0" fontId="153" fillId="0" borderId="92" xfId="1925" applyFont="1" applyFill="1" applyBorder="1" applyAlignment="1">
      <alignment horizontal="center" vertical="center" wrapText="1"/>
    </xf>
    <xf numFmtId="0" fontId="160" fillId="3" borderId="7" xfId="61" applyFont="1" applyFill="1" applyBorder="1" applyAlignment="1">
      <alignment horizontal="center" vertical="center" wrapText="1"/>
    </xf>
    <xf numFmtId="0" fontId="160" fillId="3" borderId="8" xfId="61" applyFont="1" applyFill="1" applyBorder="1" applyAlignment="1">
      <alignment horizontal="center" vertical="center" wrapText="1"/>
    </xf>
    <xf numFmtId="0" fontId="160" fillId="3" borderId="6" xfId="61" applyFont="1" applyFill="1" applyBorder="1" applyAlignment="1">
      <alignment horizontal="center" vertical="center" wrapText="1"/>
    </xf>
    <xf numFmtId="0" fontId="160" fillId="0" borderId="7" xfId="61" applyFont="1" applyBorder="1" applyAlignment="1">
      <alignment horizontal="center" vertical="center"/>
    </xf>
    <xf numFmtId="0" fontId="160" fillId="0" borderId="8" xfId="61" applyFont="1" applyBorder="1" applyAlignment="1">
      <alignment horizontal="center" vertical="center"/>
    </xf>
    <xf numFmtId="0" fontId="160" fillId="0" borderId="6" xfId="61" applyFont="1" applyBorder="1" applyAlignment="1">
      <alignment horizontal="center" vertical="center"/>
    </xf>
    <xf numFmtId="0" fontId="103" fillId="0" borderId="0" xfId="61" applyFont="1" applyAlignment="1">
      <alignment horizontal="center"/>
    </xf>
    <xf numFmtId="4" fontId="103" fillId="0" borderId="0" xfId="61" applyNumberFormat="1" applyFont="1" applyAlignment="1">
      <alignment horizontal="center" vertical="center" wrapText="1"/>
    </xf>
    <xf numFmtId="4" fontId="103" fillId="0" borderId="8" xfId="61" applyNumberFormat="1" applyFont="1" applyBorder="1" applyAlignment="1">
      <alignment horizontal="center" vertical="center" wrapText="1"/>
    </xf>
    <xf numFmtId="0" fontId="160" fillId="0" borderId="0" xfId="61" applyFont="1" applyBorder="1" applyAlignment="1">
      <alignment horizontal="left"/>
    </xf>
    <xf numFmtId="0" fontId="160" fillId="0" borderId="7" xfId="61" applyFont="1" applyBorder="1" applyAlignment="1">
      <alignment horizontal="center" vertical="top"/>
    </xf>
    <xf numFmtId="0" fontId="160" fillId="0" borderId="8" xfId="61" applyFont="1" applyBorder="1" applyAlignment="1">
      <alignment horizontal="center" vertical="top"/>
    </xf>
    <xf numFmtId="0" fontId="160" fillId="0" borderId="6" xfId="61" applyFont="1" applyBorder="1" applyAlignment="1">
      <alignment horizontal="center" vertical="top"/>
    </xf>
    <xf numFmtId="0" fontId="160" fillId="0" borderId="7" xfId="61" applyFont="1" applyBorder="1" applyAlignment="1">
      <alignment horizontal="right" vertical="center" wrapText="1"/>
    </xf>
    <xf numFmtId="0" fontId="160" fillId="0" borderId="8" xfId="61" applyFont="1" applyBorder="1" applyAlignment="1">
      <alignment horizontal="right" vertical="center" wrapText="1"/>
    </xf>
    <xf numFmtId="0" fontId="160" fillId="0" borderId="6" xfId="61" applyFont="1" applyBorder="1" applyAlignment="1">
      <alignment horizontal="right" vertical="center" wrapText="1"/>
    </xf>
    <xf numFmtId="0" fontId="132" fillId="0" borderId="5" xfId="1949" applyFont="1" applyFill="1" applyBorder="1" applyAlignment="1">
      <alignment horizontal="center" vertical="center" wrapText="1"/>
    </xf>
    <xf numFmtId="0" fontId="132" fillId="0" borderId="11" xfId="1949" applyFont="1" applyFill="1" applyBorder="1" applyAlignment="1">
      <alignment horizontal="center" vertical="center" wrapText="1"/>
    </xf>
    <xf numFmtId="0" fontId="53" fillId="0" borderId="0" xfId="1949" applyFont="1" applyBorder="1" applyAlignment="1">
      <alignment horizontal="center" vertical="center" wrapText="1"/>
    </xf>
    <xf numFmtId="0" fontId="53" fillId="0" borderId="0" xfId="1949" applyFont="1" applyAlignment="1">
      <alignment horizontal="center" vertical="center" wrapText="1"/>
    </xf>
    <xf numFmtId="0" fontId="45" fillId="0" borderId="0" xfId="1941" quotePrefix="1" applyAlignment="1">
      <alignment horizontal="left" vertical="top" wrapText="1"/>
    </xf>
    <xf numFmtId="0" fontId="9" fillId="0" borderId="0" xfId="1949" applyAlignment="1">
      <alignment wrapText="1"/>
    </xf>
    <xf numFmtId="0" fontId="47" fillId="0" borderId="0" xfId="1942" applyBorder="1" applyAlignment="1">
      <alignment horizontal="left" vertical="center" wrapText="1"/>
    </xf>
    <xf numFmtId="0" fontId="45" fillId="0" borderId="0" xfId="1943" applyAlignment="1">
      <alignment horizontal="left" vertical="center" wrapText="1"/>
    </xf>
    <xf numFmtId="0" fontId="47" fillId="0" borderId="0" xfId="1944" applyBorder="1" applyAlignment="1">
      <alignment horizontal="left" vertical="center" wrapText="1"/>
    </xf>
    <xf numFmtId="0" fontId="45" fillId="0" borderId="0" xfId="1943" quotePrefix="1" applyAlignment="1">
      <alignment horizontal="left" vertical="center" wrapText="1"/>
    </xf>
    <xf numFmtId="0" fontId="132" fillId="0" borderId="4" xfId="1949" applyFont="1" applyFill="1" applyBorder="1" applyAlignment="1">
      <alignment horizontal="left" vertical="center" wrapText="1"/>
    </xf>
    <xf numFmtId="0" fontId="139" fillId="0" borderId="4" xfId="1949" applyFont="1" applyBorder="1" applyAlignment="1">
      <alignment horizontal="left" vertical="center" wrapText="1"/>
    </xf>
    <xf numFmtId="0" fontId="132" fillId="0" borderId="11" xfId="1949" applyFont="1" applyBorder="1" applyAlignment="1">
      <alignment horizontal="center" vertical="center" wrapText="1"/>
    </xf>
    <xf numFmtId="0" fontId="132" fillId="0" borderId="7" xfId="1949" applyFont="1" applyFill="1" applyBorder="1" applyAlignment="1">
      <alignment horizontal="center" vertical="center" wrapText="1"/>
    </xf>
    <xf numFmtId="0" fontId="132" fillId="0" borderId="6" xfId="1949" applyFont="1" applyFill="1" applyBorder="1" applyAlignment="1">
      <alignment horizontal="center" vertical="center" wrapText="1"/>
    </xf>
    <xf numFmtId="0" fontId="132" fillId="0" borderId="5" xfId="1949" applyFont="1" applyFill="1" applyBorder="1" applyAlignment="1">
      <alignment horizontal="center" vertical="center"/>
    </xf>
    <xf numFmtId="0" fontId="132" fillId="0" borderId="9" xfId="1949" applyFont="1" applyFill="1" applyBorder="1" applyAlignment="1">
      <alignment horizontal="center" vertical="center"/>
    </xf>
    <xf numFmtId="0" fontId="9" fillId="0" borderId="11" xfId="1949" applyBorder="1" applyAlignment="1">
      <alignment horizontal="center" vertical="center"/>
    </xf>
    <xf numFmtId="0" fontId="132" fillId="0" borderId="9" xfId="1949" applyFont="1" applyFill="1" applyBorder="1" applyAlignment="1">
      <alignment horizontal="center" vertical="center" wrapText="1"/>
    </xf>
    <xf numFmtId="0" fontId="9" fillId="0" borderId="48" xfId="1949" applyBorder="1" applyAlignment="1">
      <alignment horizontal="center" vertical="center" wrapText="1"/>
    </xf>
    <xf numFmtId="0" fontId="9" fillId="0" borderId="0" xfId="1949" applyBorder="1" applyAlignment="1">
      <alignment horizontal="center" vertical="center" wrapText="1"/>
    </xf>
    <xf numFmtId="0" fontId="36" fillId="0" borderId="0" xfId="1949" applyFont="1" applyFill="1" applyBorder="1" applyAlignment="1">
      <alignment horizontal="left" vertical="center" wrapText="1"/>
    </xf>
    <xf numFmtId="0" fontId="36" fillId="0" borderId="0" xfId="1949" applyFont="1" applyFill="1" applyBorder="1" applyAlignment="1">
      <alignment horizontal="center" vertical="center" wrapText="1"/>
    </xf>
    <xf numFmtId="0" fontId="132" fillId="0" borderId="7" xfId="1950" applyFont="1" applyFill="1" applyBorder="1" applyAlignment="1">
      <alignment horizontal="left" vertical="center" wrapText="1"/>
    </xf>
    <xf numFmtId="0" fontId="9" fillId="0" borderId="8" xfId="1950" applyBorder="1" applyAlignment="1">
      <alignment horizontal="left" vertical="center" wrapText="1"/>
    </xf>
    <xf numFmtId="0" fontId="9" fillId="0" borderId="6" xfId="1950" applyBorder="1" applyAlignment="1">
      <alignment horizontal="left" vertical="center" wrapText="1"/>
    </xf>
    <xf numFmtId="0" fontId="132" fillId="2" borderId="4" xfId="1949" applyFont="1" applyFill="1" applyBorder="1" applyAlignment="1">
      <alignment horizontal="left" vertical="center" wrapText="1"/>
    </xf>
    <xf numFmtId="0" fontId="139" fillId="2" borderId="4" xfId="1949" applyFont="1" applyFill="1" applyBorder="1" applyAlignment="1">
      <alignment horizontal="left" vertical="center" wrapText="1"/>
    </xf>
    <xf numFmtId="0" fontId="132" fillId="31" borderId="7" xfId="1949" applyFont="1" applyFill="1" applyBorder="1" applyAlignment="1">
      <alignment vertical="center" wrapText="1"/>
    </xf>
    <xf numFmtId="0" fontId="132" fillId="31" borderId="8" xfId="1949" applyFont="1" applyFill="1" applyBorder="1" applyAlignment="1">
      <alignment vertical="center" wrapText="1"/>
    </xf>
    <xf numFmtId="0" fontId="132" fillId="31" borderId="6" xfId="1949" applyFont="1" applyFill="1" applyBorder="1" applyAlignment="1">
      <alignment vertical="center" wrapText="1"/>
    </xf>
    <xf numFmtId="0" fontId="141" fillId="31" borderId="7" xfId="1949" applyFont="1" applyFill="1" applyBorder="1" applyAlignment="1">
      <alignment vertical="center" wrapText="1"/>
    </xf>
    <xf numFmtId="0" fontId="141" fillId="31" borderId="8" xfId="1949" applyFont="1" applyFill="1" applyBorder="1" applyAlignment="1">
      <alignment vertical="center" wrapText="1"/>
    </xf>
    <xf numFmtId="0" fontId="141" fillId="31" borderId="6" xfId="1949" applyFont="1" applyFill="1" applyBorder="1" applyAlignment="1">
      <alignment vertical="center" wrapText="1"/>
    </xf>
    <xf numFmtId="0" fontId="105" fillId="0" borderId="0" xfId="0" applyFont="1" applyAlignment="1">
      <alignment horizontal="center"/>
    </xf>
    <xf numFmtId="0" fontId="105" fillId="0" borderId="10" xfId="0" applyFont="1" applyBorder="1" applyAlignment="1">
      <alignment horizontal="center"/>
    </xf>
    <xf numFmtId="0" fontId="105" fillId="0" borderId="8" xfId="0" applyFont="1" applyBorder="1" applyAlignment="1">
      <alignment horizontal="center" vertical="center" wrapText="1"/>
    </xf>
    <xf numFmtId="0" fontId="160" fillId="0" borderId="7" xfId="61" applyFont="1" applyBorder="1" applyAlignment="1">
      <alignment horizontal="center" vertical="center" wrapText="1"/>
    </xf>
    <xf numFmtId="0" fontId="160" fillId="0" borderId="8" xfId="61" applyFont="1" applyBorder="1" applyAlignment="1">
      <alignment horizontal="center" vertical="center" wrapText="1"/>
    </xf>
    <xf numFmtId="0" fontId="160" fillId="0" borderId="6" xfId="61" applyFont="1" applyBorder="1" applyAlignment="1">
      <alignment horizontal="center" vertical="center" wrapText="1"/>
    </xf>
    <xf numFmtId="0" fontId="160" fillId="0" borderId="0" xfId="61" applyFont="1" applyBorder="1" applyAlignment="1">
      <alignment horizontal="left" wrapText="1"/>
    </xf>
    <xf numFmtId="0" fontId="107" fillId="0" borderId="4" xfId="63" applyNumberFormat="1" applyFont="1" applyFill="1" applyBorder="1" applyAlignment="1">
      <alignment horizontal="center" vertical="center" wrapText="1"/>
    </xf>
  </cellXfs>
  <cellStyles count="1959">
    <cellStyle name="20% - Accent1" xfId="420"/>
    <cellStyle name="20% - Accent2" xfId="421"/>
    <cellStyle name="20% - Accent3" xfId="422"/>
    <cellStyle name="20% - Accent4" xfId="423"/>
    <cellStyle name="20% - Accent5" xfId="424"/>
    <cellStyle name="20% - Accent6" xfId="425"/>
    <cellStyle name="20% - Акцент1 10" xfId="426"/>
    <cellStyle name="20% - Акцент1 11" xfId="427"/>
    <cellStyle name="20% - Акцент1 12" xfId="428"/>
    <cellStyle name="20% - Акцент1 13" xfId="429"/>
    <cellStyle name="20% - Акцент1 14" xfId="430"/>
    <cellStyle name="20% - Акцент1 15" xfId="431"/>
    <cellStyle name="20% - Акцент1 16" xfId="432"/>
    <cellStyle name="20% - Акцент1 17" xfId="433"/>
    <cellStyle name="20% - Акцент1 18" xfId="434"/>
    <cellStyle name="20% - Акцент1 19" xfId="435"/>
    <cellStyle name="20% - Акцент1 2" xfId="436"/>
    <cellStyle name="20% - Акцент1 2 2" xfId="437"/>
    <cellStyle name="20% - Акцент1 2 3" xfId="438"/>
    <cellStyle name="20% - Акцент1 2 4" xfId="439"/>
    <cellStyle name="20% - Акцент1 2 5" xfId="440"/>
    <cellStyle name="20% - Акцент1 2 6" xfId="441"/>
    <cellStyle name="20% - Акцент1 2_Приложения к 571" xfId="442"/>
    <cellStyle name="20% - Акцент1 20" xfId="443"/>
    <cellStyle name="20% - Акцент1 21" xfId="444"/>
    <cellStyle name="20% - Акцент1 22" xfId="445"/>
    <cellStyle name="20% - Акцент1 23" xfId="446"/>
    <cellStyle name="20% - Акцент1 24" xfId="447"/>
    <cellStyle name="20% - Акцент1 3" xfId="448"/>
    <cellStyle name="20% - Акцент1 3 2" xfId="449"/>
    <cellStyle name="20% - Акцент1 3 3" xfId="450"/>
    <cellStyle name="20% - Акцент1 3 4" xfId="451"/>
    <cellStyle name="20% - Акцент1 3 5" xfId="452"/>
    <cellStyle name="20% - Акцент1 3 6" xfId="453"/>
    <cellStyle name="20% - Акцент1 3_Приложения к 571" xfId="454"/>
    <cellStyle name="20% - Акцент1 4" xfId="455"/>
    <cellStyle name="20% - Акцент1 5" xfId="456"/>
    <cellStyle name="20% - Акцент1 6" xfId="457"/>
    <cellStyle name="20% - Акцент1 7" xfId="458"/>
    <cellStyle name="20% - Акцент1 8" xfId="459"/>
    <cellStyle name="20% - Акцент1 9" xfId="460"/>
    <cellStyle name="20% - Акцент2 10" xfId="461"/>
    <cellStyle name="20% - Акцент2 11" xfId="462"/>
    <cellStyle name="20% - Акцент2 12" xfId="463"/>
    <cellStyle name="20% - Акцент2 13" xfId="464"/>
    <cellStyle name="20% - Акцент2 14" xfId="465"/>
    <cellStyle name="20% - Акцент2 15" xfId="466"/>
    <cellStyle name="20% - Акцент2 16" xfId="467"/>
    <cellStyle name="20% - Акцент2 17" xfId="468"/>
    <cellStyle name="20% - Акцент2 18" xfId="469"/>
    <cellStyle name="20% - Акцент2 19" xfId="470"/>
    <cellStyle name="20% - Акцент2 2" xfId="471"/>
    <cellStyle name="20% - Акцент2 2 2" xfId="472"/>
    <cellStyle name="20% - Акцент2 2 3" xfId="473"/>
    <cellStyle name="20% - Акцент2 2 4" xfId="474"/>
    <cellStyle name="20% - Акцент2 2 5" xfId="475"/>
    <cellStyle name="20% - Акцент2 2 6" xfId="476"/>
    <cellStyle name="20% - Акцент2 2_Приложения к 571" xfId="477"/>
    <cellStyle name="20% - Акцент2 20" xfId="478"/>
    <cellStyle name="20% - Акцент2 21" xfId="479"/>
    <cellStyle name="20% - Акцент2 22" xfId="480"/>
    <cellStyle name="20% - Акцент2 23" xfId="481"/>
    <cellStyle name="20% - Акцент2 24" xfId="482"/>
    <cellStyle name="20% - Акцент2 3" xfId="483"/>
    <cellStyle name="20% - Акцент2 3 2" xfId="484"/>
    <cellStyle name="20% - Акцент2 3 3" xfId="485"/>
    <cellStyle name="20% - Акцент2 3 4" xfId="486"/>
    <cellStyle name="20% - Акцент2 3 5" xfId="487"/>
    <cellStyle name="20% - Акцент2 3 6" xfId="488"/>
    <cellStyle name="20% - Акцент2 3_Приложения к 571" xfId="489"/>
    <cellStyle name="20% - Акцент2 4" xfId="490"/>
    <cellStyle name="20% - Акцент2 5" xfId="491"/>
    <cellStyle name="20% - Акцент2 6" xfId="492"/>
    <cellStyle name="20% - Акцент2 7" xfId="493"/>
    <cellStyle name="20% - Акцент2 8" xfId="494"/>
    <cellStyle name="20% - Акцент2 9" xfId="495"/>
    <cellStyle name="20% - Акцент3 10" xfId="496"/>
    <cellStyle name="20% - Акцент3 11" xfId="497"/>
    <cellStyle name="20% - Акцент3 12" xfId="498"/>
    <cellStyle name="20% - Акцент3 13" xfId="499"/>
    <cellStyle name="20% - Акцент3 14" xfId="500"/>
    <cellStyle name="20% - Акцент3 15" xfId="501"/>
    <cellStyle name="20% - Акцент3 16" xfId="502"/>
    <cellStyle name="20% - Акцент3 17" xfId="503"/>
    <cellStyle name="20% - Акцент3 18" xfId="504"/>
    <cellStyle name="20% - Акцент3 19" xfId="505"/>
    <cellStyle name="20% - Акцент3 2" xfId="506"/>
    <cellStyle name="20% - Акцент3 2 2" xfId="507"/>
    <cellStyle name="20% - Акцент3 2 3" xfId="508"/>
    <cellStyle name="20% - Акцент3 2 4" xfId="509"/>
    <cellStyle name="20% - Акцент3 2 5" xfId="510"/>
    <cellStyle name="20% - Акцент3 2 6" xfId="511"/>
    <cellStyle name="20% - Акцент3 2_Приложения к 571" xfId="512"/>
    <cellStyle name="20% - Акцент3 20" xfId="513"/>
    <cellStyle name="20% - Акцент3 21" xfId="514"/>
    <cellStyle name="20% - Акцент3 22" xfId="515"/>
    <cellStyle name="20% - Акцент3 23" xfId="516"/>
    <cellStyle name="20% - Акцент3 24" xfId="517"/>
    <cellStyle name="20% - Акцент3 3" xfId="518"/>
    <cellStyle name="20% - Акцент3 3 2" xfId="519"/>
    <cellStyle name="20% - Акцент3 3 3" xfId="520"/>
    <cellStyle name="20% - Акцент3 3 4" xfId="521"/>
    <cellStyle name="20% - Акцент3 3 5" xfId="522"/>
    <cellStyle name="20% - Акцент3 3 6" xfId="523"/>
    <cellStyle name="20% - Акцент3 3_Приложения к 571" xfId="524"/>
    <cellStyle name="20% - Акцент3 4" xfId="525"/>
    <cellStyle name="20% - Акцент3 5" xfId="526"/>
    <cellStyle name="20% - Акцент3 6" xfId="527"/>
    <cellStyle name="20% - Акцент3 7" xfId="528"/>
    <cellStyle name="20% - Акцент3 8" xfId="529"/>
    <cellStyle name="20% - Акцент3 9" xfId="530"/>
    <cellStyle name="20% - Акцент4 10" xfId="531"/>
    <cellStyle name="20% - Акцент4 11" xfId="532"/>
    <cellStyle name="20% - Акцент4 12" xfId="533"/>
    <cellStyle name="20% - Акцент4 13" xfId="534"/>
    <cellStyle name="20% - Акцент4 14" xfId="535"/>
    <cellStyle name="20% - Акцент4 15" xfId="536"/>
    <cellStyle name="20% - Акцент4 16" xfId="537"/>
    <cellStyle name="20% - Акцент4 17" xfId="538"/>
    <cellStyle name="20% - Акцент4 18" xfId="539"/>
    <cellStyle name="20% - Акцент4 19" xfId="540"/>
    <cellStyle name="20% - Акцент4 2" xfId="541"/>
    <cellStyle name="20% - Акцент4 2 2" xfId="542"/>
    <cellStyle name="20% - Акцент4 2 3" xfId="543"/>
    <cellStyle name="20% - Акцент4 2 4" xfId="544"/>
    <cellStyle name="20% - Акцент4 2 5" xfId="545"/>
    <cellStyle name="20% - Акцент4 2 6" xfId="546"/>
    <cellStyle name="20% - Акцент4 2_Приложения к 571" xfId="547"/>
    <cellStyle name="20% - Акцент4 20" xfId="548"/>
    <cellStyle name="20% - Акцент4 21" xfId="549"/>
    <cellStyle name="20% - Акцент4 22" xfId="550"/>
    <cellStyle name="20% - Акцент4 23" xfId="551"/>
    <cellStyle name="20% - Акцент4 24" xfId="552"/>
    <cellStyle name="20% - Акцент4 3" xfId="553"/>
    <cellStyle name="20% - Акцент4 3 2" xfId="554"/>
    <cellStyle name="20% - Акцент4 3 3" xfId="555"/>
    <cellStyle name="20% - Акцент4 3 4" xfId="556"/>
    <cellStyle name="20% - Акцент4 3 5" xfId="557"/>
    <cellStyle name="20% - Акцент4 3 6" xfId="558"/>
    <cellStyle name="20% - Акцент4 3_Приложения к 571" xfId="559"/>
    <cellStyle name="20% - Акцент4 4" xfId="560"/>
    <cellStyle name="20% - Акцент4 5" xfId="561"/>
    <cellStyle name="20% - Акцент4 6" xfId="562"/>
    <cellStyle name="20% - Акцент4 7" xfId="563"/>
    <cellStyle name="20% - Акцент4 8" xfId="564"/>
    <cellStyle name="20% - Акцент4 9" xfId="565"/>
    <cellStyle name="20% - Акцент5 10" xfId="566"/>
    <cellStyle name="20% - Акцент5 11" xfId="567"/>
    <cellStyle name="20% - Акцент5 12" xfId="568"/>
    <cellStyle name="20% - Акцент5 13" xfId="569"/>
    <cellStyle name="20% - Акцент5 14" xfId="570"/>
    <cellStyle name="20% - Акцент5 15" xfId="571"/>
    <cellStyle name="20% - Акцент5 16" xfId="572"/>
    <cellStyle name="20% - Акцент5 17" xfId="573"/>
    <cellStyle name="20% - Акцент5 18" xfId="574"/>
    <cellStyle name="20% - Акцент5 19" xfId="575"/>
    <cellStyle name="20% - Акцент5 2" xfId="576"/>
    <cellStyle name="20% - Акцент5 2 2" xfId="577"/>
    <cellStyle name="20% - Акцент5 2 3" xfId="578"/>
    <cellStyle name="20% - Акцент5 2 4" xfId="579"/>
    <cellStyle name="20% - Акцент5 2 5" xfId="580"/>
    <cellStyle name="20% - Акцент5 2 6" xfId="581"/>
    <cellStyle name="20% - Акцент5 2_Приложения к 571" xfId="582"/>
    <cellStyle name="20% - Акцент5 20" xfId="583"/>
    <cellStyle name="20% - Акцент5 21" xfId="584"/>
    <cellStyle name="20% - Акцент5 22" xfId="585"/>
    <cellStyle name="20% - Акцент5 23" xfId="586"/>
    <cellStyle name="20% - Акцент5 24" xfId="587"/>
    <cellStyle name="20% - Акцент5 3" xfId="588"/>
    <cellStyle name="20% - Акцент5 3 2" xfId="589"/>
    <cellStyle name="20% - Акцент5 3 3" xfId="590"/>
    <cellStyle name="20% - Акцент5 3 4" xfId="591"/>
    <cellStyle name="20% - Акцент5 3 5" xfId="592"/>
    <cellStyle name="20% - Акцент5 3 6" xfId="593"/>
    <cellStyle name="20% - Акцент5 3_Приложения к 571" xfId="594"/>
    <cellStyle name="20% - Акцент5 4" xfId="595"/>
    <cellStyle name="20% - Акцент5 5" xfId="596"/>
    <cellStyle name="20% - Акцент5 6" xfId="597"/>
    <cellStyle name="20% - Акцент5 7" xfId="598"/>
    <cellStyle name="20% - Акцент5 8" xfId="599"/>
    <cellStyle name="20% - Акцент5 9" xfId="600"/>
    <cellStyle name="20% - Акцент6 10" xfId="601"/>
    <cellStyle name="20% - Акцент6 11" xfId="602"/>
    <cellStyle name="20% - Акцент6 12" xfId="603"/>
    <cellStyle name="20% - Акцент6 13" xfId="604"/>
    <cellStyle name="20% - Акцент6 14" xfId="605"/>
    <cellStyle name="20% - Акцент6 15" xfId="606"/>
    <cellStyle name="20% - Акцент6 16" xfId="607"/>
    <cellStyle name="20% - Акцент6 17" xfId="608"/>
    <cellStyle name="20% - Акцент6 18" xfId="609"/>
    <cellStyle name="20% - Акцент6 19" xfId="610"/>
    <cellStyle name="20% - Акцент6 2" xfId="611"/>
    <cellStyle name="20% - Акцент6 2 2" xfId="612"/>
    <cellStyle name="20% - Акцент6 2 3" xfId="613"/>
    <cellStyle name="20% - Акцент6 2 4" xfId="614"/>
    <cellStyle name="20% - Акцент6 2 5" xfId="615"/>
    <cellStyle name="20% - Акцент6 2 6" xfId="616"/>
    <cellStyle name="20% - Акцент6 2_Приложения к 571" xfId="617"/>
    <cellStyle name="20% - Акцент6 20" xfId="618"/>
    <cellStyle name="20% - Акцент6 21" xfId="619"/>
    <cellStyle name="20% - Акцент6 22" xfId="620"/>
    <cellStyle name="20% - Акцент6 23" xfId="621"/>
    <cellStyle name="20% - Акцент6 24" xfId="622"/>
    <cellStyle name="20% - Акцент6 3" xfId="623"/>
    <cellStyle name="20% - Акцент6 3 2" xfId="624"/>
    <cellStyle name="20% - Акцент6 3 3" xfId="625"/>
    <cellStyle name="20% - Акцент6 3 4" xfId="626"/>
    <cellStyle name="20% - Акцент6 3 5" xfId="627"/>
    <cellStyle name="20% - Акцент6 3 6" xfId="628"/>
    <cellStyle name="20% - Акцент6 3_Приложения к 571" xfId="629"/>
    <cellStyle name="20% - Акцент6 4" xfId="630"/>
    <cellStyle name="20% - Акцент6 5" xfId="631"/>
    <cellStyle name="20% - Акцент6 6" xfId="632"/>
    <cellStyle name="20% - Акцент6 7" xfId="633"/>
    <cellStyle name="20% - Акцент6 8" xfId="634"/>
    <cellStyle name="20% - Акцент6 9" xfId="635"/>
    <cellStyle name="40% - Accent1" xfId="636"/>
    <cellStyle name="40% - Accent2" xfId="637"/>
    <cellStyle name="40% - Accent3" xfId="638"/>
    <cellStyle name="40% - Accent4" xfId="639"/>
    <cellStyle name="40% - Accent5" xfId="640"/>
    <cellStyle name="40% - Accent6" xfId="641"/>
    <cellStyle name="40% - Акцент1 10" xfId="642"/>
    <cellStyle name="40% - Акцент1 11" xfId="643"/>
    <cellStyle name="40% - Акцент1 12" xfId="644"/>
    <cellStyle name="40% - Акцент1 13" xfId="645"/>
    <cellStyle name="40% - Акцент1 14" xfId="646"/>
    <cellStyle name="40% - Акцент1 15" xfId="647"/>
    <cellStyle name="40% - Акцент1 16" xfId="648"/>
    <cellStyle name="40% - Акцент1 17" xfId="649"/>
    <cellStyle name="40% - Акцент1 18" xfId="650"/>
    <cellStyle name="40% - Акцент1 19" xfId="651"/>
    <cellStyle name="40% - Акцент1 2" xfId="652"/>
    <cellStyle name="40% - Акцент1 2 2" xfId="653"/>
    <cellStyle name="40% - Акцент1 2 3" xfId="654"/>
    <cellStyle name="40% - Акцент1 2 4" xfId="655"/>
    <cellStyle name="40% - Акцент1 2 5" xfId="656"/>
    <cellStyle name="40% - Акцент1 2 6" xfId="657"/>
    <cellStyle name="40% - Акцент1 2_Приложения к 571" xfId="658"/>
    <cellStyle name="40% - Акцент1 20" xfId="659"/>
    <cellStyle name="40% - Акцент1 21" xfId="660"/>
    <cellStyle name="40% - Акцент1 22" xfId="661"/>
    <cellStyle name="40% - Акцент1 23" xfId="662"/>
    <cellStyle name="40% - Акцент1 24" xfId="663"/>
    <cellStyle name="40% - Акцент1 3" xfId="664"/>
    <cellStyle name="40% - Акцент1 3 2" xfId="665"/>
    <cellStyle name="40% - Акцент1 3 3" xfId="666"/>
    <cellStyle name="40% - Акцент1 3 4" xfId="667"/>
    <cellStyle name="40% - Акцент1 3 5" xfId="668"/>
    <cellStyle name="40% - Акцент1 3 6" xfId="669"/>
    <cellStyle name="40% - Акцент1 3_Приложения к 571" xfId="670"/>
    <cellStyle name="40% - Акцент1 4" xfId="671"/>
    <cellStyle name="40% - Акцент1 5" xfId="672"/>
    <cellStyle name="40% - Акцент1 6" xfId="673"/>
    <cellStyle name="40% - Акцент1 7" xfId="674"/>
    <cellStyle name="40% - Акцент1 8" xfId="675"/>
    <cellStyle name="40% - Акцент1 9" xfId="676"/>
    <cellStyle name="40% - Акцент2 10" xfId="677"/>
    <cellStyle name="40% - Акцент2 11" xfId="678"/>
    <cellStyle name="40% - Акцент2 12" xfId="679"/>
    <cellStyle name="40% - Акцент2 13" xfId="680"/>
    <cellStyle name="40% - Акцент2 14" xfId="681"/>
    <cellStyle name="40% - Акцент2 15" xfId="682"/>
    <cellStyle name="40% - Акцент2 16" xfId="683"/>
    <cellStyle name="40% - Акцент2 17" xfId="684"/>
    <cellStyle name="40% - Акцент2 18" xfId="685"/>
    <cellStyle name="40% - Акцент2 19" xfId="686"/>
    <cellStyle name="40% - Акцент2 2" xfId="687"/>
    <cellStyle name="40% - Акцент2 2 2" xfId="688"/>
    <cellStyle name="40% - Акцент2 2 3" xfId="689"/>
    <cellStyle name="40% - Акцент2 2 4" xfId="690"/>
    <cellStyle name="40% - Акцент2 2 5" xfId="691"/>
    <cellStyle name="40% - Акцент2 2 6" xfId="692"/>
    <cellStyle name="40% - Акцент2 2_Приложения к 571" xfId="693"/>
    <cellStyle name="40% - Акцент2 20" xfId="694"/>
    <cellStyle name="40% - Акцент2 21" xfId="695"/>
    <cellStyle name="40% - Акцент2 22" xfId="696"/>
    <cellStyle name="40% - Акцент2 23" xfId="697"/>
    <cellStyle name="40% - Акцент2 24" xfId="698"/>
    <cellStyle name="40% - Акцент2 3" xfId="699"/>
    <cellStyle name="40% - Акцент2 3 2" xfId="700"/>
    <cellStyle name="40% - Акцент2 3 3" xfId="701"/>
    <cellStyle name="40% - Акцент2 3 4" xfId="702"/>
    <cellStyle name="40% - Акцент2 3 5" xfId="703"/>
    <cellStyle name="40% - Акцент2 3 6" xfId="704"/>
    <cellStyle name="40% - Акцент2 3_Приложения к 571" xfId="705"/>
    <cellStyle name="40% - Акцент2 4" xfId="706"/>
    <cellStyle name="40% - Акцент2 5" xfId="707"/>
    <cellStyle name="40% - Акцент2 6" xfId="708"/>
    <cellStyle name="40% - Акцент2 7" xfId="709"/>
    <cellStyle name="40% - Акцент2 8" xfId="710"/>
    <cellStyle name="40% - Акцент2 9" xfId="711"/>
    <cellStyle name="40% - Акцент3 10" xfId="712"/>
    <cellStyle name="40% - Акцент3 11" xfId="713"/>
    <cellStyle name="40% - Акцент3 12" xfId="714"/>
    <cellStyle name="40% - Акцент3 13" xfId="715"/>
    <cellStyle name="40% - Акцент3 14" xfId="716"/>
    <cellStyle name="40% - Акцент3 15" xfId="717"/>
    <cellStyle name="40% - Акцент3 16" xfId="718"/>
    <cellStyle name="40% - Акцент3 17" xfId="719"/>
    <cellStyle name="40% - Акцент3 18" xfId="720"/>
    <cellStyle name="40% - Акцент3 19" xfId="721"/>
    <cellStyle name="40% - Акцент3 2" xfId="722"/>
    <cellStyle name="40% - Акцент3 2 2" xfId="723"/>
    <cellStyle name="40% - Акцент3 2 3" xfId="724"/>
    <cellStyle name="40% - Акцент3 2 4" xfId="725"/>
    <cellStyle name="40% - Акцент3 2 5" xfId="726"/>
    <cellStyle name="40% - Акцент3 2 6" xfId="727"/>
    <cellStyle name="40% - Акцент3 2_Приложения к 571" xfId="728"/>
    <cellStyle name="40% - Акцент3 20" xfId="729"/>
    <cellStyle name="40% - Акцент3 21" xfId="730"/>
    <cellStyle name="40% - Акцент3 22" xfId="731"/>
    <cellStyle name="40% - Акцент3 23" xfId="732"/>
    <cellStyle name="40% - Акцент3 24" xfId="733"/>
    <cellStyle name="40% - Акцент3 3" xfId="734"/>
    <cellStyle name="40% - Акцент3 3 2" xfId="735"/>
    <cellStyle name="40% - Акцент3 3 3" xfId="736"/>
    <cellStyle name="40% - Акцент3 3 4" xfId="737"/>
    <cellStyle name="40% - Акцент3 3 5" xfId="738"/>
    <cellStyle name="40% - Акцент3 3 6" xfId="739"/>
    <cellStyle name="40% - Акцент3 3_Приложения к 571" xfId="740"/>
    <cellStyle name="40% - Акцент3 4" xfId="741"/>
    <cellStyle name="40% - Акцент3 5" xfId="742"/>
    <cellStyle name="40% - Акцент3 6" xfId="743"/>
    <cellStyle name="40% - Акцент3 7" xfId="744"/>
    <cellStyle name="40% - Акцент3 8" xfId="745"/>
    <cellStyle name="40% - Акцент3 9" xfId="746"/>
    <cellStyle name="40% - Акцент4 10" xfId="747"/>
    <cellStyle name="40% - Акцент4 11" xfId="748"/>
    <cellStyle name="40% - Акцент4 12" xfId="749"/>
    <cellStyle name="40% - Акцент4 13" xfId="750"/>
    <cellStyle name="40% - Акцент4 14" xfId="751"/>
    <cellStyle name="40% - Акцент4 15" xfId="752"/>
    <cellStyle name="40% - Акцент4 16" xfId="753"/>
    <cellStyle name="40% - Акцент4 17" xfId="754"/>
    <cellStyle name="40% - Акцент4 18" xfId="755"/>
    <cellStyle name="40% - Акцент4 19" xfId="756"/>
    <cellStyle name="40% - Акцент4 2" xfId="757"/>
    <cellStyle name="40% - Акцент4 2 2" xfId="758"/>
    <cellStyle name="40% - Акцент4 2 3" xfId="759"/>
    <cellStyle name="40% - Акцент4 2 4" xfId="760"/>
    <cellStyle name="40% - Акцент4 2 5" xfId="761"/>
    <cellStyle name="40% - Акцент4 2 6" xfId="762"/>
    <cellStyle name="40% - Акцент4 2_Приложения к 571" xfId="763"/>
    <cellStyle name="40% - Акцент4 20" xfId="764"/>
    <cellStyle name="40% - Акцент4 21" xfId="765"/>
    <cellStyle name="40% - Акцент4 22" xfId="766"/>
    <cellStyle name="40% - Акцент4 23" xfId="767"/>
    <cellStyle name="40% - Акцент4 24" xfId="768"/>
    <cellStyle name="40% - Акцент4 3" xfId="769"/>
    <cellStyle name="40% - Акцент4 3 2" xfId="770"/>
    <cellStyle name="40% - Акцент4 3 3" xfId="771"/>
    <cellStyle name="40% - Акцент4 3 4" xfId="772"/>
    <cellStyle name="40% - Акцент4 3 5" xfId="773"/>
    <cellStyle name="40% - Акцент4 3 6" xfId="774"/>
    <cellStyle name="40% - Акцент4 3_Приложения к 571" xfId="775"/>
    <cellStyle name="40% - Акцент4 4" xfId="776"/>
    <cellStyle name="40% - Акцент4 5" xfId="777"/>
    <cellStyle name="40% - Акцент4 6" xfId="778"/>
    <cellStyle name="40% - Акцент4 7" xfId="779"/>
    <cellStyle name="40% - Акцент4 8" xfId="780"/>
    <cellStyle name="40% - Акцент4 9" xfId="781"/>
    <cellStyle name="40% - Акцент5 10" xfId="782"/>
    <cellStyle name="40% - Акцент5 11" xfId="783"/>
    <cellStyle name="40% - Акцент5 12" xfId="784"/>
    <cellStyle name="40% - Акцент5 13" xfId="785"/>
    <cellStyle name="40% - Акцент5 14" xfId="786"/>
    <cellStyle name="40% - Акцент5 15" xfId="787"/>
    <cellStyle name="40% - Акцент5 16" xfId="788"/>
    <cellStyle name="40% - Акцент5 17" xfId="789"/>
    <cellStyle name="40% - Акцент5 18" xfId="790"/>
    <cellStyle name="40% - Акцент5 19" xfId="791"/>
    <cellStyle name="40% - Акцент5 2" xfId="792"/>
    <cellStyle name="40% - Акцент5 2 2" xfId="793"/>
    <cellStyle name="40% - Акцент5 2 3" xfId="794"/>
    <cellStyle name="40% - Акцент5 2 4" xfId="795"/>
    <cellStyle name="40% - Акцент5 2 5" xfId="796"/>
    <cellStyle name="40% - Акцент5 2 6" xfId="797"/>
    <cellStyle name="40% - Акцент5 2_Приложения к 571" xfId="798"/>
    <cellStyle name="40% - Акцент5 20" xfId="799"/>
    <cellStyle name="40% - Акцент5 21" xfId="800"/>
    <cellStyle name="40% - Акцент5 22" xfId="801"/>
    <cellStyle name="40% - Акцент5 23" xfId="802"/>
    <cellStyle name="40% - Акцент5 24" xfId="803"/>
    <cellStyle name="40% - Акцент5 3" xfId="804"/>
    <cellStyle name="40% - Акцент5 3 2" xfId="805"/>
    <cellStyle name="40% - Акцент5 3 3" xfId="806"/>
    <cellStyle name="40% - Акцент5 3 4" xfId="807"/>
    <cellStyle name="40% - Акцент5 3 5" xfId="808"/>
    <cellStyle name="40% - Акцент5 3 6" xfId="809"/>
    <cellStyle name="40% - Акцент5 3_Приложения к 571" xfId="810"/>
    <cellStyle name="40% - Акцент5 4" xfId="811"/>
    <cellStyle name="40% - Акцент5 5" xfId="812"/>
    <cellStyle name="40% - Акцент5 6" xfId="813"/>
    <cellStyle name="40% - Акцент5 7" xfId="814"/>
    <cellStyle name="40% - Акцент5 8" xfId="815"/>
    <cellStyle name="40% - Акцент5 9" xfId="816"/>
    <cellStyle name="40% - Акцент6 10" xfId="817"/>
    <cellStyle name="40% - Акцент6 11" xfId="818"/>
    <cellStyle name="40% - Акцент6 12" xfId="819"/>
    <cellStyle name="40% - Акцент6 13" xfId="820"/>
    <cellStyle name="40% - Акцент6 14" xfId="821"/>
    <cellStyle name="40% - Акцент6 15" xfId="822"/>
    <cellStyle name="40% - Акцент6 16" xfId="823"/>
    <cellStyle name="40% - Акцент6 17" xfId="824"/>
    <cellStyle name="40% - Акцент6 18" xfId="825"/>
    <cellStyle name="40% - Акцент6 19" xfId="826"/>
    <cellStyle name="40% - Акцент6 2" xfId="827"/>
    <cellStyle name="40% - Акцент6 2 2" xfId="828"/>
    <cellStyle name="40% - Акцент6 2 3" xfId="829"/>
    <cellStyle name="40% - Акцент6 2 4" xfId="830"/>
    <cellStyle name="40% - Акцент6 2 5" xfId="831"/>
    <cellStyle name="40% - Акцент6 2 6" xfId="832"/>
    <cellStyle name="40% - Акцент6 2_Приложения к 571" xfId="833"/>
    <cellStyle name="40% - Акцент6 20" xfId="834"/>
    <cellStyle name="40% - Акцент6 21" xfId="835"/>
    <cellStyle name="40% - Акцент6 22" xfId="836"/>
    <cellStyle name="40% - Акцент6 23" xfId="837"/>
    <cellStyle name="40% - Акцент6 24" xfId="838"/>
    <cellStyle name="40% - Акцент6 3" xfId="839"/>
    <cellStyle name="40% - Акцент6 3 2" xfId="840"/>
    <cellStyle name="40% - Акцент6 3 3" xfId="841"/>
    <cellStyle name="40% - Акцент6 3 4" xfId="842"/>
    <cellStyle name="40% - Акцент6 3 5" xfId="843"/>
    <cellStyle name="40% - Акцент6 3 6" xfId="844"/>
    <cellStyle name="40% - Акцент6 3_Приложения к 571" xfId="845"/>
    <cellStyle name="40% - Акцент6 4" xfId="846"/>
    <cellStyle name="40% - Акцент6 5" xfId="847"/>
    <cellStyle name="40% - Акцент6 6" xfId="848"/>
    <cellStyle name="40% - Акцент6 7" xfId="849"/>
    <cellStyle name="40% - Акцент6 8" xfId="850"/>
    <cellStyle name="40% - Акцент6 9" xfId="851"/>
    <cellStyle name="60% - Accent1" xfId="852"/>
    <cellStyle name="60% - Accent2" xfId="853"/>
    <cellStyle name="60% - Accent3" xfId="854"/>
    <cellStyle name="60% - Accent4" xfId="855"/>
    <cellStyle name="60% - Accent5" xfId="856"/>
    <cellStyle name="60% - Accent6" xfId="857"/>
    <cellStyle name="60% - Акцент1 10" xfId="858"/>
    <cellStyle name="60% - Акцент1 11" xfId="859"/>
    <cellStyle name="60% - Акцент1 12" xfId="860"/>
    <cellStyle name="60% - Акцент1 13" xfId="861"/>
    <cellStyle name="60% - Акцент1 14" xfId="862"/>
    <cellStyle name="60% - Акцент1 15" xfId="863"/>
    <cellStyle name="60% - Акцент1 16" xfId="864"/>
    <cellStyle name="60% - Акцент1 17" xfId="865"/>
    <cellStyle name="60% - Акцент1 18" xfId="866"/>
    <cellStyle name="60% - Акцент1 19" xfId="867"/>
    <cellStyle name="60% - Акцент1 2" xfId="868"/>
    <cellStyle name="60% - Акцент1 2 2" xfId="869"/>
    <cellStyle name="60% - Акцент1 2 3" xfId="870"/>
    <cellStyle name="60% - Акцент1 2 4" xfId="871"/>
    <cellStyle name="60% - Акцент1 2 5" xfId="872"/>
    <cellStyle name="60% - Акцент1 2 6" xfId="873"/>
    <cellStyle name="60% - Акцент1 20" xfId="874"/>
    <cellStyle name="60% - Акцент1 21" xfId="875"/>
    <cellStyle name="60% - Акцент1 22" xfId="876"/>
    <cellStyle name="60% - Акцент1 23" xfId="877"/>
    <cellStyle name="60% - Акцент1 24" xfId="878"/>
    <cellStyle name="60% - Акцент1 3" xfId="879"/>
    <cellStyle name="60% - Акцент1 3 2" xfId="880"/>
    <cellStyle name="60% - Акцент1 3 3" xfId="881"/>
    <cellStyle name="60% - Акцент1 3 4" xfId="882"/>
    <cellStyle name="60% - Акцент1 3 5" xfId="883"/>
    <cellStyle name="60% - Акцент1 3 6" xfId="884"/>
    <cellStyle name="60% - Акцент1 4" xfId="885"/>
    <cellStyle name="60% - Акцент1 5" xfId="886"/>
    <cellStyle name="60% - Акцент1 6" xfId="887"/>
    <cellStyle name="60% - Акцент1 7" xfId="888"/>
    <cellStyle name="60% - Акцент1 8" xfId="889"/>
    <cellStyle name="60% - Акцент1 9" xfId="890"/>
    <cellStyle name="60% - Акцент2 10" xfId="891"/>
    <cellStyle name="60% - Акцент2 11" xfId="892"/>
    <cellStyle name="60% - Акцент2 12" xfId="893"/>
    <cellStyle name="60% - Акцент2 13" xfId="894"/>
    <cellStyle name="60% - Акцент2 14" xfId="895"/>
    <cellStyle name="60% - Акцент2 15" xfId="896"/>
    <cellStyle name="60% - Акцент2 16" xfId="897"/>
    <cellStyle name="60% - Акцент2 17" xfId="898"/>
    <cellStyle name="60% - Акцент2 18" xfId="899"/>
    <cellStyle name="60% - Акцент2 19" xfId="900"/>
    <cellStyle name="60% - Акцент2 2" xfId="901"/>
    <cellStyle name="60% - Акцент2 2 2" xfId="902"/>
    <cellStyle name="60% - Акцент2 2 3" xfId="903"/>
    <cellStyle name="60% - Акцент2 2 4" xfId="904"/>
    <cellStyle name="60% - Акцент2 2 5" xfId="905"/>
    <cellStyle name="60% - Акцент2 2 6" xfId="906"/>
    <cellStyle name="60% - Акцент2 20" xfId="907"/>
    <cellStyle name="60% - Акцент2 21" xfId="908"/>
    <cellStyle name="60% - Акцент2 22" xfId="909"/>
    <cellStyle name="60% - Акцент2 23" xfId="910"/>
    <cellStyle name="60% - Акцент2 24" xfId="911"/>
    <cellStyle name="60% - Акцент2 3" xfId="912"/>
    <cellStyle name="60% - Акцент2 3 2" xfId="913"/>
    <cellStyle name="60% - Акцент2 3 3" xfId="914"/>
    <cellStyle name="60% - Акцент2 3 4" xfId="915"/>
    <cellStyle name="60% - Акцент2 3 5" xfId="916"/>
    <cellStyle name="60% - Акцент2 3 6" xfId="917"/>
    <cellStyle name="60% - Акцент2 4" xfId="918"/>
    <cellStyle name="60% - Акцент2 5" xfId="919"/>
    <cellStyle name="60% - Акцент2 6" xfId="920"/>
    <cellStyle name="60% - Акцент2 7" xfId="921"/>
    <cellStyle name="60% - Акцент2 8" xfId="922"/>
    <cellStyle name="60% - Акцент2 9" xfId="923"/>
    <cellStyle name="60% - Акцент3 10" xfId="924"/>
    <cellStyle name="60% - Акцент3 11" xfId="925"/>
    <cellStyle name="60% - Акцент3 12" xfId="926"/>
    <cellStyle name="60% - Акцент3 13" xfId="927"/>
    <cellStyle name="60% - Акцент3 14" xfId="928"/>
    <cellStyle name="60% - Акцент3 15" xfId="929"/>
    <cellStyle name="60% - Акцент3 16" xfId="930"/>
    <cellStyle name="60% - Акцент3 17" xfId="931"/>
    <cellStyle name="60% - Акцент3 18" xfId="932"/>
    <cellStyle name="60% - Акцент3 19" xfId="933"/>
    <cellStyle name="60% - Акцент3 2" xfId="934"/>
    <cellStyle name="60% - Акцент3 2 2" xfId="935"/>
    <cellStyle name="60% - Акцент3 2 3" xfId="936"/>
    <cellStyle name="60% - Акцент3 2 4" xfId="937"/>
    <cellStyle name="60% - Акцент3 2 5" xfId="938"/>
    <cellStyle name="60% - Акцент3 2 6" xfId="939"/>
    <cellStyle name="60% - Акцент3 20" xfId="940"/>
    <cellStyle name="60% - Акцент3 21" xfId="941"/>
    <cellStyle name="60% - Акцент3 22" xfId="942"/>
    <cellStyle name="60% - Акцент3 23" xfId="943"/>
    <cellStyle name="60% - Акцент3 24" xfId="944"/>
    <cellStyle name="60% - Акцент3 3" xfId="945"/>
    <cellStyle name="60% - Акцент3 3 2" xfId="946"/>
    <cellStyle name="60% - Акцент3 3 3" xfId="947"/>
    <cellStyle name="60% - Акцент3 3 4" xfId="948"/>
    <cellStyle name="60% - Акцент3 3 5" xfId="949"/>
    <cellStyle name="60% - Акцент3 3 6" xfId="950"/>
    <cellStyle name="60% - Акцент3 4" xfId="951"/>
    <cellStyle name="60% - Акцент3 5" xfId="952"/>
    <cellStyle name="60% - Акцент3 6" xfId="953"/>
    <cellStyle name="60% - Акцент3 7" xfId="954"/>
    <cellStyle name="60% - Акцент3 8" xfId="955"/>
    <cellStyle name="60% - Акцент3 9" xfId="956"/>
    <cellStyle name="60% - Акцент4 10" xfId="957"/>
    <cellStyle name="60% - Акцент4 11" xfId="958"/>
    <cellStyle name="60% - Акцент4 12" xfId="959"/>
    <cellStyle name="60% - Акцент4 13" xfId="960"/>
    <cellStyle name="60% - Акцент4 14" xfId="961"/>
    <cellStyle name="60% - Акцент4 15" xfId="962"/>
    <cellStyle name="60% - Акцент4 16" xfId="963"/>
    <cellStyle name="60% - Акцент4 17" xfId="964"/>
    <cellStyle name="60% - Акцент4 18" xfId="965"/>
    <cellStyle name="60% - Акцент4 19" xfId="966"/>
    <cellStyle name="60% - Акцент4 2" xfId="967"/>
    <cellStyle name="60% - Акцент4 2 2" xfId="968"/>
    <cellStyle name="60% - Акцент4 2 3" xfId="969"/>
    <cellStyle name="60% - Акцент4 2 4" xfId="970"/>
    <cellStyle name="60% - Акцент4 2 5" xfId="971"/>
    <cellStyle name="60% - Акцент4 2 6" xfId="972"/>
    <cellStyle name="60% - Акцент4 20" xfId="973"/>
    <cellStyle name="60% - Акцент4 21" xfId="974"/>
    <cellStyle name="60% - Акцент4 22" xfId="975"/>
    <cellStyle name="60% - Акцент4 23" xfId="976"/>
    <cellStyle name="60% - Акцент4 24" xfId="977"/>
    <cellStyle name="60% - Акцент4 3" xfId="978"/>
    <cellStyle name="60% - Акцент4 3 2" xfId="979"/>
    <cellStyle name="60% - Акцент4 3 3" xfId="980"/>
    <cellStyle name="60% - Акцент4 3 4" xfId="981"/>
    <cellStyle name="60% - Акцент4 3 5" xfId="982"/>
    <cellStyle name="60% - Акцент4 3 6" xfId="983"/>
    <cellStyle name="60% - Акцент4 4" xfId="984"/>
    <cellStyle name="60% - Акцент4 5" xfId="985"/>
    <cellStyle name="60% - Акцент4 6" xfId="986"/>
    <cellStyle name="60% - Акцент4 7" xfId="987"/>
    <cellStyle name="60% - Акцент4 8" xfId="988"/>
    <cellStyle name="60% - Акцент4 9" xfId="989"/>
    <cellStyle name="60% - Акцент5 10" xfId="990"/>
    <cellStyle name="60% - Акцент5 11" xfId="991"/>
    <cellStyle name="60% - Акцент5 12" xfId="992"/>
    <cellStyle name="60% - Акцент5 13" xfId="993"/>
    <cellStyle name="60% - Акцент5 14" xfId="994"/>
    <cellStyle name="60% - Акцент5 15" xfId="995"/>
    <cellStyle name="60% - Акцент5 16" xfId="996"/>
    <cellStyle name="60% - Акцент5 17" xfId="997"/>
    <cellStyle name="60% - Акцент5 18" xfId="998"/>
    <cellStyle name="60% - Акцент5 19" xfId="999"/>
    <cellStyle name="60% - Акцент5 2" xfId="1000"/>
    <cellStyle name="60% - Акцент5 2 2" xfId="1001"/>
    <cellStyle name="60% - Акцент5 2 3" xfId="1002"/>
    <cellStyle name="60% - Акцент5 2 4" xfId="1003"/>
    <cellStyle name="60% - Акцент5 2 5" xfId="1004"/>
    <cellStyle name="60% - Акцент5 2 6" xfId="1005"/>
    <cellStyle name="60% - Акцент5 20" xfId="1006"/>
    <cellStyle name="60% - Акцент5 21" xfId="1007"/>
    <cellStyle name="60% - Акцент5 22" xfId="1008"/>
    <cellStyle name="60% - Акцент5 23" xfId="1009"/>
    <cellStyle name="60% - Акцент5 24" xfId="1010"/>
    <cellStyle name="60% - Акцент5 3" xfId="1011"/>
    <cellStyle name="60% - Акцент5 3 2" xfId="1012"/>
    <cellStyle name="60% - Акцент5 3 3" xfId="1013"/>
    <cellStyle name="60% - Акцент5 3 4" xfId="1014"/>
    <cellStyle name="60% - Акцент5 3 5" xfId="1015"/>
    <cellStyle name="60% - Акцент5 3 6" xfId="1016"/>
    <cellStyle name="60% - Акцент5 4" xfId="1017"/>
    <cellStyle name="60% - Акцент5 5" xfId="1018"/>
    <cellStyle name="60% - Акцент5 6" xfId="1019"/>
    <cellStyle name="60% - Акцент5 7" xfId="1020"/>
    <cellStyle name="60% - Акцент5 8" xfId="1021"/>
    <cellStyle name="60% - Акцент5 9" xfId="1022"/>
    <cellStyle name="60% - Акцент6 10" xfId="1023"/>
    <cellStyle name="60% - Акцент6 11" xfId="1024"/>
    <cellStyle name="60% - Акцент6 12" xfId="1025"/>
    <cellStyle name="60% - Акцент6 13" xfId="1026"/>
    <cellStyle name="60% - Акцент6 14" xfId="1027"/>
    <cellStyle name="60% - Акцент6 15" xfId="1028"/>
    <cellStyle name="60% - Акцент6 16" xfId="1029"/>
    <cellStyle name="60% - Акцент6 17" xfId="1030"/>
    <cellStyle name="60% - Акцент6 18" xfId="1031"/>
    <cellStyle name="60% - Акцент6 19" xfId="1032"/>
    <cellStyle name="60% - Акцент6 2" xfId="1033"/>
    <cellStyle name="60% - Акцент6 2 2" xfId="1034"/>
    <cellStyle name="60% - Акцент6 2 3" xfId="1035"/>
    <cellStyle name="60% - Акцент6 2 4" xfId="1036"/>
    <cellStyle name="60% - Акцент6 2 5" xfId="1037"/>
    <cellStyle name="60% - Акцент6 2 6" xfId="1038"/>
    <cellStyle name="60% - Акцент6 20" xfId="1039"/>
    <cellStyle name="60% - Акцент6 21" xfId="1040"/>
    <cellStyle name="60% - Акцент6 22" xfId="1041"/>
    <cellStyle name="60% - Акцент6 23" xfId="1042"/>
    <cellStyle name="60% - Акцент6 24" xfId="1043"/>
    <cellStyle name="60% - Акцент6 3" xfId="1044"/>
    <cellStyle name="60% - Акцент6 3 2" xfId="1045"/>
    <cellStyle name="60% - Акцент6 3 3" xfId="1046"/>
    <cellStyle name="60% - Акцент6 3 4" xfId="1047"/>
    <cellStyle name="60% - Акцент6 3 5" xfId="1048"/>
    <cellStyle name="60% - Акцент6 3 6" xfId="1049"/>
    <cellStyle name="60% - Акцент6 4" xfId="1050"/>
    <cellStyle name="60% - Акцент6 5" xfId="1051"/>
    <cellStyle name="60% - Акцент6 6" xfId="1052"/>
    <cellStyle name="60% - Акцент6 7" xfId="1053"/>
    <cellStyle name="60% - Акцент6 8" xfId="1054"/>
    <cellStyle name="60% - Акцент6 9" xfId="1055"/>
    <cellStyle name="Accent1" xfId="1056"/>
    <cellStyle name="Accent2" xfId="1057"/>
    <cellStyle name="Accent3" xfId="1058"/>
    <cellStyle name="Accent4" xfId="1059"/>
    <cellStyle name="Accent5" xfId="1060"/>
    <cellStyle name="Accent6" xfId="1061"/>
    <cellStyle name="Bad" xfId="1062"/>
    <cellStyle name="Calculation" xfId="1063"/>
    <cellStyle name="Check Cell" xfId="1064"/>
    <cellStyle name="Explanatory Text" xfId="1065"/>
    <cellStyle name="Good" xfId="1066"/>
    <cellStyle name="Heading 1" xfId="1067"/>
    <cellStyle name="Heading 2" xfId="1068"/>
    <cellStyle name="Heading 3" xfId="1069"/>
    <cellStyle name="Heading 4" xfId="1070"/>
    <cellStyle name="Input" xfId="1071"/>
    <cellStyle name="Linked Cell" xfId="1072"/>
    <cellStyle name="Neutral" xfId="1073"/>
    <cellStyle name="normal" xfId="1074"/>
    <cellStyle name="Note" xfId="1075"/>
    <cellStyle name="Output" xfId="1076"/>
    <cellStyle name="S0" xfId="8"/>
    <cellStyle name="S0 10" xfId="131"/>
    <cellStyle name="S0 11" xfId="1077"/>
    <cellStyle name="S0 2" xfId="9"/>
    <cellStyle name="S0 2 2" xfId="5"/>
    <cellStyle name="S0 2 2 2" xfId="70"/>
    <cellStyle name="S0 2 3" xfId="71"/>
    <cellStyle name="S0 2_Сметы 1 этап" xfId="16"/>
    <cellStyle name="S0 3" xfId="17"/>
    <cellStyle name="S0 3 2" xfId="72"/>
    <cellStyle name="S0 4" xfId="18"/>
    <cellStyle name="S0 4 2" xfId="73"/>
    <cellStyle name="S0 5" xfId="7"/>
    <cellStyle name="S0 6" xfId="85"/>
    <cellStyle name="S0 7" xfId="112"/>
    <cellStyle name="S0 7 2" xfId="161"/>
    <cellStyle name="S0 8" xfId="116"/>
    <cellStyle name="S0 8 2" xfId="162"/>
    <cellStyle name="S0 9" xfId="130"/>
    <cellStyle name="S0_Сметы 1 этап" xfId="19"/>
    <cellStyle name="S1" xfId="10"/>
    <cellStyle name="S1 2" xfId="20"/>
    <cellStyle name="S1 3" xfId="21"/>
    <cellStyle name="S1 3 2" xfId="74"/>
    <cellStyle name="S1 4" xfId="22"/>
    <cellStyle name="S1 4 2" xfId="75"/>
    <cellStyle name="S1 5" xfId="76"/>
    <cellStyle name="S1 6" xfId="86"/>
    <cellStyle name="S1_Сметы 1 этап" xfId="23"/>
    <cellStyle name="S10" xfId="24"/>
    <cellStyle name="S10 2" xfId="25"/>
    <cellStyle name="S10 3" xfId="26"/>
    <cellStyle name="S10 4" xfId="77"/>
    <cellStyle name="S10 5" xfId="95"/>
    <cellStyle name="S10 6" xfId="142"/>
    <cellStyle name="S10_Сметы 1 этап" xfId="27"/>
    <cellStyle name="S11" xfId="28"/>
    <cellStyle name="S11 2" xfId="29"/>
    <cellStyle name="S11 3" xfId="96"/>
    <cellStyle name="S11 4" xfId="144"/>
    <cellStyle name="S12" xfId="30"/>
    <cellStyle name="S12 2" xfId="31"/>
    <cellStyle name="S12 3" xfId="97"/>
    <cellStyle name="S12 4" xfId="106"/>
    <cellStyle name="S13" xfId="32"/>
    <cellStyle name="S13 2" xfId="105"/>
    <cellStyle name="S13 3" xfId="145"/>
    <cellStyle name="S13 3 2" xfId="163"/>
    <cellStyle name="S13 4" xfId="1078"/>
    <cellStyle name="S14" xfId="33"/>
    <cellStyle name="S14 2" xfId="103"/>
    <cellStyle name="S14 3" xfId="164"/>
    <cellStyle name="S14 4" xfId="1079"/>
    <cellStyle name="S15" xfId="34"/>
    <cellStyle name="S15 2" xfId="104"/>
    <cellStyle name="S15 3" xfId="1080"/>
    <cellStyle name="S16" xfId="35"/>
    <cellStyle name="S16 2" xfId="1081"/>
    <cellStyle name="S17" xfId="36"/>
    <cellStyle name="S17 2" xfId="1082"/>
    <cellStyle name="S18" xfId="37"/>
    <cellStyle name="S18 2" xfId="1083"/>
    <cellStyle name="S19" xfId="38"/>
    <cellStyle name="S19 2" xfId="1084"/>
    <cellStyle name="S2" xfId="11"/>
    <cellStyle name="S2 2" xfId="39"/>
    <cellStyle name="S2 2 2" xfId="1944"/>
    <cellStyle name="S2 3" xfId="40"/>
    <cellStyle name="S2 3 2" xfId="78"/>
    <cellStyle name="S2 4" xfId="6"/>
    <cellStyle name="S2 4 2" xfId="79"/>
    <cellStyle name="S2 5" xfId="41"/>
    <cellStyle name="S2 5 2" xfId="1086"/>
    <cellStyle name="S2 5 3" xfId="1085"/>
    <cellStyle name="S2 6" xfId="87"/>
    <cellStyle name="S2 7" xfId="135"/>
    <cellStyle name="S2_Сметы 1 этап" xfId="42"/>
    <cellStyle name="S20" xfId="43"/>
    <cellStyle name="S20 2" xfId="1087"/>
    <cellStyle name="S21" xfId="44"/>
    <cellStyle name="S21 2" xfId="1088"/>
    <cellStyle name="S22" xfId="45"/>
    <cellStyle name="S3" xfId="46"/>
    <cellStyle name="S3 2" xfId="88"/>
    <cellStyle name="S3 2 2" xfId="113"/>
    <cellStyle name="S3 2 2 2" xfId="1942"/>
    <cellStyle name="S3 3" xfId="109"/>
    <cellStyle name="S3 4" xfId="136"/>
    <cellStyle name="S4" xfId="47"/>
    <cellStyle name="S4 2" xfId="48"/>
    <cellStyle name="S4 3" xfId="89"/>
    <cellStyle name="S4 4" xfId="108"/>
    <cellStyle name="S4 5" xfId="137"/>
    <cellStyle name="S5" xfId="49"/>
    <cellStyle name="S5 2" xfId="50"/>
    <cellStyle name="S5 3" xfId="90"/>
    <cellStyle name="S5 4" xfId="107"/>
    <cellStyle name="S5 5" xfId="138"/>
    <cellStyle name="S6" xfId="51"/>
    <cellStyle name="S6 2" xfId="52"/>
    <cellStyle name="S6 2 2" xfId="1941"/>
    <cellStyle name="S6 3" xfId="91"/>
    <cellStyle name="S6 4" xfId="102"/>
    <cellStyle name="S6 5" xfId="139"/>
    <cellStyle name="S7" xfId="53"/>
    <cellStyle name="S7 2" xfId="54"/>
    <cellStyle name="S7 2 2" xfId="1943"/>
    <cellStyle name="S7 3" xfId="92"/>
    <cellStyle name="S7 4" xfId="140"/>
    <cellStyle name="S8" xfId="55"/>
    <cellStyle name="S8 2" xfId="56"/>
    <cellStyle name="S8 3" xfId="93"/>
    <cellStyle name="S8 4" xfId="141"/>
    <cellStyle name="S9" xfId="57"/>
    <cellStyle name="S9 2" xfId="58"/>
    <cellStyle name="S9 3" xfId="59"/>
    <cellStyle name="S9 4" xfId="80"/>
    <cellStyle name="S9 5" xfId="94"/>
    <cellStyle name="S9 6" xfId="143"/>
    <cellStyle name="S9_Сметы 1 этап" xfId="60"/>
    <cellStyle name="Title" xfId="1089"/>
    <cellStyle name="Total" xfId="1090"/>
    <cellStyle name="Warning Text" xfId="1091"/>
    <cellStyle name="Акцент1 10" xfId="1092"/>
    <cellStyle name="Акцент1 11" xfId="1093"/>
    <cellStyle name="Акцент1 12" xfId="1094"/>
    <cellStyle name="Акцент1 13" xfId="1095"/>
    <cellStyle name="Акцент1 14" xfId="1096"/>
    <cellStyle name="Акцент1 15" xfId="1097"/>
    <cellStyle name="Акцент1 16" xfId="1098"/>
    <cellStyle name="Акцент1 17" xfId="1099"/>
    <cellStyle name="Акцент1 18" xfId="1100"/>
    <cellStyle name="Акцент1 19" xfId="1101"/>
    <cellStyle name="Акцент1 2" xfId="1102"/>
    <cellStyle name="Акцент1 2 2" xfId="1103"/>
    <cellStyle name="Акцент1 2 3" xfId="1104"/>
    <cellStyle name="Акцент1 2 4" xfId="1105"/>
    <cellStyle name="Акцент1 2 5" xfId="1106"/>
    <cellStyle name="Акцент1 2 6" xfId="1107"/>
    <cellStyle name="Акцент1 20" xfId="1108"/>
    <cellStyle name="Акцент1 21" xfId="1109"/>
    <cellStyle name="Акцент1 22" xfId="1110"/>
    <cellStyle name="Акцент1 23" xfId="1111"/>
    <cellStyle name="Акцент1 24" xfId="1112"/>
    <cellStyle name="Акцент1 3" xfId="1113"/>
    <cellStyle name="Акцент1 3 2" xfId="1114"/>
    <cellStyle name="Акцент1 3 3" xfId="1115"/>
    <cellStyle name="Акцент1 3 4" xfId="1116"/>
    <cellStyle name="Акцент1 3 5" xfId="1117"/>
    <cellStyle name="Акцент1 3 6" xfId="1118"/>
    <cellStyle name="Акцент1 4" xfId="1119"/>
    <cellStyle name="Акцент1 5" xfId="1120"/>
    <cellStyle name="Акцент1 6" xfId="1121"/>
    <cellStyle name="Акцент1 7" xfId="1122"/>
    <cellStyle name="Акцент1 8" xfId="1123"/>
    <cellStyle name="Акцент1 9" xfId="1124"/>
    <cellStyle name="Акцент2 10" xfId="1125"/>
    <cellStyle name="Акцент2 11" xfId="1126"/>
    <cellStyle name="Акцент2 12" xfId="1127"/>
    <cellStyle name="Акцент2 13" xfId="1128"/>
    <cellStyle name="Акцент2 14" xfId="1129"/>
    <cellStyle name="Акцент2 15" xfId="1130"/>
    <cellStyle name="Акцент2 16" xfId="1131"/>
    <cellStyle name="Акцент2 17" xfId="1132"/>
    <cellStyle name="Акцент2 18" xfId="1133"/>
    <cellStyle name="Акцент2 19" xfId="1134"/>
    <cellStyle name="Акцент2 2" xfId="1135"/>
    <cellStyle name="Акцент2 2 2" xfId="1136"/>
    <cellStyle name="Акцент2 2 3" xfId="1137"/>
    <cellStyle name="Акцент2 2 4" xfId="1138"/>
    <cellStyle name="Акцент2 2 5" xfId="1139"/>
    <cellStyle name="Акцент2 2 6" xfId="1140"/>
    <cellStyle name="Акцент2 20" xfId="1141"/>
    <cellStyle name="Акцент2 21" xfId="1142"/>
    <cellStyle name="Акцент2 22" xfId="1143"/>
    <cellStyle name="Акцент2 23" xfId="1144"/>
    <cellStyle name="Акцент2 24" xfId="1145"/>
    <cellStyle name="Акцент2 3" xfId="1146"/>
    <cellStyle name="Акцент2 3 2" xfId="1147"/>
    <cellStyle name="Акцент2 3 3" xfId="1148"/>
    <cellStyle name="Акцент2 3 4" xfId="1149"/>
    <cellStyle name="Акцент2 3 5" xfId="1150"/>
    <cellStyle name="Акцент2 3 6" xfId="1151"/>
    <cellStyle name="Акцент2 4" xfId="1152"/>
    <cellStyle name="Акцент2 5" xfId="1153"/>
    <cellStyle name="Акцент2 6" xfId="1154"/>
    <cellStyle name="Акцент2 7" xfId="1155"/>
    <cellStyle name="Акцент2 8" xfId="1156"/>
    <cellStyle name="Акцент2 9" xfId="1157"/>
    <cellStyle name="Акцент3 10" xfId="1158"/>
    <cellStyle name="Акцент3 11" xfId="1159"/>
    <cellStyle name="Акцент3 12" xfId="1160"/>
    <cellStyle name="Акцент3 13" xfId="1161"/>
    <cellStyle name="Акцент3 14" xfId="1162"/>
    <cellStyle name="Акцент3 15" xfId="1163"/>
    <cellStyle name="Акцент3 16" xfId="1164"/>
    <cellStyle name="Акцент3 17" xfId="1165"/>
    <cellStyle name="Акцент3 18" xfId="1166"/>
    <cellStyle name="Акцент3 19" xfId="1167"/>
    <cellStyle name="Акцент3 2" xfId="1168"/>
    <cellStyle name="Акцент3 2 2" xfId="1169"/>
    <cellStyle name="Акцент3 2 3" xfId="1170"/>
    <cellStyle name="Акцент3 2 4" xfId="1171"/>
    <cellStyle name="Акцент3 2 5" xfId="1172"/>
    <cellStyle name="Акцент3 2 6" xfId="1173"/>
    <cellStyle name="Акцент3 20" xfId="1174"/>
    <cellStyle name="Акцент3 21" xfId="1175"/>
    <cellStyle name="Акцент3 22" xfId="1176"/>
    <cellStyle name="Акцент3 23" xfId="1177"/>
    <cellStyle name="Акцент3 24" xfId="1178"/>
    <cellStyle name="Акцент3 3" xfId="1179"/>
    <cellStyle name="Акцент3 3 2" xfId="1180"/>
    <cellStyle name="Акцент3 3 3" xfId="1181"/>
    <cellStyle name="Акцент3 3 4" xfId="1182"/>
    <cellStyle name="Акцент3 3 5" xfId="1183"/>
    <cellStyle name="Акцент3 3 6" xfId="1184"/>
    <cellStyle name="Акцент3 4" xfId="1185"/>
    <cellStyle name="Акцент3 5" xfId="1186"/>
    <cellStyle name="Акцент3 6" xfId="1187"/>
    <cellStyle name="Акцент3 7" xfId="1188"/>
    <cellStyle name="Акцент3 8" xfId="1189"/>
    <cellStyle name="Акцент3 9" xfId="1190"/>
    <cellStyle name="Акцент4 10" xfId="1191"/>
    <cellStyle name="Акцент4 11" xfId="1192"/>
    <cellStyle name="Акцент4 12" xfId="1193"/>
    <cellStyle name="Акцент4 13" xfId="1194"/>
    <cellStyle name="Акцент4 14" xfId="1195"/>
    <cellStyle name="Акцент4 15" xfId="1196"/>
    <cellStyle name="Акцент4 16" xfId="1197"/>
    <cellStyle name="Акцент4 17" xfId="1198"/>
    <cellStyle name="Акцент4 18" xfId="1199"/>
    <cellStyle name="Акцент4 19" xfId="1200"/>
    <cellStyle name="Акцент4 2" xfId="1201"/>
    <cellStyle name="Акцент4 2 2" xfId="1202"/>
    <cellStyle name="Акцент4 2 3" xfId="1203"/>
    <cellStyle name="Акцент4 2 4" xfId="1204"/>
    <cellStyle name="Акцент4 2 5" xfId="1205"/>
    <cellStyle name="Акцент4 2 6" xfId="1206"/>
    <cellStyle name="Акцент4 20" xfId="1207"/>
    <cellStyle name="Акцент4 21" xfId="1208"/>
    <cellStyle name="Акцент4 22" xfId="1209"/>
    <cellStyle name="Акцент4 23" xfId="1210"/>
    <cellStyle name="Акцент4 24" xfId="1211"/>
    <cellStyle name="Акцент4 3" xfId="1212"/>
    <cellStyle name="Акцент4 3 2" xfId="1213"/>
    <cellStyle name="Акцент4 3 3" xfId="1214"/>
    <cellStyle name="Акцент4 3 4" xfId="1215"/>
    <cellStyle name="Акцент4 3 5" xfId="1216"/>
    <cellStyle name="Акцент4 3 6" xfId="1217"/>
    <cellStyle name="Акцент4 4" xfId="1218"/>
    <cellStyle name="Акцент4 5" xfId="1219"/>
    <cellStyle name="Акцент4 6" xfId="1220"/>
    <cellStyle name="Акцент4 7" xfId="1221"/>
    <cellStyle name="Акцент4 8" xfId="1222"/>
    <cellStyle name="Акцент4 9" xfId="1223"/>
    <cellStyle name="Акцент5 10" xfId="1224"/>
    <cellStyle name="Акцент5 11" xfId="1225"/>
    <cellStyle name="Акцент5 12" xfId="1226"/>
    <cellStyle name="Акцент5 13" xfId="1227"/>
    <cellStyle name="Акцент5 14" xfId="1228"/>
    <cellStyle name="Акцент5 15" xfId="1229"/>
    <cellStyle name="Акцент5 16" xfId="1230"/>
    <cellStyle name="Акцент5 17" xfId="1231"/>
    <cellStyle name="Акцент5 18" xfId="1232"/>
    <cellStyle name="Акцент5 19" xfId="1233"/>
    <cellStyle name="Акцент5 2" xfId="1234"/>
    <cellStyle name="Акцент5 2 2" xfId="1235"/>
    <cellStyle name="Акцент5 2 3" xfId="1236"/>
    <cellStyle name="Акцент5 2 4" xfId="1237"/>
    <cellStyle name="Акцент5 2 5" xfId="1238"/>
    <cellStyle name="Акцент5 2 6" xfId="1239"/>
    <cellStyle name="Акцент5 20" xfId="1240"/>
    <cellStyle name="Акцент5 21" xfId="1241"/>
    <cellStyle name="Акцент5 22" xfId="1242"/>
    <cellStyle name="Акцент5 23" xfId="1243"/>
    <cellStyle name="Акцент5 24" xfId="1244"/>
    <cellStyle name="Акцент5 3" xfId="1245"/>
    <cellStyle name="Акцент5 3 2" xfId="1246"/>
    <cellStyle name="Акцент5 3 3" xfId="1247"/>
    <cellStyle name="Акцент5 3 4" xfId="1248"/>
    <cellStyle name="Акцент5 3 5" xfId="1249"/>
    <cellStyle name="Акцент5 3 6" xfId="1250"/>
    <cellStyle name="Акцент5 4" xfId="1251"/>
    <cellStyle name="Акцент5 5" xfId="1252"/>
    <cellStyle name="Акцент5 6" xfId="1253"/>
    <cellStyle name="Акцент5 7" xfId="1254"/>
    <cellStyle name="Акцент5 8" xfId="1255"/>
    <cellStyle name="Акцент5 9" xfId="1256"/>
    <cellStyle name="Акцент6 10" xfId="1257"/>
    <cellStyle name="Акцент6 11" xfId="1258"/>
    <cellStyle name="Акцент6 12" xfId="1259"/>
    <cellStyle name="Акцент6 13" xfId="1260"/>
    <cellStyle name="Акцент6 14" xfId="1261"/>
    <cellStyle name="Акцент6 15" xfId="1262"/>
    <cellStyle name="Акцент6 16" xfId="1263"/>
    <cellStyle name="Акцент6 17" xfId="1264"/>
    <cellStyle name="Акцент6 18" xfId="1265"/>
    <cellStyle name="Акцент6 19" xfId="1266"/>
    <cellStyle name="Акцент6 2" xfId="1267"/>
    <cellStyle name="Акцент6 2 2" xfId="1268"/>
    <cellStyle name="Акцент6 2 3" xfId="1269"/>
    <cellStyle name="Акцент6 2 4" xfId="1270"/>
    <cellStyle name="Акцент6 2 5" xfId="1271"/>
    <cellStyle name="Акцент6 2 6" xfId="1272"/>
    <cellStyle name="Акцент6 20" xfId="1273"/>
    <cellStyle name="Акцент6 21" xfId="1274"/>
    <cellStyle name="Акцент6 22" xfId="1275"/>
    <cellStyle name="Акцент6 23" xfId="1276"/>
    <cellStyle name="Акцент6 24" xfId="1277"/>
    <cellStyle name="Акцент6 3" xfId="1278"/>
    <cellStyle name="Акцент6 3 2" xfId="1279"/>
    <cellStyle name="Акцент6 3 3" xfId="1280"/>
    <cellStyle name="Акцент6 3 4" xfId="1281"/>
    <cellStyle name="Акцент6 3 5" xfId="1282"/>
    <cellStyle name="Акцент6 3 6" xfId="1283"/>
    <cellStyle name="Акцент6 4" xfId="1284"/>
    <cellStyle name="Акцент6 5" xfId="1285"/>
    <cellStyle name="Акцент6 6" xfId="1286"/>
    <cellStyle name="Акцент6 7" xfId="1287"/>
    <cellStyle name="Акцент6 8" xfId="1288"/>
    <cellStyle name="Акцент6 9" xfId="1289"/>
    <cellStyle name="Ввод  10" xfId="1290"/>
    <cellStyle name="Ввод  11" xfId="1291"/>
    <cellStyle name="Ввод  12" xfId="1292"/>
    <cellStyle name="Ввод  13" xfId="1293"/>
    <cellStyle name="Ввод  14" xfId="1294"/>
    <cellStyle name="Ввод  15" xfId="1295"/>
    <cellStyle name="Ввод  16" xfId="1296"/>
    <cellStyle name="Ввод  17" xfId="1297"/>
    <cellStyle name="Ввод  18" xfId="1298"/>
    <cellStyle name="Ввод  19" xfId="1299"/>
    <cellStyle name="Ввод  2" xfId="1300"/>
    <cellStyle name="Ввод  2 2" xfId="1301"/>
    <cellStyle name="Ввод  2 3" xfId="1302"/>
    <cellStyle name="Ввод  2 4" xfId="1303"/>
    <cellStyle name="Ввод  2 5" xfId="1304"/>
    <cellStyle name="Ввод  2 6" xfId="1305"/>
    <cellStyle name="Ввод  20" xfId="1306"/>
    <cellStyle name="Ввод  21" xfId="1307"/>
    <cellStyle name="Ввод  22" xfId="1308"/>
    <cellStyle name="Ввод  23" xfId="1309"/>
    <cellStyle name="Ввод  24" xfId="1310"/>
    <cellStyle name="Ввод  3" xfId="1311"/>
    <cellStyle name="Ввод  3 2" xfId="1312"/>
    <cellStyle name="Ввод  3 3" xfId="1313"/>
    <cellStyle name="Ввод  3 4" xfId="1314"/>
    <cellStyle name="Ввод  3 5" xfId="1315"/>
    <cellStyle name="Ввод  3 6" xfId="1316"/>
    <cellStyle name="Ввод  4" xfId="1317"/>
    <cellStyle name="Ввод  5" xfId="1318"/>
    <cellStyle name="Ввод  6" xfId="1319"/>
    <cellStyle name="Ввод  7" xfId="1320"/>
    <cellStyle name="Ввод  8" xfId="1321"/>
    <cellStyle name="Ввод  9" xfId="1322"/>
    <cellStyle name="Вывод 10" xfId="1323"/>
    <cellStyle name="Вывод 11" xfId="1324"/>
    <cellStyle name="Вывод 12" xfId="1325"/>
    <cellStyle name="Вывод 13" xfId="1326"/>
    <cellStyle name="Вывод 14" xfId="1327"/>
    <cellStyle name="Вывод 15" xfId="1328"/>
    <cellStyle name="Вывод 16" xfId="1329"/>
    <cellStyle name="Вывод 17" xfId="1330"/>
    <cellStyle name="Вывод 18" xfId="1331"/>
    <cellStyle name="Вывод 19" xfId="1332"/>
    <cellStyle name="Вывод 2" xfId="1333"/>
    <cellStyle name="Вывод 2 2" xfId="1334"/>
    <cellStyle name="Вывод 2 3" xfId="1335"/>
    <cellStyle name="Вывод 2 4" xfId="1336"/>
    <cellStyle name="Вывод 2 5" xfId="1337"/>
    <cellStyle name="Вывод 2 6" xfId="1338"/>
    <cellStyle name="Вывод 20" xfId="1339"/>
    <cellStyle name="Вывод 21" xfId="1340"/>
    <cellStyle name="Вывод 22" xfId="1341"/>
    <cellStyle name="Вывод 23" xfId="1342"/>
    <cellStyle name="Вывод 24" xfId="1343"/>
    <cellStyle name="Вывод 3" xfId="1344"/>
    <cellStyle name="Вывод 3 2" xfId="1345"/>
    <cellStyle name="Вывод 3 3" xfId="1346"/>
    <cellStyle name="Вывод 3 4" xfId="1347"/>
    <cellStyle name="Вывод 3 5" xfId="1348"/>
    <cellStyle name="Вывод 3 6" xfId="1349"/>
    <cellStyle name="Вывод 4" xfId="1350"/>
    <cellStyle name="Вывод 5" xfId="1351"/>
    <cellStyle name="Вывод 6" xfId="1352"/>
    <cellStyle name="Вывод 7" xfId="1353"/>
    <cellStyle name="Вывод 8" xfId="1354"/>
    <cellStyle name="Вывод 9" xfId="1355"/>
    <cellStyle name="Вычисление 10" xfId="1356"/>
    <cellStyle name="Вычисление 11" xfId="1357"/>
    <cellStyle name="Вычисление 12" xfId="1358"/>
    <cellStyle name="Вычисление 13" xfId="1359"/>
    <cellStyle name="Вычисление 14" xfId="1360"/>
    <cellStyle name="Вычисление 15" xfId="1361"/>
    <cellStyle name="Вычисление 16" xfId="1362"/>
    <cellStyle name="Вычисление 17" xfId="1363"/>
    <cellStyle name="Вычисление 18" xfId="1364"/>
    <cellStyle name="Вычисление 19" xfId="1365"/>
    <cellStyle name="Вычисление 2" xfId="1366"/>
    <cellStyle name="Вычисление 2 2" xfId="1367"/>
    <cellStyle name="Вычисление 2 3" xfId="1368"/>
    <cellStyle name="Вычисление 2 4" xfId="1369"/>
    <cellStyle name="Вычисление 2 5" xfId="1370"/>
    <cellStyle name="Вычисление 2 6" xfId="1371"/>
    <cellStyle name="Вычисление 20" xfId="1372"/>
    <cellStyle name="Вычисление 21" xfId="1373"/>
    <cellStyle name="Вычисление 22" xfId="1374"/>
    <cellStyle name="Вычисление 23" xfId="1375"/>
    <cellStyle name="Вычисление 24" xfId="1376"/>
    <cellStyle name="Вычисление 3" xfId="1377"/>
    <cellStyle name="Вычисление 3 2" xfId="1378"/>
    <cellStyle name="Вычисление 3 3" xfId="1379"/>
    <cellStyle name="Вычисление 3 4" xfId="1380"/>
    <cellStyle name="Вычисление 3 5" xfId="1381"/>
    <cellStyle name="Вычисление 3 6" xfId="1382"/>
    <cellStyle name="Вычисление 4" xfId="1383"/>
    <cellStyle name="Вычисление 5" xfId="1384"/>
    <cellStyle name="Вычисление 6" xfId="1385"/>
    <cellStyle name="Вычисление 7" xfId="1386"/>
    <cellStyle name="Вычисление 8" xfId="1387"/>
    <cellStyle name="Вычисление 9" xfId="1388"/>
    <cellStyle name="Денежный [0] 10" xfId="1389"/>
    <cellStyle name="Денежный [0] 11" xfId="1390"/>
    <cellStyle name="Денежный [0] 12" xfId="1391"/>
    <cellStyle name="Денежный [0] 13" xfId="1392"/>
    <cellStyle name="Денежный [0] 14" xfId="1393"/>
    <cellStyle name="Денежный [0] 15" xfId="1394"/>
    <cellStyle name="Денежный [0] 16" xfId="1395"/>
    <cellStyle name="Денежный [0] 17" xfId="1396"/>
    <cellStyle name="Денежный [0] 18" xfId="1397"/>
    <cellStyle name="Денежный [0] 19" xfId="1398"/>
    <cellStyle name="Денежный [0] 2" xfId="1399"/>
    <cellStyle name="Денежный [0] 20" xfId="1400"/>
    <cellStyle name="Денежный [0] 21" xfId="1401"/>
    <cellStyle name="Денежный [0] 3" xfId="1402"/>
    <cellStyle name="Денежный [0] 4" xfId="1403"/>
    <cellStyle name="Денежный [0] 5" xfId="1404"/>
    <cellStyle name="Денежный [0] 6" xfId="1405"/>
    <cellStyle name="Денежный [0] 7" xfId="1406"/>
    <cellStyle name="Денежный [0] 8" xfId="1407"/>
    <cellStyle name="Денежный [0] 9" xfId="1408"/>
    <cellStyle name="Денежный 2" xfId="1409"/>
    <cellStyle name="Денежный 2 2" xfId="1926"/>
    <cellStyle name="Заголовок 1 10" xfId="1410"/>
    <cellStyle name="Заголовок 1 11" xfId="1411"/>
    <cellStyle name="Заголовок 1 12" xfId="1412"/>
    <cellStyle name="Заголовок 1 13" xfId="1413"/>
    <cellStyle name="Заголовок 1 14" xfId="1414"/>
    <cellStyle name="Заголовок 1 15" xfId="1415"/>
    <cellStyle name="Заголовок 1 16" xfId="1416"/>
    <cellStyle name="Заголовок 1 17" xfId="1417"/>
    <cellStyle name="Заголовок 1 18" xfId="1418"/>
    <cellStyle name="Заголовок 1 19" xfId="1419"/>
    <cellStyle name="Заголовок 1 2" xfId="1420"/>
    <cellStyle name="Заголовок 1 2 2" xfId="1421"/>
    <cellStyle name="Заголовок 1 2 3" xfId="1422"/>
    <cellStyle name="Заголовок 1 2 4" xfId="1423"/>
    <cellStyle name="Заголовок 1 2 5" xfId="1424"/>
    <cellStyle name="Заголовок 1 2 6" xfId="1425"/>
    <cellStyle name="Заголовок 1 20" xfId="1426"/>
    <cellStyle name="Заголовок 1 21" xfId="1427"/>
    <cellStyle name="Заголовок 1 22" xfId="1428"/>
    <cellStyle name="Заголовок 1 23" xfId="1429"/>
    <cellStyle name="Заголовок 1 24" xfId="1430"/>
    <cellStyle name="Заголовок 1 3" xfId="1431"/>
    <cellStyle name="Заголовок 1 3 2" xfId="1432"/>
    <cellStyle name="Заголовок 1 3 3" xfId="1433"/>
    <cellStyle name="Заголовок 1 3 4" xfId="1434"/>
    <cellStyle name="Заголовок 1 3 5" xfId="1435"/>
    <cellStyle name="Заголовок 1 3 6" xfId="1436"/>
    <cellStyle name="Заголовок 1 4" xfId="1437"/>
    <cellStyle name="Заголовок 1 5" xfId="1438"/>
    <cellStyle name="Заголовок 1 6" xfId="1439"/>
    <cellStyle name="Заголовок 1 7" xfId="1440"/>
    <cellStyle name="Заголовок 1 8" xfId="1441"/>
    <cellStyle name="Заголовок 1 9" xfId="1442"/>
    <cellStyle name="Заголовок 2 10" xfId="1443"/>
    <cellStyle name="Заголовок 2 11" xfId="1444"/>
    <cellStyle name="Заголовок 2 12" xfId="1445"/>
    <cellStyle name="Заголовок 2 13" xfId="1446"/>
    <cellStyle name="Заголовок 2 14" xfId="1447"/>
    <cellStyle name="Заголовок 2 15" xfId="1448"/>
    <cellStyle name="Заголовок 2 16" xfId="1449"/>
    <cellStyle name="Заголовок 2 17" xfId="1450"/>
    <cellStyle name="Заголовок 2 18" xfId="1451"/>
    <cellStyle name="Заголовок 2 19" xfId="1452"/>
    <cellStyle name="Заголовок 2 2" xfId="1453"/>
    <cellStyle name="Заголовок 2 2 2" xfId="1454"/>
    <cellStyle name="Заголовок 2 2 3" xfId="1455"/>
    <cellStyle name="Заголовок 2 2 4" xfId="1456"/>
    <cellStyle name="Заголовок 2 2 5" xfId="1457"/>
    <cellStyle name="Заголовок 2 2 6" xfId="1458"/>
    <cellStyle name="Заголовок 2 20" xfId="1459"/>
    <cellStyle name="Заголовок 2 21" xfId="1460"/>
    <cellStyle name="Заголовок 2 22" xfId="1461"/>
    <cellStyle name="Заголовок 2 23" xfId="1462"/>
    <cellStyle name="Заголовок 2 24" xfId="1463"/>
    <cellStyle name="Заголовок 2 3" xfId="1464"/>
    <cellStyle name="Заголовок 2 3 2" xfId="1465"/>
    <cellStyle name="Заголовок 2 3 3" xfId="1466"/>
    <cellStyle name="Заголовок 2 3 4" xfId="1467"/>
    <cellStyle name="Заголовок 2 3 5" xfId="1468"/>
    <cellStyle name="Заголовок 2 3 6" xfId="1469"/>
    <cellStyle name="Заголовок 2 4" xfId="1470"/>
    <cellStyle name="Заголовок 2 5" xfId="1471"/>
    <cellStyle name="Заголовок 2 6" xfId="1472"/>
    <cellStyle name="Заголовок 2 7" xfId="1473"/>
    <cellStyle name="Заголовок 2 8" xfId="1474"/>
    <cellStyle name="Заголовок 2 9" xfId="1475"/>
    <cellStyle name="Заголовок 3 10" xfId="1476"/>
    <cellStyle name="Заголовок 3 11" xfId="1477"/>
    <cellStyle name="Заголовок 3 12" xfId="1478"/>
    <cellStyle name="Заголовок 3 13" xfId="1479"/>
    <cellStyle name="Заголовок 3 14" xfId="1480"/>
    <cellStyle name="Заголовок 3 15" xfId="1481"/>
    <cellStyle name="Заголовок 3 16" xfId="1482"/>
    <cellStyle name="Заголовок 3 17" xfId="1483"/>
    <cellStyle name="Заголовок 3 18" xfId="1484"/>
    <cellStyle name="Заголовок 3 19" xfId="1485"/>
    <cellStyle name="Заголовок 3 2" xfId="1486"/>
    <cellStyle name="Заголовок 3 2 2" xfId="1487"/>
    <cellStyle name="Заголовок 3 2 3" xfId="1488"/>
    <cellStyle name="Заголовок 3 2 4" xfId="1489"/>
    <cellStyle name="Заголовок 3 2 5" xfId="1490"/>
    <cellStyle name="Заголовок 3 2 6" xfId="1491"/>
    <cellStyle name="Заголовок 3 20" xfId="1492"/>
    <cellStyle name="Заголовок 3 21" xfId="1493"/>
    <cellStyle name="Заголовок 3 22" xfId="1494"/>
    <cellStyle name="Заголовок 3 23" xfId="1495"/>
    <cellStyle name="Заголовок 3 24" xfId="1496"/>
    <cellStyle name="Заголовок 3 3" xfId="1497"/>
    <cellStyle name="Заголовок 3 3 2" xfId="1498"/>
    <cellStyle name="Заголовок 3 3 3" xfId="1499"/>
    <cellStyle name="Заголовок 3 3 4" xfId="1500"/>
    <cellStyle name="Заголовок 3 3 5" xfId="1501"/>
    <cellStyle name="Заголовок 3 3 6" xfId="1502"/>
    <cellStyle name="Заголовок 3 4" xfId="1503"/>
    <cellStyle name="Заголовок 3 5" xfId="1504"/>
    <cellStyle name="Заголовок 3 6" xfId="1505"/>
    <cellStyle name="Заголовок 3 7" xfId="1506"/>
    <cellStyle name="Заголовок 3 8" xfId="1507"/>
    <cellStyle name="Заголовок 3 9" xfId="1508"/>
    <cellStyle name="Заголовок 4 10" xfId="1509"/>
    <cellStyle name="Заголовок 4 11" xfId="1510"/>
    <cellStyle name="Заголовок 4 12" xfId="1511"/>
    <cellStyle name="Заголовок 4 13" xfId="1512"/>
    <cellStyle name="Заголовок 4 14" xfId="1513"/>
    <cellStyle name="Заголовок 4 15" xfId="1514"/>
    <cellStyle name="Заголовок 4 16" xfId="1515"/>
    <cellStyle name="Заголовок 4 17" xfId="1516"/>
    <cellStyle name="Заголовок 4 18" xfId="1517"/>
    <cellStyle name="Заголовок 4 19" xfId="1518"/>
    <cellStyle name="Заголовок 4 2" xfId="1519"/>
    <cellStyle name="Заголовок 4 2 2" xfId="1520"/>
    <cellStyle name="Заголовок 4 2 3" xfId="1521"/>
    <cellStyle name="Заголовок 4 2 4" xfId="1522"/>
    <cellStyle name="Заголовок 4 2 5" xfId="1523"/>
    <cellStyle name="Заголовок 4 2 6" xfId="1524"/>
    <cellStyle name="Заголовок 4 20" xfId="1525"/>
    <cellStyle name="Заголовок 4 21" xfId="1526"/>
    <cellStyle name="Заголовок 4 22" xfId="1527"/>
    <cellStyle name="Заголовок 4 23" xfId="1528"/>
    <cellStyle name="Заголовок 4 24" xfId="1529"/>
    <cellStyle name="Заголовок 4 3" xfId="1530"/>
    <cellStyle name="Заголовок 4 3 2" xfId="1531"/>
    <cellStyle name="Заголовок 4 3 3" xfId="1532"/>
    <cellStyle name="Заголовок 4 3 4" xfId="1533"/>
    <cellStyle name="Заголовок 4 3 5" xfId="1534"/>
    <cellStyle name="Заголовок 4 3 6" xfId="1535"/>
    <cellStyle name="Заголовок 4 4" xfId="1536"/>
    <cellStyle name="Заголовок 4 5" xfId="1537"/>
    <cellStyle name="Заголовок 4 6" xfId="1538"/>
    <cellStyle name="Заголовок 4 7" xfId="1539"/>
    <cellStyle name="Заголовок 4 8" xfId="1540"/>
    <cellStyle name="Заголовок 4 9" xfId="1541"/>
    <cellStyle name="Итог 10" xfId="1542"/>
    <cellStyle name="Итог 11" xfId="1543"/>
    <cellStyle name="Итог 12" xfId="1544"/>
    <cellStyle name="Итог 13" xfId="1545"/>
    <cellStyle name="Итог 14" xfId="1546"/>
    <cellStyle name="Итог 15" xfId="1547"/>
    <cellStyle name="Итог 16" xfId="1548"/>
    <cellStyle name="Итог 17" xfId="1549"/>
    <cellStyle name="Итог 18" xfId="1550"/>
    <cellStyle name="Итог 19" xfId="1551"/>
    <cellStyle name="Итог 2" xfId="1552"/>
    <cellStyle name="Итог 2 2" xfId="1553"/>
    <cellStyle name="Итог 2 3" xfId="1554"/>
    <cellStyle name="Итог 2 4" xfId="1555"/>
    <cellStyle name="Итог 2 5" xfId="1556"/>
    <cellStyle name="Итог 2 6" xfId="1557"/>
    <cellStyle name="Итог 20" xfId="1558"/>
    <cellStyle name="Итог 21" xfId="1559"/>
    <cellStyle name="Итог 22" xfId="1560"/>
    <cellStyle name="Итог 23" xfId="1561"/>
    <cellStyle name="Итог 24" xfId="1562"/>
    <cellStyle name="Итог 3" xfId="1563"/>
    <cellStyle name="Итог 3 2" xfId="1564"/>
    <cellStyle name="Итог 3 3" xfId="1565"/>
    <cellStyle name="Итог 3 4" xfId="1566"/>
    <cellStyle name="Итог 3 5" xfId="1567"/>
    <cellStyle name="Итог 3 6" xfId="1568"/>
    <cellStyle name="Итог 4" xfId="1569"/>
    <cellStyle name="Итог 5" xfId="1570"/>
    <cellStyle name="Итог 6" xfId="1571"/>
    <cellStyle name="Итог 7" xfId="1572"/>
    <cellStyle name="Итог 8" xfId="1573"/>
    <cellStyle name="Итог 9" xfId="1574"/>
    <cellStyle name="Контрольная ячейка 10" xfId="1575"/>
    <cellStyle name="Контрольная ячейка 11" xfId="1576"/>
    <cellStyle name="Контрольная ячейка 12" xfId="1577"/>
    <cellStyle name="Контрольная ячейка 13" xfId="1578"/>
    <cellStyle name="Контрольная ячейка 14" xfId="1579"/>
    <cellStyle name="Контрольная ячейка 15" xfId="1580"/>
    <cellStyle name="Контрольная ячейка 16" xfId="1581"/>
    <cellStyle name="Контрольная ячейка 17" xfId="1582"/>
    <cellStyle name="Контрольная ячейка 18" xfId="1583"/>
    <cellStyle name="Контрольная ячейка 19" xfId="1584"/>
    <cellStyle name="Контрольная ячейка 2" xfId="1585"/>
    <cellStyle name="Контрольная ячейка 2 2" xfId="1586"/>
    <cellStyle name="Контрольная ячейка 2 3" xfId="1587"/>
    <cellStyle name="Контрольная ячейка 2 4" xfId="1588"/>
    <cellStyle name="Контрольная ячейка 2 5" xfId="1589"/>
    <cellStyle name="Контрольная ячейка 2 6" xfId="1590"/>
    <cellStyle name="Контрольная ячейка 20" xfId="1591"/>
    <cellStyle name="Контрольная ячейка 21" xfId="1592"/>
    <cellStyle name="Контрольная ячейка 22" xfId="1593"/>
    <cellStyle name="Контрольная ячейка 23" xfId="1594"/>
    <cellStyle name="Контрольная ячейка 24" xfId="1595"/>
    <cellStyle name="Контрольная ячейка 3" xfId="1596"/>
    <cellStyle name="Контрольная ячейка 3 2" xfId="1597"/>
    <cellStyle name="Контрольная ячейка 3 3" xfId="1598"/>
    <cellStyle name="Контрольная ячейка 3 4" xfId="1599"/>
    <cellStyle name="Контрольная ячейка 3 5" xfId="1600"/>
    <cellStyle name="Контрольная ячейка 3 6" xfId="1601"/>
    <cellStyle name="Контрольная ячейка 4" xfId="1602"/>
    <cellStyle name="Контрольная ячейка 5" xfId="1603"/>
    <cellStyle name="Контрольная ячейка 6" xfId="1604"/>
    <cellStyle name="Контрольная ячейка 7" xfId="1605"/>
    <cellStyle name="Контрольная ячейка 8" xfId="1606"/>
    <cellStyle name="Контрольная ячейка 9" xfId="1607"/>
    <cellStyle name="Название 10" xfId="1608"/>
    <cellStyle name="Название 11" xfId="1609"/>
    <cellStyle name="Название 12" xfId="1610"/>
    <cellStyle name="Название 13" xfId="1611"/>
    <cellStyle name="Название 14" xfId="1612"/>
    <cellStyle name="Название 15" xfId="1613"/>
    <cellStyle name="Название 16" xfId="1614"/>
    <cellStyle name="Название 17" xfId="1615"/>
    <cellStyle name="Название 18" xfId="1616"/>
    <cellStyle name="Название 19" xfId="1617"/>
    <cellStyle name="Название 2" xfId="1618"/>
    <cellStyle name="Название 2 2" xfId="1619"/>
    <cellStyle name="Название 2 3" xfId="1620"/>
    <cellStyle name="Название 2 4" xfId="1621"/>
    <cellStyle name="Название 2 5" xfId="1622"/>
    <cellStyle name="Название 2 6" xfId="1623"/>
    <cellStyle name="Название 20" xfId="1624"/>
    <cellStyle name="Название 21" xfId="1625"/>
    <cellStyle name="Название 22" xfId="1626"/>
    <cellStyle name="Название 23" xfId="1627"/>
    <cellStyle name="Название 24" xfId="1628"/>
    <cellStyle name="Название 3" xfId="1629"/>
    <cellStyle name="Название 3 2" xfId="1630"/>
    <cellStyle name="Название 3 3" xfId="1631"/>
    <cellStyle name="Название 3 4" xfId="1632"/>
    <cellStyle name="Название 3 5" xfId="1633"/>
    <cellStyle name="Название 3 6" xfId="1634"/>
    <cellStyle name="Название 4" xfId="1635"/>
    <cellStyle name="Название 5" xfId="1636"/>
    <cellStyle name="Название 6" xfId="1637"/>
    <cellStyle name="Название 7" xfId="1638"/>
    <cellStyle name="Название 8" xfId="1639"/>
    <cellStyle name="Название 9" xfId="1640"/>
    <cellStyle name="Нейтральный 10" xfId="1641"/>
    <cellStyle name="Нейтральный 11" xfId="1642"/>
    <cellStyle name="Нейтральный 12" xfId="1643"/>
    <cellStyle name="Нейтральный 13" xfId="1644"/>
    <cellStyle name="Нейтральный 14" xfId="1645"/>
    <cellStyle name="Нейтральный 15" xfId="1646"/>
    <cellStyle name="Нейтральный 16" xfId="1647"/>
    <cellStyle name="Нейтральный 17" xfId="1648"/>
    <cellStyle name="Нейтральный 18" xfId="1649"/>
    <cellStyle name="Нейтральный 19" xfId="1650"/>
    <cellStyle name="Нейтральный 2" xfId="1651"/>
    <cellStyle name="Нейтральный 2 2" xfId="1652"/>
    <cellStyle name="Нейтральный 2 3" xfId="1653"/>
    <cellStyle name="Нейтральный 2 4" xfId="1654"/>
    <cellStyle name="Нейтральный 2 5" xfId="1655"/>
    <cellStyle name="Нейтральный 2 6" xfId="1656"/>
    <cellStyle name="Нейтральный 20" xfId="1657"/>
    <cellStyle name="Нейтральный 21" xfId="1658"/>
    <cellStyle name="Нейтральный 22" xfId="1659"/>
    <cellStyle name="Нейтральный 23" xfId="1660"/>
    <cellStyle name="Нейтральный 24" xfId="1661"/>
    <cellStyle name="Нейтральный 3" xfId="1662"/>
    <cellStyle name="Нейтральный 3 2" xfId="1663"/>
    <cellStyle name="Нейтральный 3 3" xfId="1664"/>
    <cellStyle name="Нейтральный 3 4" xfId="1665"/>
    <cellStyle name="Нейтральный 3 5" xfId="1666"/>
    <cellStyle name="Нейтральный 3 6" xfId="1667"/>
    <cellStyle name="Нейтральный 4" xfId="1668"/>
    <cellStyle name="Нейтральный 5" xfId="1669"/>
    <cellStyle name="Нейтральный 6" xfId="1670"/>
    <cellStyle name="Нейтральный 7" xfId="1671"/>
    <cellStyle name="Нейтральный 8" xfId="1672"/>
    <cellStyle name="Нейтральный 9" xfId="1673"/>
    <cellStyle name="Обычный" xfId="0" builtinId="0"/>
    <cellStyle name="Обычный 10" xfId="126"/>
    <cellStyle name="Обычный 10 2" xfId="128"/>
    <cellStyle name="Обычный 10 3" xfId="151"/>
    <cellStyle name="Обычный 11" xfId="127"/>
    <cellStyle name="Обычный 11 2" xfId="183"/>
    <cellStyle name="Обычный 11 2 2" xfId="243"/>
    <cellStyle name="Обычный 11 2 2 2" xfId="357"/>
    <cellStyle name="Обычный 11 2 3" xfId="295"/>
    <cellStyle name="Обычный 11 2 3 2" xfId="404"/>
    <cellStyle name="Обычный 11 2 4" xfId="214"/>
    <cellStyle name="Обычный 11 2 5" xfId="328"/>
    <cellStyle name="Обычный 11 3" xfId="166"/>
    <cellStyle name="Обычный 11 3 2" xfId="229"/>
    <cellStyle name="Обычный 11 3 3" xfId="343"/>
    <cellStyle name="Обычный 11 4" xfId="262"/>
    <cellStyle name="Обычный 11 4 2" xfId="372"/>
    <cellStyle name="Обычный 11 5" xfId="279"/>
    <cellStyle name="Обычный 11 5 2" xfId="388"/>
    <cellStyle name="Обычный 11 6" xfId="200"/>
    <cellStyle name="Обычный 11 7" xfId="314"/>
    <cellStyle name="Обычный 11 8" xfId="1674"/>
    <cellStyle name="Обычный 12" xfId="129"/>
    <cellStyle name="Обычный 12 2" xfId="184"/>
    <cellStyle name="Обычный 12 2 2" xfId="244"/>
    <cellStyle name="Обычный 12 2 2 2" xfId="358"/>
    <cellStyle name="Обычный 12 2 3" xfId="296"/>
    <cellStyle name="Обычный 12 2 3 2" xfId="405"/>
    <cellStyle name="Обычный 12 2 4" xfId="215"/>
    <cellStyle name="Обычный 12 2 5" xfId="329"/>
    <cellStyle name="Обычный 12 3" xfId="167"/>
    <cellStyle name="Обычный 12 3 2" xfId="230"/>
    <cellStyle name="Обычный 12 3 3" xfId="344"/>
    <cellStyle name="Обычный 12 4" xfId="263"/>
    <cellStyle name="Обычный 12 4 2" xfId="373"/>
    <cellStyle name="Обычный 12 5" xfId="280"/>
    <cellStyle name="Обычный 12 5 2" xfId="389"/>
    <cellStyle name="Обычный 12 6" xfId="201"/>
    <cellStyle name="Обычный 12 7" xfId="315"/>
    <cellStyle name="Обычный 12 8" xfId="1675"/>
    <cellStyle name="Обычный 13" xfId="134"/>
    <cellStyle name="Обычный 13 2" xfId="185"/>
    <cellStyle name="Обычный 13 2 2" xfId="245"/>
    <cellStyle name="Обычный 13 2 2 2" xfId="359"/>
    <cellStyle name="Обычный 13 2 3" xfId="297"/>
    <cellStyle name="Обычный 13 2 3 2" xfId="406"/>
    <cellStyle name="Обычный 13 2 4" xfId="216"/>
    <cellStyle name="Обычный 13 2 5" xfId="330"/>
    <cellStyle name="Обычный 13 3" xfId="168"/>
    <cellStyle name="Обычный 13 3 2" xfId="231"/>
    <cellStyle name="Обычный 13 3 3" xfId="345"/>
    <cellStyle name="Обычный 13 4" xfId="264"/>
    <cellStyle name="Обычный 13 4 2" xfId="374"/>
    <cellStyle name="Обычный 13 5" xfId="281"/>
    <cellStyle name="Обычный 13 5 2" xfId="390"/>
    <cellStyle name="Обычный 13 6" xfId="202"/>
    <cellStyle name="Обычный 13 7" xfId="316"/>
    <cellStyle name="Обычный 13 8" xfId="1676"/>
    <cellStyle name="Обычный 14" xfId="146"/>
    <cellStyle name="Обычный 14 2" xfId="186"/>
    <cellStyle name="Обычный 14 2 2" xfId="246"/>
    <cellStyle name="Обычный 14 2 2 2" xfId="360"/>
    <cellStyle name="Обычный 14 2 3" xfId="298"/>
    <cellStyle name="Обычный 14 2 3 2" xfId="407"/>
    <cellStyle name="Обычный 14 2 4" xfId="217"/>
    <cellStyle name="Обычный 14 2 5" xfId="331"/>
    <cellStyle name="Обычный 14 3" xfId="169"/>
    <cellStyle name="Обычный 14 3 2" xfId="232"/>
    <cellStyle name="Обычный 14 3 3" xfId="346"/>
    <cellStyle name="Обычный 14 4" xfId="265"/>
    <cellStyle name="Обычный 14 4 2" xfId="375"/>
    <cellStyle name="Обычный 14 5" xfId="282"/>
    <cellStyle name="Обычный 14 5 2" xfId="391"/>
    <cellStyle name="Обычный 14 6" xfId="203"/>
    <cellStyle name="Обычный 14 7" xfId="317"/>
    <cellStyle name="Обычный 14 8" xfId="1677"/>
    <cellStyle name="Обычный 15" xfId="147"/>
    <cellStyle name="Обычный 15 2" xfId="187"/>
    <cellStyle name="Обычный 15 2 2" xfId="247"/>
    <cellStyle name="Обычный 15 2 2 2" xfId="361"/>
    <cellStyle name="Обычный 15 2 3" xfId="299"/>
    <cellStyle name="Обычный 15 2 3 2" xfId="408"/>
    <cellStyle name="Обычный 15 2 4" xfId="218"/>
    <cellStyle name="Обычный 15 2 5" xfId="332"/>
    <cellStyle name="Обычный 15 3" xfId="170"/>
    <cellStyle name="Обычный 15 3 2" xfId="233"/>
    <cellStyle name="Обычный 15 3 3" xfId="347"/>
    <cellStyle name="Обычный 15 4" xfId="266"/>
    <cellStyle name="Обычный 15 4 2" xfId="376"/>
    <cellStyle name="Обычный 15 5" xfId="283"/>
    <cellStyle name="Обычный 15 5 2" xfId="392"/>
    <cellStyle name="Обычный 15 6" xfId="204"/>
    <cellStyle name="Обычный 15 7" xfId="318"/>
    <cellStyle name="Обычный 15 8" xfId="1678"/>
    <cellStyle name="Обычный 16" xfId="171"/>
    <cellStyle name="Обычный 16 2" xfId="188"/>
    <cellStyle name="Обычный 16 2 2" xfId="248"/>
    <cellStyle name="Обычный 16 2 2 2" xfId="362"/>
    <cellStyle name="Обычный 16 2 3" xfId="300"/>
    <cellStyle name="Обычный 16 2 3 2" xfId="409"/>
    <cellStyle name="Обычный 16 2 4" xfId="219"/>
    <cellStyle name="Обычный 16 2 5" xfId="333"/>
    <cellStyle name="Обычный 16 3" xfId="234"/>
    <cellStyle name="Обычный 16 3 2" xfId="348"/>
    <cellStyle name="Обычный 16 4" xfId="267"/>
    <cellStyle name="Обычный 16 4 2" xfId="377"/>
    <cellStyle name="Обычный 16 5" xfId="284"/>
    <cellStyle name="Обычный 16 5 2" xfId="393"/>
    <cellStyle name="Обычный 16 6" xfId="205"/>
    <cellStyle name="Обычный 16 7" xfId="319"/>
    <cellStyle name="Обычный 16 8" xfId="1679"/>
    <cellStyle name="Обычный 17" xfId="172"/>
    <cellStyle name="Обычный 17 2" xfId="189"/>
    <cellStyle name="Обычный 17 2 2" xfId="249"/>
    <cellStyle name="Обычный 17 2 2 2" xfId="363"/>
    <cellStyle name="Обычный 17 2 3" xfId="301"/>
    <cellStyle name="Обычный 17 2 3 2" xfId="410"/>
    <cellStyle name="Обычный 17 2 4" xfId="220"/>
    <cellStyle name="Обычный 17 2 5" xfId="334"/>
    <cellStyle name="Обычный 17 3" xfId="235"/>
    <cellStyle name="Обычный 17 3 2" xfId="349"/>
    <cellStyle name="Обычный 17 4" xfId="268"/>
    <cellStyle name="Обычный 17 4 2" xfId="378"/>
    <cellStyle name="Обычный 17 5" xfId="285"/>
    <cellStyle name="Обычный 17 5 2" xfId="394"/>
    <cellStyle name="Обычный 17 6" xfId="206"/>
    <cellStyle name="Обычный 17 7" xfId="320"/>
    <cellStyle name="Обычный 17 8" xfId="1680"/>
    <cellStyle name="Обычный 18" xfId="132"/>
    <cellStyle name="Обычный 18 2" xfId="190"/>
    <cellStyle name="Обычный 18 2 2" xfId="250"/>
    <cellStyle name="Обычный 18 2 2 2" xfId="364"/>
    <cellStyle name="Обычный 18 2 3" xfId="302"/>
    <cellStyle name="Обычный 18 2 3 2" xfId="411"/>
    <cellStyle name="Обычный 18 2 4" xfId="221"/>
    <cellStyle name="Обычный 18 2 5" xfId="335"/>
    <cellStyle name="Обычный 18 3" xfId="173"/>
    <cellStyle name="Обычный 18 3 2" xfId="236"/>
    <cellStyle name="Обычный 18 3 3" xfId="350"/>
    <cellStyle name="Обычный 18 4" xfId="269"/>
    <cellStyle name="Обычный 18 4 2" xfId="379"/>
    <cellStyle name="Обычный 18 5" xfId="286"/>
    <cellStyle name="Обычный 18 5 2" xfId="395"/>
    <cellStyle name="Обычный 18 6" xfId="207"/>
    <cellStyle name="Обычный 18 7" xfId="321"/>
    <cellStyle name="Обычный 18 8" xfId="1681"/>
    <cellStyle name="Обычный 19" xfId="174"/>
    <cellStyle name="Обычный 19 2" xfId="191"/>
    <cellStyle name="Обычный 19 2 2" xfId="251"/>
    <cellStyle name="Обычный 19 2 2 2" xfId="365"/>
    <cellStyle name="Обычный 19 2 3" xfId="303"/>
    <cellStyle name="Обычный 19 2 3 2" xfId="412"/>
    <cellStyle name="Обычный 19 2 4" xfId="222"/>
    <cellStyle name="Обычный 19 2 5" xfId="336"/>
    <cellStyle name="Обычный 19 3" xfId="237"/>
    <cellStyle name="Обычный 19 3 2" xfId="351"/>
    <cellStyle name="Обычный 19 4" xfId="270"/>
    <cellStyle name="Обычный 19 4 2" xfId="380"/>
    <cellStyle name="Обычный 19 5" xfId="287"/>
    <cellStyle name="Обычный 19 5 2" xfId="396"/>
    <cellStyle name="Обычный 19 6" xfId="208"/>
    <cellStyle name="Обычный 19 7" xfId="322"/>
    <cellStyle name="Обычный 19 8" xfId="1682"/>
    <cellStyle name="Обычный 2" xfId="1"/>
    <cellStyle name="Обычный 2 10" xfId="254"/>
    <cellStyle name="Обычный 2 11" xfId="1683"/>
    <cellStyle name="Обычный 2 12" xfId="1684"/>
    <cellStyle name="Обычный 2 13" xfId="1685"/>
    <cellStyle name="Обычный 2 14" xfId="1686"/>
    <cellStyle name="Обычный 2 15" xfId="1687"/>
    <cellStyle name="Обычный 2 16" xfId="1688"/>
    <cellStyle name="Обычный 2 17" xfId="1689"/>
    <cellStyle name="Обычный 2 18" xfId="1690"/>
    <cellStyle name="Обычный 2 2" xfId="14"/>
    <cellStyle name="Обычный 2 2 2" xfId="111"/>
    <cellStyle name="Обычный 2 2 2 2" xfId="1925"/>
    <cellStyle name="Обычный 2 2 4" xfId="1936"/>
    <cellStyle name="Обычный 2 3" xfId="61"/>
    <cellStyle name="Обычный 2 3 2" xfId="81"/>
    <cellStyle name="Обычный 2 4" xfId="62"/>
    <cellStyle name="Обычный 2 5" xfId="13"/>
    <cellStyle name="Обычный 2 6" xfId="1691"/>
    <cellStyle name="Обычный 2 7" xfId="1692"/>
    <cellStyle name="Обычный 2 8" xfId="1693"/>
    <cellStyle name="Обычный 2 9" xfId="1694"/>
    <cellStyle name="Обычный 20" xfId="193"/>
    <cellStyle name="Обычный 20 2" xfId="253"/>
    <cellStyle name="Обычный 20 2 2" xfId="367"/>
    <cellStyle name="Обычный 20 3" xfId="271"/>
    <cellStyle name="Обычный 20 3 2" xfId="381"/>
    <cellStyle name="Обычный 20 4" xfId="288"/>
    <cellStyle name="Обычный 20 4 2" xfId="397"/>
    <cellStyle name="Обычный 20 5" xfId="224"/>
    <cellStyle name="Обычный 20 6" xfId="338"/>
    <cellStyle name="Обычный 20 7" xfId="1695"/>
    <cellStyle name="Обычный 21" xfId="273"/>
    <cellStyle name="Обычный 21 2" xfId="1696"/>
    <cellStyle name="Обычный 22" xfId="274"/>
    <cellStyle name="Обычный 22 2" xfId="290"/>
    <cellStyle name="Обычный 22 2 2" xfId="399"/>
    <cellStyle name="Обычный 22 3" xfId="383"/>
    <cellStyle name="Обычный 22 4" xfId="1697"/>
    <cellStyle name="Обычный 23" xfId="291"/>
    <cellStyle name="Обычный 23 2" xfId="400"/>
    <cellStyle name="Обычный 23 3" xfId="1698"/>
    <cellStyle name="Обычный 24" xfId="293"/>
    <cellStyle name="Обычный 24 2" xfId="402"/>
    <cellStyle name="Обычный 24 3" xfId="1699"/>
    <cellStyle name="Обычный 25" xfId="308"/>
    <cellStyle name="Обычный 25 2" xfId="417"/>
    <cellStyle name="Обычный 26" xfId="419"/>
    <cellStyle name="Обычный 27" xfId="1922"/>
    <cellStyle name="Обычный 28" xfId="1923"/>
    <cellStyle name="Обычный 28 4" xfId="1934"/>
    <cellStyle name="Обычный 28 4 2" xfId="1947"/>
    <cellStyle name="Обычный 29" xfId="1927"/>
    <cellStyle name="Обычный 3" xfId="63"/>
    <cellStyle name="Обычный 3 2" xfId="69"/>
    <cellStyle name="Обычный 3 2 2" xfId="114"/>
    <cellStyle name="Обычный 3 3" xfId="1924"/>
    <cellStyle name="Обычный 30" xfId="1940"/>
    <cellStyle name="Обычный 30 2" xfId="1949"/>
    <cellStyle name="Обычный 31" xfId="1945"/>
    <cellStyle name="Обычный 31 2 2" xfId="1950"/>
    <cellStyle name="Обычный 32" xfId="1951"/>
    <cellStyle name="Обычный 33" xfId="1939"/>
    <cellStyle name="Обычный 33 2" xfId="1948"/>
    <cellStyle name="Обычный 34" xfId="1933"/>
    <cellStyle name="Обычный 35" xfId="1946"/>
    <cellStyle name="Обычный 36" xfId="1952"/>
    <cellStyle name="Обычный 37" xfId="1953"/>
    <cellStyle name="Обычный 38" xfId="1954"/>
    <cellStyle name="Обычный 39" xfId="1955"/>
    <cellStyle name="Обычный 4" xfId="64"/>
    <cellStyle name="Обычный 4 2" xfId="65"/>
    <cellStyle name="Обычный 4 3" xfId="115"/>
    <cellStyle name="Обычный 4 3 2" xfId="192"/>
    <cellStyle name="Обычный 4 3 2 2" xfId="252"/>
    <cellStyle name="Обычный 4 3 2 2 2" xfId="366"/>
    <cellStyle name="Обычный 4 3 2 3" xfId="292"/>
    <cellStyle name="Обычный 4 3 2 3 2" xfId="401"/>
    <cellStyle name="Обычный 4 3 2 4" xfId="223"/>
    <cellStyle name="Обычный 4 3 2 5" xfId="337"/>
    <cellStyle name="Обычный 4 3 3" xfId="177"/>
    <cellStyle name="Обычный 4 3 3 2" xfId="294"/>
    <cellStyle name="Обычный 4 3 3 2 2" xfId="403"/>
    <cellStyle name="Обычный 4 3 3 3" xfId="238"/>
    <cellStyle name="Обычный 4 3 3 4" xfId="352"/>
    <cellStyle name="Обычный 4 3 4" xfId="272"/>
    <cellStyle name="Обычный 4 3 4 2" xfId="309"/>
    <cellStyle name="Обычный 4 3 4 2 2" xfId="418"/>
    <cellStyle name="Обычный 4 3 4 3" xfId="382"/>
    <cellStyle name="Обычный 4 3 5" xfId="289"/>
    <cellStyle name="Обычный 4 3 5 2" xfId="398"/>
    <cellStyle name="Обычный 4 3 6" xfId="209"/>
    <cellStyle name="Обычный 4 3 7" xfId="323"/>
    <cellStyle name="Обычный 4 4" xfId="133"/>
    <cellStyle name="Обычный 4 4 2" xfId="256"/>
    <cellStyle name="Обычный 40" xfId="1956"/>
    <cellStyle name="Обычный 41" xfId="1957"/>
    <cellStyle name="Обычный 42" xfId="1958"/>
    <cellStyle name="Обычный 5" xfId="66"/>
    <cellStyle name="Обычный 6" xfId="82"/>
    <cellStyle name="Обычный 6 2" xfId="117"/>
    <cellStyle name="Обычный 6 3" xfId="1700"/>
    <cellStyle name="Обычный 7" xfId="84"/>
    <cellStyle name="Обычный 7 2" xfId="118"/>
    <cellStyle name="Обычный 7 2 2" xfId="180"/>
    <cellStyle name="Обычный 7 2 2 2" xfId="240"/>
    <cellStyle name="Обычный 7 2 2 2 2" xfId="354"/>
    <cellStyle name="Обычный 7 2 2 3" xfId="304"/>
    <cellStyle name="Обычный 7 2 2 3 2" xfId="413"/>
    <cellStyle name="Обычный 7 2 2 4" xfId="211"/>
    <cellStyle name="Обычный 7 2 2 5" xfId="325"/>
    <cellStyle name="Обычный 7 2 3" xfId="156"/>
    <cellStyle name="Обычный 7 2 3 2" xfId="226"/>
    <cellStyle name="Обычный 7 2 3 3" xfId="340"/>
    <cellStyle name="Обычный 7 2 4" xfId="259"/>
    <cellStyle name="Обычный 7 2 4 2" xfId="369"/>
    <cellStyle name="Обычный 7 2 5" xfId="276"/>
    <cellStyle name="Обычный 7 2 5 2" xfId="385"/>
    <cellStyle name="Обычный 7 2 6" xfId="197"/>
    <cellStyle name="Обычный 7 2 7" xfId="311"/>
    <cellStyle name="Обычный 7 3" xfId="179"/>
    <cellStyle name="Обычный 7 3 2" xfId="239"/>
    <cellStyle name="Обычный 7 3 2 2" xfId="353"/>
    <cellStyle name="Обычный 7 3 3" xfId="305"/>
    <cellStyle name="Обычный 7 3 3 2" xfId="414"/>
    <cellStyle name="Обычный 7 3 4" xfId="210"/>
    <cellStyle name="Обычный 7 3 5" xfId="324"/>
    <cellStyle name="Обычный 7 4" xfId="148"/>
    <cellStyle name="Обычный 7 4 2" xfId="225"/>
    <cellStyle name="Обычный 7 4 3" xfId="339"/>
    <cellStyle name="Обычный 7 5" xfId="258"/>
    <cellStyle name="Обычный 7 5 2" xfId="368"/>
    <cellStyle name="Обычный 7 6" xfId="275"/>
    <cellStyle name="Обычный 7 6 2" xfId="384"/>
    <cellStyle name="Обычный 7 7" xfId="196"/>
    <cellStyle name="Обычный 7 8" xfId="310"/>
    <cellStyle name="Обычный 7 9" xfId="1701"/>
    <cellStyle name="Обычный 8" xfId="101"/>
    <cellStyle name="Обычный 8 2" xfId="181"/>
    <cellStyle name="Обычный 8 2 2" xfId="241"/>
    <cellStyle name="Обычный 8 2 2 2" xfId="355"/>
    <cellStyle name="Обычный 8 2 3" xfId="306"/>
    <cellStyle name="Обычный 8 2 3 2" xfId="415"/>
    <cellStyle name="Обычный 8 2 4" xfId="212"/>
    <cellStyle name="Обычный 8 2 5" xfId="326"/>
    <cellStyle name="Обычный 8 3" xfId="160"/>
    <cellStyle name="Обычный 8 3 2" xfId="227"/>
    <cellStyle name="Обычный 8 3 3" xfId="341"/>
    <cellStyle name="Обычный 8 4" xfId="260"/>
    <cellStyle name="Обычный 8 4 2" xfId="370"/>
    <cellStyle name="Обычный 8 5" xfId="277"/>
    <cellStyle name="Обычный 8 5 2" xfId="386"/>
    <cellStyle name="Обычный 8 6" xfId="198"/>
    <cellStyle name="Обычный 8 7" xfId="312"/>
    <cellStyle name="Обычный 8 8" xfId="1702"/>
    <cellStyle name="Обычный 9" xfId="110"/>
    <cellStyle name="Обычный 9 2" xfId="182"/>
    <cellStyle name="Обычный 9 2 2" xfId="242"/>
    <cellStyle name="Обычный 9 2 2 2" xfId="356"/>
    <cellStyle name="Обычный 9 2 3" xfId="307"/>
    <cellStyle name="Обычный 9 2 3 2" xfId="416"/>
    <cellStyle name="Обычный 9 2 4" xfId="213"/>
    <cellStyle name="Обычный 9 2 5" xfId="327"/>
    <cellStyle name="Обычный 9 3" xfId="165"/>
    <cellStyle name="Обычный 9 3 2" xfId="228"/>
    <cellStyle name="Обычный 9 3 3" xfId="342"/>
    <cellStyle name="Обычный 9 4" xfId="261"/>
    <cellStyle name="Обычный 9 4 2" xfId="371"/>
    <cellStyle name="Обычный 9 5" xfId="278"/>
    <cellStyle name="Обычный 9 5 2" xfId="387"/>
    <cellStyle name="Обычный 9 6" xfId="199"/>
    <cellStyle name="Обычный 9 7" xfId="313"/>
    <cellStyle name="Обычный 9 8" xfId="1703"/>
    <cellStyle name="Обычный_1080  сводный расчет" xfId="1932"/>
    <cellStyle name="Обычный_6200_PRT" xfId="1938"/>
    <cellStyle name="Обычный_6200_PRT 2" xfId="1931"/>
    <cellStyle name="Обычный_6200РД" xfId="1937"/>
    <cellStyle name="ПИР" xfId="1929"/>
    <cellStyle name="Плохой 10" xfId="1704"/>
    <cellStyle name="Плохой 11" xfId="1705"/>
    <cellStyle name="Плохой 12" xfId="1706"/>
    <cellStyle name="Плохой 13" xfId="1707"/>
    <cellStyle name="Плохой 14" xfId="1708"/>
    <cellStyle name="Плохой 15" xfId="1709"/>
    <cellStyle name="Плохой 16" xfId="1710"/>
    <cellStyle name="Плохой 17" xfId="1711"/>
    <cellStyle name="Плохой 18" xfId="1712"/>
    <cellStyle name="Плохой 19" xfId="1713"/>
    <cellStyle name="Плохой 2" xfId="1714"/>
    <cellStyle name="Плохой 2 2" xfId="1715"/>
    <cellStyle name="Плохой 2 3" xfId="1716"/>
    <cellStyle name="Плохой 2 4" xfId="1717"/>
    <cellStyle name="Плохой 2 5" xfId="1718"/>
    <cellStyle name="Плохой 2 6" xfId="1719"/>
    <cellStyle name="Плохой 20" xfId="1720"/>
    <cellStyle name="Плохой 21" xfId="1721"/>
    <cellStyle name="Плохой 22" xfId="1722"/>
    <cellStyle name="Плохой 23" xfId="1723"/>
    <cellStyle name="Плохой 24" xfId="1724"/>
    <cellStyle name="Плохой 3" xfId="1725"/>
    <cellStyle name="Плохой 3 2" xfId="1726"/>
    <cellStyle name="Плохой 3 3" xfId="1727"/>
    <cellStyle name="Плохой 3 4" xfId="1728"/>
    <cellStyle name="Плохой 3 5" xfId="1729"/>
    <cellStyle name="Плохой 3 6" xfId="1730"/>
    <cellStyle name="Плохой 4" xfId="1731"/>
    <cellStyle name="Плохой 5" xfId="1732"/>
    <cellStyle name="Плохой 6" xfId="1733"/>
    <cellStyle name="Плохой 7" xfId="1734"/>
    <cellStyle name="Плохой 8" xfId="1735"/>
    <cellStyle name="Плохой 9" xfId="1736"/>
    <cellStyle name="Пояснение 10" xfId="1737"/>
    <cellStyle name="Пояснение 11" xfId="1738"/>
    <cellStyle name="Пояснение 12" xfId="1739"/>
    <cellStyle name="Пояснение 13" xfId="1740"/>
    <cellStyle name="Пояснение 14" xfId="1741"/>
    <cellStyle name="Пояснение 15" xfId="1742"/>
    <cellStyle name="Пояснение 16" xfId="1743"/>
    <cellStyle name="Пояснение 17" xfId="1744"/>
    <cellStyle name="Пояснение 18" xfId="1745"/>
    <cellStyle name="Пояснение 19" xfId="1746"/>
    <cellStyle name="Пояснение 2" xfId="1747"/>
    <cellStyle name="Пояснение 2 2" xfId="1748"/>
    <cellStyle name="Пояснение 2 3" xfId="1749"/>
    <cellStyle name="Пояснение 2 4" xfId="1750"/>
    <cellStyle name="Пояснение 2 5" xfId="1751"/>
    <cellStyle name="Пояснение 2 6" xfId="1752"/>
    <cellStyle name="Пояснение 20" xfId="1753"/>
    <cellStyle name="Пояснение 21" xfId="1754"/>
    <cellStyle name="Пояснение 22" xfId="1755"/>
    <cellStyle name="Пояснение 23" xfId="1756"/>
    <cellStyle name="Пояснение 24" xfId="1757"/>
    <cellStyle name="Пояснение 3" xfId="1758"/>
    <cellStyle name="Пояснение 3 2" xfId="1759"/>
    <cellStyle name="Пояснение 3 3" xfId="1760"/>
    <cellStyle name="Пояснение 3 4" xfId="1761"/>
    <cellStyle name="Пояснение 3 5" xfId="1762"/>
    <cellStyle name="Пояснение 3 6" xfId="1763"/>
    <cellStyle name="Пояснение 4" xfId="1764"/>
    <cellStyle name="Пояснение 5" xfId="1765"/>
    <cellStyle name="Пояснение 6" xfId="1766"/>
    <cellStyle name="Пояснение 7" xfId="1767"/>
    <cellStyle name="Пояснение 8" xfId="1768"/>
    <cellStyle name="Пояснение 9" xfId="1769"/>
    <cellStyle name="Примечание 10" xfId="1770"/>
    <cellStyle name="Примечание 11" xfId="1771"/>
    <cellStyle name="Примечание 12" xfId="1772"/>
    <cellStyle name="Примечание 13" xfId="1773"/>
    <cellStyle name="Примечание 14" xfId="1774"/>
    <cellStyle name="Примечание 15" xfId="1775"/>
    <cellStyle name="Примечание 16" xfId="1776"/>
    <cellStyle name="Примечание 17" xfId="1777"/>
    <cellStyle name="Примечание 18" xfId="1778"/>
    <cellStyle name="Примечание 19" xfId="1779"/>
    <cellStyle name="Примечание 2" xfId="1780"/>
    <cellStyle name="Примечание 2 2" xfId="1781"/>
    <cellStyle name="Примечание 2 3" xfId="1782"/>
    <cellStyle name="Примечание 2 4" xfId="1783"/>
    <cellStyle name="Примечание 2 5" xfId="1784"/>
    <cellStyle name="Примечание 2 6" xfId="1785"/>
    <cellStyle name="Примечание 20" xfId="1786"/>
    <cellStyle name="Примечание 21" xfId="1787"/>
    <cellStyle name="Примечание 22" xfId="1788"/>
    <cellStyle name="Примечание 23" xfId="1789"/>
    <cellStyle name="Примечание 24" xfId="1790"/>
    <cellStyle name="Примечание 3" xfId="1791"/>
    <cellStyle name="Примечание 3 2" xfId="1792"/>
    <cellStyle name="Примечание 3 3" xfId="1793"/>
    <cellStyle name="Примечание 3 4" xfId="1794"/>
    <cellStyle name="Примечание 3 5" xfId="1795"/>
    <cellStyle name="Примечание 3 6" xfId="1796"/>
    <cellStyle name="Примечание 4" xfId="1797"/>
    <cellStyle name="Примечание 5" xfId="1798"/>
    <cellStyle name="Примечание 6" xfId="1799"/>
    <cellStyle name="Примечание 7" xfId="1800"/>
    <cellStyle name="Примечание 8" xfId="1801"/>
    <cellStyle name="Примечание 9" xfId="1802"/>
    <cellStyle name="Процентный" xfId="1921" builtinId="5"/>
    <cellStyle name="Процентный 10" xfId="1803"/>
    <cellStyle name="Процентный 11" xfId="1804"/>
    <cellStyle name="Процентный 12" xfId="1805"/>
    <cellStyle name="Процентный 13" xfId="1806"/>
    <cellStyle name="Процентный 14" xfId="1807"/>
    <cellStyle name="Процентный 2" xfId="4"/>
    <cellStyle name="Процентный 2 2" xfId="1808"/>
    <cellStyle name="Процентный 3" xfId="67"/>
    <cellStyle name="Процентный 3 2" xfId="83"/>
    <cellStyle name="Процентный 4" xfId="1809"/>
    <cellStyle name="Процентный 5" xfId="1810"/>
    <cellStyle name="Процентный 6" xfId="1811"/>
    <cellStyle name="Процентный 7" xfId="1812"/>
    <cellStyle name="Процентный 8" xfId="1813"/>
    <cellStyle name="Процентный 9" xfId="1814"/>
    <cellStyle name="СводРасч" xfId="257"/>
    <cellStyle name="Связанная ячейка 10" xfId="1815"/>
    <cellStyle name="Связанная ячейка 11" xfId="1816"/>
    <cellStyle name="Связанная ячейка 12" xfId="1817"/>
    <cellStyle name="Связанная ячейка 13" xfId="1818"/>
    <cellStyle name="Связанная ячейка 14" xfId="1819"/>
    <cellStyle name="Связанная ячейка 15" xfId="1820"/>
    <cellStyle name="Связанная ячейка 16" xfId="1821"/>
    <cellStyle name="Связанная ячейка 17" xfId="1822"/>
    <cellStyle name="Связанная ячейка 18" xfId="1823"/>
    <cellStyle name="Связанная ячейка 19" xfId="1824"/>
    <cellStyle name="Связанная ячейка 2" xfId="1825"/>
    <cellStyle name="Связанная ячейка 2 2" xfId="1826"/>
    <cellStyle name="Связанная ячейка 2 3" xfId="1827"/>
    <cellStyle name="Связанная ячейка 2 4" xfId="1828"/>
    <cellStyle name="Связанная ячейка 2 5" xfId="1829"/>
    <cellStyle name="Связанная ячейка 2 6" xfId="1830"/>
    <cellStyle name="Связанная ячейка 20" xfId="1831"/>
    <cellStyle name="Связанная ячейка 21" xfId="1832"/>
    <cellStyle name="Связанная ячейка 22" xfId="1833"/>
    <cellStyle name="Связанная ячейка 23" xfId="1834"/>
    <cellStyle name="Связанная ячейка 24" xfId="1835"/>
    <cellStyle name="Связанная ячейка 3" xfId="1836"/>
    <cellStyle name="Связанная ячейка 3 2" xfId="1837"/>
    <cellStyle name="Связанная ячейка 3 3" xfId="1838"/>
    <cellStyle name="Связанная ячейка 3 4" xfId="1839"/>
    <cellStyle name="Связанная ячейка 3 5" xfId="1840"/>
    <cellStyle name="Связанная ячейка 3 6" xfId="1841"/>
    <cellStyle name="Связанная ячейка 4" xfId="1842"/>
    <cellStyle name="Связанная ячейка 5" xfId="1843"/>
    <cellStyle name="Связанная ячейка 6" xfId="1844"/>
    <cellStyle name="Связанная ячейка 7" xfId="1845"/>
    <cellStyle name="Связанная ячейка 8" xfId="1846"/>
    <cellStyle name="Связанная ячейка 9" xfId="1847"/>
    <cellStyle name="Стиль 1" xfId="1848"/>
    <cellStyle name="ТЕКСТ" xfId="119"/>
    <cellStyle name="ТЕКСТ 2" xfId="1849"/>
    <cellStyle name="Текст предупреждения 10" xfId="1850"/>
    <cellStyle name="Текст предупреждения 11" xfId="1851"/>
    <cellStyle name="Текст предупреждения 12" xfId="1852"/>
    <cellStyle name="Текст предупреждения 13" xfId="1853"/>
    <cellStyle name="Текст предупреждения 14" xfId="1854"/>
    <cellStyle name="Текст предупреждения 15" xfId="1855"/>
    <cellStyle name="Текст предупреждения 16" xfId="1856"/>
    <cellStyle name="Текст предупреждения 17" xfId="1857"/>
    <cellStyle name="Текст предупреждения 18" xfId="1858"/>
    <cellStyle name="Текст предупреждения 19" xfId="1859"/>
    <cellStyle name="Текст предупреждения 2" xfId="1860"/>
    <cellStyle name="Текст предупреждения 2 2" xfId="1861"/>
    <cellStyle name="Текст предупреждения 2 3" xfId="1862"/>
    <cellStyle name="Текст предупреждения 2 4" xfId="1863"/>
    <cellStyle name="Текст предупреждения 2 5" xfId="1864"/>
    <cellStyle name="Текст предупреждения 2 6" xfId="1865"/>
    <cellStyle name="Текст предупреждения 20" xfId="1866"/>
    <cellStyle name="Текст предупреждения 21" xfId="1867"/>
    <cellStyle name="Текст предупреждения 22" xfId="1868"/>
    <cellStyle name="Текст предупреждения 23" xfId="1869"/>
    <cellStyle name="Текст предупреждения 24" xfId="1870"/>
    <cellStyle name="Текст предупреждения 3" xfId="1871"/>
    <cellStyle name="Текст предупреждения 3 2" xfId="1872"/>
    <cellStyle name="Текст предупреждения 3 3" xfId="1873"/>
    <cellStyle name="Текст предупреждения 3 4" xfId="1874"/>
    <cellStyle name="Текст предупреждения 3 5" xfId="1875"/>
    <cellStyle name="Текст предупреждения 3 6" xfId="1876"/>
    <cellStyle name="Текст предупреждения 4" xfId="1877"/>
    <cellStyle name="Текст предупреждения 5" xfId="1878"/>
    <cellStyle name="Текст предупреждения 6" xfId="1879"/>
    <cellStyle name="Текст предупреждения 7" xfId="1880"/>
    <cellStyle name="Текст предупреждения 8" xfId="1881"/>
    <cellStyle name="Текст предупреждения 9" xfId="1882"/>
    <cellStyle name="Титул" xfId="1928"/>
    <cellStyle name="Тысячи [0]_Акт" xfId="1883"/>
    <cellStyle name="Тысячи_Акт" xfId="1884"/>
    <cellStyle name="Финансовый" xfId="99" builtinId="3"/>
    <cellStyle name="Финансовый [0] 2" xfId="3"/>
    <cellStyle name="Финансовый [0] 2 2" xfId="98"/>
    <cellStyle name="Финансовый [0] 2 2 2" xfId="159"/>
    <cellStyle name="Финансовый [0] 2 2 2 2" xfId="255"/>
    <cellStyle name="Финансовый [0] 2 2 3" xfId="194"/>
    <cellStyle name="Финансовый [0] 2 2 3 2" xfId="1885"/>
    <cellStyle name="Финансовый [0] 2 3" xfId="100"/>
    <cellStyle name="Финансовый [0] 2 4" xfId="120"/>
    <cellStyle name="Финансовый [0] 3" xfId="150"/>
    <cellStyle name="Финансовый [0] 3 2" xfId="158"/>
    <cellStyle name="Финансовый [0] 3 3" xfId="176"/>
    <cellStyle name="Финансовый 2" xfId="2"/>
    <cellStyle name="Финансовый 2 2" xfId="122"/>
    <cellStyle name="Финансовый 2 2 2" xfId="178"/>
    <cellStyle name="Финансовый 2 3" xfId="121"/>
    <cellStyle name="Финансовый 2 3 2" xfId="175"/>
    <cellStyle name="Финансовый 2 3 3" xfId="1886"/>
    <cellStyle name="Финансовый 2 4" xfId="152"/>
    <cellStyle name="Финансовый 2 5" xfId="195"/>
    <cellStyle name="Финансовый 3" xfId="12"/>
    <cellStyle name="Финансовый 3 2" xfId="123"/>
    <cellStyle name="Финансовый 3 2 2" xfId="153"/>
    <cellStyle name="Финансовый 3 3" xfId="1887"/>
    <cellStyle name="Финансовый 4" xfId="15"/>
    <cellStyle name="Финансовый 4 2" xfId="124"/>
    <cellStyle name="Финансовый 4 2 2" xfId="154"/>
    <cellStyle name="Финансовый 5" xfId="68"/>
    <cellStyle name="Финансовый 5 2" xfId="125"/>
    <cellStyle name="Финансовый 5 2 2" xfId="155"/>
    <cellStyle name="Финансовый 6" xfId="149"/>
    <cellStyle name="Финансовый 6 2" xfId="157"/>
    <cellStyle name="Финансовый 7" xfId="1935"/>
    <cellStyle name="Хвост" xfId="1930"/>
    <cellStyle name="Хороший 10" xfId="1888"/>
    <cellStyle name="Хороший 11" xfId="1889"/>
    <cellStyle name="Хороший 12" xfId="1890"/>
    <cellStyle name="Хороший 13" xfId="1891"/>
    <cellStyle name="Хороший 14" xfId="1892"/>
    <cellStyle name="Хороший 15" xfId="1893"/>
    <cellStyle name="Хороший 16" xfId="1894"/>
    <cellStyle name="Хороший 17" xfId="1895"/>
    <cellStyle name="Хороший 18" xfId="1896"/>
    <cellStyle name="Хороший 19" xfId="1897"/>
    <cellStyle name="Хороший 2" xfId="1898"/>
    <cellStyle name="Хороший 2 2" xfId="1899"/>
    <cellStyle name="Хороший 2 3" xfId="1900"/>
    <cellStyle name="Хороший 2 4" xfId="1901"/>
    <cellStyle name="Хороший 2 5" xfId="1902"/>
    <cellStyle name="Хороший 2 6" xfId="1903"/>
    <cellStyle name="Хороший 20" xfId="1904"/>
    <cellStyle name="Хороший 21" xfId="1905"/>
    <cellStyle name="Хороший 22" xfId="1906"/>
    <cellStyle name="Хороший 23" xfId="1907"/>
    <cellStyle name="Хороший 24" xfId="1908"/>
    <cellStyle name="Хороший 3" xfId="1909"/>
    <cellStyle name="Хороший 3 2" xfId="1910"/>
    <cellStyle name="Хороший 3 3" xfId="1911"/>
    <cellStyle name="Хороший 3 4" xfId="1912"/>
    <cellStyle name="Хороший 3 5" xfId="1913"/>
    <cellStyle name="Хороший 3 6" xfId="1914"/>
    <cellStyle name="Хороший 4" xfId="1915"/>
    <cellStyle name="Хороший 5" xfId="1916"/>
    <cellStyle name="Хороший 6" xfId="1917"/>
    <cellStyle name="Хороший 7" xfId="1918"/>
    <cellStyle name="Хороший 8" xfId="1919"/>
    <cellStyle name="Хороший 9" xfId="19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8.xml"/><Relationship Id="rId21" Type="http://schemas.openxmlformats.org/officeDocument/2006/relationships/externalLink" Target="externalLinks/externalLink3.xml"/><Relationship Id="rId42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29.xml"/><Relationship Id="rId63" Type="http://schemas.openxmlformats.org/officeDocument/2006/relationships/externalLink" Target="externalLinks/externalLink45.xml"/><Relationship Id="rId68" Type="http://schemas.openxmlformats.org/officeDocument/2006/relationships/externalLink" Target="externalLinks/externalLink50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1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22.xml"/><Relationship Id="rId45" Type="http://schemas.openxmlformats.org/officeDocument/2006/relationships/externalLink" Target="externalLinks/externalLink27.xml"/><Relationship Id="rId53" Type="http://schemas.openxmlformats.org/officeDocument/2006/relationships/externalLink" Target="externalLinks/externalLink35.xml"/><Relationship Id="rId58" Type="http://schemas.openxmlformats.org/officeDocument/2006/relationships/externalLink" Target="externalLinks/externalLink40.xml"/><Relationship Id="rId66" Type="http://schemas.openxmlformats.org/officeDocument/2006/relationships/externalLink" Target="externalLinks/externalLink48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3.xml"/><Relationship Id="rId19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25.xml"/><Relationship Id="rId48" Type="http://schemas.openxmlformats.org/officeDocument/2006/relationships/externalLink" Target="externalLinks/externalLink30.xml"/><Relationship Id="rId56" Type="http://schemas.openxmlformats.org/officeDocument/2006/relationships/externalLink" Target="externalLinks/externalLink38.xml"/><Relationship Id="rId64" Type="http://schemas.openxmlformats.org/officeDocument/2006/relationships/externalLink" Target="externalLinks/externalLink46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3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28.xml"/><Relationship Id="rId59" Type="http://schemas.openxmlformats.org/officeDocument/2006/relationships/externalLink" Target="externalLinks/externalLink41.xml"/><Relationship Id="rId67" Type="http://schemas.openxmlformats.org/officeDocument/2006/relationships/externalLink" Target="externalLinks/externalLink49.xml"/><Relationship Id="rId20" Type="http://schemas.openxmlformats.org/officeDocument/2006/relationships/externalLink" Target="externalLinks/externalLink2.xml"/><Relationship Id="rId41" Type="http://schemas.openxmlformats.org/officeDocument/2006/relationships/externalLink" Target="externalLinks/externalLink23.xml"/><Relationship Id="rId54" Type="http://schemas.openxmlformats.org/officeDocument/2006/relationships/externalLink" Target="externalLinks/externalLink36.xml"/><Relationship Id="rId62" Type="http://schemas.openxmlformats.org/officeDocument/2006/relationships/externalLink" Target="externalLinks/externalLink44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49" Type="http://schemas.openxmlformats.org/officeDocument/2006/relationships/externalLink" Target="externalLinks/externalLink31.xml"/><Relationship Id="rId57" Type="http://schemas.openxmlformats.org/officeDocument/2006/relationships/externalLink" Target="externalLinks/externalLink39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3.xml"/><Relationship Id="rId44" Type="http://schemas.openxmlformats.org/officeDocument/2006/relationships/externalLink" Target="externalLinks/externalLink26.xml"/><Relationship Id="rId52" Type="http://schemas.openxmlformats.org/officeDocument/2006/relationships/externalLink" Target="externalLinks/externalLink34.xml"/><Relationship Id="rId60" Type="http://schemas.openxmlformats.org/officeDocument/2006/relationships/externalLink" Target="externalLinks/externalLink42.xml"/><Relationship Id="rId65" Type="http://schemas.openxmlformats.org/officeDocument/2006/relationships/externalLink" Target="externalLinks/externalLink4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21.xml"/><Relationship Id="rId34" Type="http://schemas.openxmlformats.org/officeDocument/2006/relationships/externalLink" Target="externalLinks/externalLink16.xml"/><Relationship Id="rId50" Type="http://schemas.openxmlformats.org/officeDocument/2006/relationships/externalLink" Target="externalLinks/externalLink32.xml"/><Relationship Id="rId55" Type="http://schemas.openxmlformats.org/officeDocument/2006/relationships/externalLink" Target="externalLinks/externalLink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0</xdr:rowOff>
    </xdr:to>
    <xdr:sp macro="" textlink="">
      <xdr:nvSpPr>
        <xdr:cNvPr id="2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66675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0</xdr:rowOff>
    </xdr:to>
    <xdr:sp macro="" textlink="">
      <xdr:nvSpPr>
        <xdr:cNvPr id="3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666750" y="2926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0</xdr:rowOff>
    </xdr:to>
    <xdr:sp macro="" textlink="">
      <xdr:nvSpPr>
        <xdr:cNvPr id="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666750" y="2965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47</xdr:row>
      <xdr:rowOff>0</xdr:rowOff>
    </xdr:from>
    <xdr:ext cx="304800" cy="190500"/>
    <xdr:sp macro="" textlink="">
      <xdr:nvSpPr>
        <xdr:cNvPr id="10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52725" y="114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304800" cy="190500"/>
    <xdr:sp macro="" textlink="">
      <xdr:nvSpPr>
        <xdr:cNvPr id="11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67853" y="12023912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304800" cy="190500"/>
    <xdr:sp macro="" textlink="">
      <xdr:nvSpPr>
        <xdr:cNvPr id="12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67853" y="12023912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57;&#1084;&#1077;&#1090;&#1099;%20&#1088;&#1072;&#1073;&#1086;&#1095;&#1080;&#1077;/2008/&#1089;&#1084;&#1077;&#1090;&#1072;%20&#1075;&#1077;&#1086;&#1083;%20&#1042;&#1086;&#1083;&#1075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SHKINA\Transfer\&#1052;&#1086;&#1080;%20&#1076;&#1086;&#1082;&#1091;&#1084;&#1077;&#1085;&#1090;&#1099;\&#1055;&#1053;&#1056;%20&#1057;&#1084;&#1086;&#1083;&#1077;&#1085;&#1089;&#1082;&#1072;&#1103;\&#1055;&#1053;&#1056;%20&#1076;&#1086;&#1087;%2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3;&#1040;&#1055;&#1086;&#1076;&#1085;&#105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!Bakcell\&#1041;&#1102;&#1076;\&#1041;&#1102;&#1076;&#1078;&#1077;&#1090;_Bakcell_081_07_2007-09-2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WP\NGK\5_2005\&#1057;&#1084;&#1077;&#1090;&#1072;_5_2005_&#1050;&#1072;&#1088;&#1100;&#1077;&#1088;&#1099;-&#104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Temp\Rar$DI00.781\&#1048;&#1079;&#1099;&#1089;&#1082;&#1072;&#1085;&#1080;&#1103;\&#1075;&#1077;&#1086;&#1083;-&#1048;&#1082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Temp/Rar$DI00.781/&#1048;&#1079;&#1099;&#1089;&#1082;&#1072;&#1085;&#1080;&#1103;/&#1075;&#1077;&#1086;&#1083;-&#1048;&#108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Temp\Rar$DI00.781\&#1048;&#1079;&#1099;&#1089;&#1082;&#1072;&#1085;&#1080;&#1103;\&#1075;&#1077;&#1086;&#1083;-&#1048;&#108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Temp\Rar$DI00.781\&#1048;&#1079;&#1099;&#1089;&#1082;&#1072;&#1085;&#1080;&#1103;\&#1075;&#1077;&#1086;&#1083;-&#1048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57;&#1084;&#1077;&#1090;&#1099;%20&#1048;&#1048;\Docs\Zarplata_1\&#1044;&#1077;&#1085;&#1080;&#1089;\&#1089;&#1086;&#1093;&#1088;&#1072;&#1085;&#1080;&#1090;&#110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&#1043;&#1045;&#1054;&#1057;&#1052;&#1045;&#1058;&#1040;\&#1056;&#1040;&#1057;&#1063;&#1045;&#1058;%20&#1057;&#1052;&#1045;&#1058;&#106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43;&#1045;&#1054;&#1057;&#1052;&#1045;&#1058;&#1040;/&#1056;&#1040;&#1057;&#1063;&#1045;&#1058;%20&#1057;&#1052;&#1045;&#1058;&#1067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&#1043;&#1045;&#1054;&#1057;&#1052;&#1045;&#1058;&#1040;\&#1056;&#1040;&#1057;&#1063;&#1045;&#1058;%20&#1057;&#1052;&#1045;&#1058;&#1067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&#1043;&#1045;&#1054;&#1057;&#1052;&#1045;&#1058;&#1040;\&#1056;&#1040;&#1057;&#1063;&#1045;&#1058;%20&#1057;&#1052;&#1045;&#1058;&#106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7;&#1045;&#1052;&#1086;&#1076;&#1085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89;&#1084;&#1077;&#1090;&#1085;&#1099;&#1081;\&#1040;&#1083;&#1077;&#1082;&#1089;&#1072;&#1085;&#1076;&#1088;%20&#1040;&#1083;&#1077;&#1082;&#1089;&#1077;&#1077;&#1074;&#1080;&#1095;\&#1057;&#1057;&#1056;%20&#1089;&#1085;&#1077;&#1075;&#1086;&#1074;&#1072;&#1103;%20&#1087;&#1072;&#1076;&#1100;\&#1059;&#1050;&#1057;&#1048;%20&#1057;&#1090;&#1088;&#1102;&#1082;&#1086;&#1074;\&#1056;&#1072;&#1079;&#1085;&#1086;&#1077;%20Excel\&#1057;&#1057;&#1056;\&#1059;&#1050;&#1057;&#1048;\&#1056;&#1045;&#1057;&#1058;&#1056;&#1059;&#1050;&#1058;&#1059;&#1056;&#1048;&#1047;&#1040;&#1062;&#1048;&#1071;\&#1057;&#1086;&#1089;&#1085;&#1086;&#1074;&#1086;&#1077;\&#1052;&#1086;&#1080;%20&#1076;&#1086;&#1082;&#1091;&#1084;&#1077;&#1085;&#1090;&#1099;\&#1041;&#1102;&#1076;&#1078;&#1077;&#1090;\&#1060;&#1062;&#1055;\&#1056;&#1077;&#1089;&#1090;&#1088;&#1091;&#1082;&#1090;&#1091;&#1088;&#1080;&#1079;&#1072;&#1094;&#1080;&#1103;\&#1057;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vo-d\d\&#1042;&#1080;&#1083;&#1099;\GEODESIA\Natasha\&#1042;&#1053;&#1048;&#1048;&#1056;\&#1057;&#1084;&#1077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1\Netwrkng\WORK\Project_Price_1-99.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rozhnyj/Downloads/&#1042;&#1040;&#1057;&#1048;&#1051;&#1048;&#1049;/&#1055;&#1048;&#1056;%20&#1057;&#1090;&#1072;&#1076;&#1080;&#1086;&#1085;/DOCUME~1/TEMP/LOCALS~1/Temp/Xl000026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nko\&#1084;&#1086;&#1080;%20&#1076;&#1086;&#1082;&#1091;&#1084;&#1077;&#1085;&#1090;\TEMP\ps19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COPU\&#1052;&#1086;&#1080;%20&#1076;&#1086;&#1082;&#1091;&#1084;&#1077;&#1085;&#1090;&#1099;%20898\&#1051;&#1086;&#1087;&#1072;&#1090;&#1082;&#1080;&#1085;\&#1057;&#1077;&#1088;&#1074;&#1077;&#1088;\&#1053;&#1072;&#1083;&#1080;&#1095;&#1080;&#1077;%20&#1072;&#1074;&#1090;&#1086;&#1090;&#1088;&#1072;&#1085;&#1089;&#1087;&#1086;&#1088;&#1090;&#1072;%20&#1087;&#1086;%20&#1060;&#1062;&#1055;\&#1057;&#1074;&#1086;&#1076;&#1085;&#1072;&#1103;%20&#1086;&#1090;&#1095;&#1077;&#1090;&#1099;%2020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88;&#1091;&#1076;&#1086;&#1079;&#1072;&#1090;&#1088;&#1072;&#1090;&#1099;%20&#1054;&#1054;&#1054;%20&#1043;&#1072;&#1079;&#1087;&#1088;&#1086;&#1084;%20&#1090;&#1088;&#1072;&#1085;&#1089;&#1075;&#1072;&#1079;%20&#1057;&#1072;&#1085;&#1082;&#1090;-&#1055;&#1077;&#1090;&#1077;&#1088;&#1073;&#1091;&#1088;&#1075;.%20&#1042;&#1085;&#1077;&#1076;&#1088;&#1077;&#1085;&#1080;&#1077;\&#1057;&#1080;&#1089;&#1090;&#1077;&#1084;&#1072;%20&#1076;&#1080;&#1089;&#1087;&#1077;&#1090;&#1095;&#1077;&#1088;&#1089;&#1082;&#1086;&#1075;&#1086;%20&#1091;&#1087;&#1088;&#1072;&#1074;&#1083;&#1077;&#1085;&#1080;&#1103;%20&#1074;%20&#1088;&#1072;&#1084;&#1082;&#1072;&#1093;%20&#1089;&#1090;&#1088;&#1086;&#1081;&#1082;&#1080;%20&#1059;&#1093;&#1090;&#1072;-&#1058;&#1086;&#1088;&#1078;&#1086;&#1082;.%20II%20&#1085;&#1080;&#1090;&#1082;&#1072;%20(&#1071;&#1084;&#1072;&#1083;)\&#1056;&#1044;%20-%20&#1057;&#1044;&#1059;%20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olikw2k\BLANK\&#1054;&#1073;&#1097;&#1080;&#1077;%20&#1076;&#1072;&#1085;&#1085;&#1099;&#1077;%20_format%20(electr)_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!exchange\23%20&#1086;&#1090;&#1076;&#1077;&#1083;\&#1045;&#1088;&#1105;&#1084;&#1080;&#1085;\&#1089;&#1084;&#1047;&#1045;&#1052;&#1086;&#1076;&#1085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tarinov\AppData\Roaming\Microsoft\AddIns\sumprop.xl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CurProjects\Working_objects\BalticZavod\&#1048;&#1042;&#1062;%20(62-01-001)\62-01-&#1057;&#1057;.001\Spec%20&#1048;&#1042;&#1062;(16.08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8;/&#1057;&#1084;&#1077;&#1090;&#1085;&#1099;&#1081;/&#1053;&#1052;&#1062;/3.%20&#1069;&#1083;&#1100;&#1073;&#1088;&#1091;&#1089;/EL8%20&#1080;%20EL9%20&#1055;&#1048;&#1056;/&#1040;&#1085;&#1072;&#1083;&#1080;&#1079;%20&#1089;&#1090;&#1086;&#1080;&#1084;&#1086;&#1089;&#1090;&#1080;%20&#1053;&#1058;&#1057;%20&#1080;%20&#1057;&#1058;&#1059;%20(EL7,%20EL8,%20EL9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76;&#1077;&#1087;&#1072;&#1088;&#1090;&#1072;&#1084;&#1077;&#1085;&#1090;%20&#1089;&#1080;&#1073;\&#1054;&#1090;&#1076;&#1077;&#1083;%20&#1087;&#1088;&#1086;&#1077;&#1082;&#1090;&#1080;&#1088;&#1086;&#1074;&#1072;&#1085;&#1080;&#1103;\01.%20&#1055;&#1088;&#1086;&#1077;&#1082;&#1090;&#1099;%20&#1074;%20&#1088;&#1072;&#1079;&#1088;&#1072;&#1073;&#1086;&#1090;&#1082;&#1077;\&#1057;&#1072;&#1084;&#1072;&#1088;&#1072;&#1090;&#1088;&#1072;&#1085;&#1089;&#1075;&#1072;&#1079;\07.%20&#1055;&#1088;&#1086;&#1077;&#1082;&#1090;&#1080;&#1088;&#1086;&#1074;&#1072;&#1085;&#1080;&#1077;\01.&#1058;&#1077;&#1093;&#1085;&#1080;&#1095;&#1077;&#1089;&#1082;&#1080;&#1081;%20&#1087;&#1088;&#1086;&#1077;&#1082;&#1090;\&#1057;&#1087;&#1077;&#1094;&#1080;&#1092;&#1080;&#1082;&#1072;&#1094;&#1080;&#1103;\1807200716462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DTkachev\Ttt_\Objects\&#1055;&#1057;&#1041;\PSBkrasnogvard_v4_0909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 (доп)"/>
      <sheetName val="ПС 110 кВ (доп)"/>
      <sheetName val=" КИП и А(доп)"/>
      <sheetName val="содержание том 8"/>
      <sheetName val="ПС 110 кВ _доп_"/>
      <sheetName val="W28"/>
    </sheetNames>
    <sheetDataSet>
      <sheetData sheetId="0"/>
      <sheetData sheetId="1" refreshError="1">
        <row r="8">
          <cell r="D8" t="str">
            <v>Сметная стоимость</v>
          </cell>
        </row>
        <row r="9">
          <cell r="D9" t="str">
            <v>Нормативная трудоемкость</v>
          </cell>
        </row>
        <row r="12">
          <cell r="B12" t="str">
            <v>Номер или шифр</v>
          </cell>
          <cell r="C12" t="str">
            <v>Наименование и техническая характеристика</v>
          </cell>
          <cell r="F12" t="str">
            <v>Затраты труда</v>
          </cell>
        </row>
        <row r="13">
          <cell r="B13" t="str">
            <v xml:space="preserve">норматива, </v>
          </cell>
          <cell r="C13" t="str">
            <v xml:space="preserve">оборудования или видов работ,ресурсов </v>
          </cell>
          <cell r="D13" t="str">
            <v>Единица</v>
          </cell>
          <cell r="E13" t="str">
            <v>Кол-во</v>
          </cell>
          <cell r="F13" t="str">
            <v>на един.</v>
          </cell>
        </row>
        <row r="14">
          <cell r="B14" t="str">
            <v>ценника</v>
          </cell>
          <cell r="C14" t="str">
            <v>и затрат</v>
          </cell>
          <cell r="D14" t="str">
            <v>измер.</v>
          </cell>
          <cell r="F14" t="str">
            <v>измерения</v>
          </cell>
        </row>
        <row r="15">
          <cell r="B15" t="str">
            <v>2</v>
          </cell>
          <cell r="C15" t="str">
            <v>3</v>
          </cell>
          <cell r="D15" t="str">
            <v>4</v>
          </cell>
          <cell r="E15" t="str">
            <v>5</v>
          </cell>
          <cell r="F15" t="str">
            <v>6</v>
          </cell>
        </row>
        <row r="16">
          <cell r="B16" t="str">
            <v>МДС 81-27.2001</v>
          </cell>
          <cell r="C16" t="str">
            <v>К стеснен.=1,2 (85% работ См.№10и)</v>
          </cell>
        </row>
        <row r="17">
          <cell r="B17" t="str">
            <v>табл.1.п.1</v>
          </cell>
          <cell r="C17" t="str">
            <v>27112,8*0,85*0,2=4609</v>
          </cell>
        </row>
        <row r="18">
          <cell r="B18" t="str">
            <v>ГЭСНп -2001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ЛЧ Р"/>
      <sheetName val="План Газпрома"/>
      <sheetName val="Лист5"/>
      <sheetName val="ПЛАН 07-10"/>
      <sheetName val="Акт-Смета_30"/>
      <sheetName val="Смета 1 инж_изыск"/>
      <sheetName val="свод 2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ГлавнСмГАП"/>
      <sheetName val="КалендПлан"/>
      <sheetName val="СводнСм"/>
      <sheetName val="СмШурф"/>
      <sheetName val="СмРучБур"/>
      <sheetName val="СмМашБур"/>
    </sheetNames>
    <sheetDataSet>
      <sheetData sheetId="0"/>
      <sheetData sheetId="1"/>
      <sheetData sheetId="2"/>
      <sheetData sheetId="3"/>
      <sheetData sheetId="4"/>
      <sheetData sheetId="5" refreshError="1">
        <row r="40">
          <cell r="J40">
            <v>67798</v>
          </cell>
        </row>
      </sheetData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еолог"/>
      <sheetName val="Лист2"/>
      <sheetName val="Лист3"/>
      <sheetName val="геолог м"/>
    </sheetNames>
    <sheetDataSet>
      <sheetData sheetId="0" refreshError="1"/>
      <sheetData sheetId="1">
        <row r="81">
          <cell r="L81">
            <v>11150.96551828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2002(v2)"/>
      <sheetName val="ПРОГНОЗ_1"/>
      <sheetName val="справ."/>
      <sheetName val="Лист2"/>
      <sheetName val="эл_химз_"/>
      <sheetName val="геология_"/>
      <sheetName val="справ_"/>
      <sheetName val="Данные для расчёта сметы"/>
      <sheetName val="СметаСводная снег"/>
      <sheetName val="93-110"/>
      <sheetName val="СметаСводная"/>
      <sheetName val="ИГ1"/>
      <sheetName val="СметаСводная павильон"/>
      <sheetName val="Смета"/>
      <sheetName val="топо"/>
      <sheetName val="оборудован"/>
      <sheetName val="Упр"/>
      <sheetName val="2002_v2_"/>
      <sheetName val="см8"/>
      <sheetName val="РН-ПНГ"/>
      <sheetName val="свод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6_11_1  сторонние"/>
      <sheetName val="установки"/>
      <sheetName val="8.14 КР (списание)ОПСТИКР"/>
      <sheetName val="Стр1"/>
      <sheetName val="Список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Перечень ИУ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  <sheetName val="ЕТС (ф)"/>
      <sheetName val="Исх1"/>
      <sheetName val="ПС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топо"/>
      <sheetName val="топография"/>
      <sheetName val="Journals"/>
      <sheetName val="Данные для расчёта сметы"/>
      <sheetName val="свод 3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ПДР"/>
      <sheetName val="Norm"/>
      <sheetName val="все"/>
      <sheetName val="ц_1991"/>
      <sheetName val="ГПК"/>
      <sheetName val="ДКС"/>
      <sheetName val="Етыпур"/>
      <sheetName val="Западн"/>
      <sheetName val="НГКХ"/>
      <sheetName val="ПСП "/>
      <sheetName val="Тобольск"/>
      <sheetName val="УПН"/>
      <sheetName val="Спр_общий"/>
      <sheetName val="Пример расчета"/>
      <sheetName val="свод 2"/>
      <sheetName val="Курсы"/>
      <sheetName val="Упр"/>
      <sheetName val="ВКЕ"/>
      <sheetName val="СМЕТА проект"/>
      <sheetName val="РП"/>
      <sheetName val="Сводная смета"/>
      <sheetName val="list"/>
      <sheetName val="Разработка проекта"/>
      <sheetName val="Main"/>
      <sheetName val="СметаСводная"/>
      <sheetName val="См 1 наруж.водопровод"/>
      <sheetName val="Кл-р SysTel"/>
      <sheetName val="СПРПФ"/>
      <sheetName val="sapactivexlhiddensheet"/>
      <sheetName val="КП Прим (3)"/>
      <sheetName val="1.3"/>
      <sheetName val="Калькуляция_2012"/>
      <sheetName val="СметаСводная Рыб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Лист опроса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ИГ1"/>
      <sheetName val="свод1"/>
      <sheetName val="#ССЫЛКА"/>
      <sheetName val="СметаСводная Колпино"/>
      <sheetName val="СметаСводная павильон"/>
      <sheetName val="сводная"/>
      <sheetName val="НЕДЕЛИ"/>
      <sheetName val="13.1"/>
      <sheetName val="Архив2"/>
      <sheetName val="Таас-Юрях"/>
      <sheetName val="Етыпур-"/>
      <sheetName val="ЗапТарк"/>
      <sheetName val="Приобка"/>
      <sheetName val="ВЖК"/>
      <sheetName val="КП Ма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топография"/>
      <sheetName val="топо"/>
      <sheetName val="Обновление"/>
      <sheetName val="Цена"/>
      <sheetName val="Product"/>
      <sheetName val="Шкаф"/>
      <sheetName val="Коэфф1."/>
      <sheetName val="Прайс лист"/>
      <sheetName val="Упр"/>
      <sheetName val="ц_1991"/>
      <sheetName val="информация"/>
      <sheetName val="РС"/>
      <sheetName val="Данные для расчёта сметы"/>
      <sheetName val="СметаСводная"/>
      <sheetName val="свод 2"/>
      <sheetName val="ИГ1"/>
      <sheetName val="См 1 наруж.водопровод"/>
      <sheetName val="свод1"/>
      <sheetName val="СметаСводная Рыб"/>
      <sheetName val="#ССЫЛКА"/>
      <sheetName val="СметаСводная Колпино"/>
      <sheetName val="Материалы"/>
      <sheetName val="шаблон"/>
      <sheetName val="Journals"/>
      <sheetName val="свод 3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ПДР"/>
      <sheetName val="Norm"/>
      <sheetName val="все"/>
      <sheetName val="ГПК"/>
      <sheetName val="ДКС"/>
      <sheetName val="Етыпур"/>
      <sheetName val="Западн"/>
      <sheetName val="НГКХ"/>
      <sheetName val="ПСП "/>
      <sheetName val="Тобольск"/>
      <sheetName val="УПН"/>
      <sheetName val="Спр_общий"/>
      <sheetName val="Пример расчета"/>
      <sheetName val="Курсы"/>
      <sheetName val="ВКЕ"/>
      <sheetName val="СМЕТА проект"/>
      <sheetName val="РП"/>
      <sheetName val="Сводная смета"/>
      <sheetName val="list"/>
      <sheetName val="Разработка проекта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свод_3"/>
      <sheetName val="ПСП_"/>
      <sheetName val="Пример_расчета"/>
      <sheetName val="свод_2"/>
      <sheetName val="СМЕТА_проект"/>
      <sheetName val="Сводная_смета"/>
      <sheetName val="Разработка_проекта"/>
      <sheetName val="Main"/>
      <sheetName val="Кл-р SysTel"/>
      <sheetName val="СПРПФ"/>
      <sheetName val="sapactivexlhiddensheet"/>
      <sheetName val="КП Прим (3)"/>
      <sheetName val="1.3"/>
      <sheetName val="Калькуляция_2012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Лист опроса"/>
      <sheetName val="к.84-к.83"/>
      <sheetName val="Summary"/>
      <sheetName val="HP и оргтехника"/>
      <sheetName val="5ОборРабМест(HP)"/>
      <sheetName val="Зап-3- СЦБ"/>
      <sheetName val="СметаСводная павильон"/>
      <sheetName val="сводная"/>
      <sheetName val="OCK1"/>
      <sheetName val="СМ"/>
      <sheetName val="Раб"/>
      <sheetName val="Ap"/>
      <sheetName val="Раб1"/>
      <sheetName val="Штамп"/>
      <sheetName val="Ан"/>
      <sheetName val="Титул"/>
      <sheetName val="СмДок"/>
      <sheetName val="СостРабПр"/>
      <sheetName val="Огл"/>
      <sheetName val="ПЗ"/>
      <sheetName val="ИсхДан"/>
      <sheetName val="С0"/>
      <sheetName val="Л09-02"/>
      <sheetName val="Л09-03"/>
      <sheetName val="16"/>
      <sheetName val="17"/>
      <sheetName val="18"/>
      <sheetName val="SS(4)"/>
      <sheetName val="SS(5)"/>
      <sheetName val="SS(6)"/>
      <sheetName val="SSS"/>
      <sheetName val="SS(7)"/>
      <sheetName val="SS(8)"/>
      <sheetName val="SS(9)"/>
      <sheetName val="SS(10)"/>
      <sheetName val="SS(11)"/>
      <sheetName val="SS(12)"/>
      <sheetName val="SS(13)"/>
      <sheetName val="SS(14)"/>
      <sheetName val="SS(15)"/>
      <sheetName val="SS(16)"/>
      <sheetName val="SS(17)"/>
      <sheetName val="SS(18)"/>
      <sheetName val="SS(19)"/>
      <sheetName val="SS(20)"/>
      <sheetName val="SS(21)"/>
      <sheetName val="SS(22)"/>
      <sheetName val="SS(23)"/>
      <sheetName val="SS(24)"/>
      <sheetName val="SS(25)"/>
      <sheetName val="SS(26)"/>
      <sheetName val="SS(27)"/>
      <sheetName val="SS(28)"/>
      <sheetName val="SS(29)"/>
      <sheetName val="SS(30)"/>
      <sheetName val="SS(31)"/>
      <sheetName val="SS(32)"/>
      <sheetName val="SS(33)"/>
      <sheetName val="SS(34)"/>
      <sheetName val="SS(35)"/>
      <sheetName val="SS(36)"/>
      <sheetName val="SS(37)"/>
      <sheetName val="SS(38)"/>
      <sheetName val="SS(39)"/>
      <sheetName val="SS(40)"/>
      <sheetName val="SS(41)"/>
      <sheetName val="SS(42)"/>
      <sheetName val="SS(43)"/>
      <sheetName val="SS(44)"/>
      <sheetName val="SS(45)"/>
      <sheetName val="SS(46)"/>
      <sheetName val="SS(47)"/>
      <sheetName val="SS(48)"/>
      <sheetName val="SS(49)"/>
      <sheetName val="SS(50)"/>
      <sheetName val="SS(51)"/>
      <sheetName val="SS(52)"/>
      <sheetName val="SS(53)"/>
      <sheetName val="SS(54)"/>
      <sheetName val="SS(55)"/>
      <sheetName val="SS(56)"/>
      <sheetName val="SS(57)"/>
      <sheetName val="SS(58)"/>
      <sheetName val="SS(59)"/>
      <sheetName val="SS(60)"/>
      <sheetName val="SS(61)"/>
      <sheetName val="SS(62)"/>
      <sheetName val="SS(63)"/>
      <sheetName val="SS(64)"/>
      <sheetName val="SS(65)"/>
      <sheetName val="SS(66)"/>
      <sheetName val="SS(67)"/>
      <sheetName val="SS(68)"/>
      <sheetName val="SS(69)"/>
      <sheetName val="SS(70)"/>
      <sheetName val="SS(71)"/>
      <sheetName val="SS(72)"/>
      <sheetName val="SS(73)"/>
      <sheetName val="SS(74)"/>
      <sheetName val="SS(75)"/>
      <sheetName val="SS(76)"/>
      <sheetName val="SS(77)"/>
      <sheetName val="SS(78)"/>
      <sheetName val="SS(79)"/>
      <sheetName val="SS(80)"/>
      <sheetName val="SS(81)"/>
      <sheetName val="SS(82)"/>
      <sheetName val="SS(83)"/>
      <sheetName val="SS(84)"/>
      <sheetName val="SS(85)"/>
      <sheetName val="SS(86)"/>
      <sheetName val="SS(87)"/>
      <sheetName val="SS(88)"/>
      <sheetName val="SS(89)"/>
      <sheetName val="SS(90)"/>
      <sheetName val="SS(91)"/>
      <sheetName val="SS(92)"/>
      <sheetName val="SS(93)"/>
      <sheetName val="SS(94)"/>
      <sheetName val="SS(95)"/>
      <sheetName val="SS(96)"/>
      <sheetName val="SS(97)"/>
      <sheetName val="SS(98)"/>
      <sheetName val="SS(99)"/>
      <sheetName val="SS(100)"/>
      <sheetName val="SS(101)"/>
      <sheetName val="SS(102)"/>
      <sheetName val="SS(103)"/>
      <sheetName val="SS(104)"/>
      <sheetName val="SS(105)"/>
      <sheetName val="SS(106)"/>
      <sheetName val="SS(107)"/>
      <sheetName val="SS(108)"/>
      <sheetName val="SS(109)"/>
      <sheetName val="SS(110)"/>
      <sheetName val="SS(111)"/>
      <sheetName val="SS(112)"/>
      <sheetName val="SS(113)"/>
      <sheetName val="SS(114)"/>
      <sheetName val="SS(115)"/>
      <sheetName val="SS(116)"/>
      <sheetName val="SS(117)"/>
      <sheetName val="SS(118)"/>
      <sheetName val="SS(119)"/>
      <sheetName val="SS(120)"/>
      <sheetName val="SS(121)"/>
      <sheetName val="SS(122)"/>
      <sheetName val="SS(123)"/>
      <sheetName val="SS(124)"/>
      <sheetName val="SS(125)"/>
      <sheetName val="SS(126)"/>
      <sheetName val="SS(127)"/>
      <sheetName val="SS(128)"/>
      <sheetName val="SS(129)"/>
      <sheetName val="SS(130)"/>
      <sheetName val="SS(131)"/>
      <sheetName val="SS(132)"/>
      <sheetName val="SS(133)"/>
      <sheetName val="SS(134)"/>
      <sheetName val="SS(135)"/>
      <sheetName val="SS(136)"/>
      <sheetName val="SS(137)"/>
      <sheetName val="SS(138)"/>
      <sheetName val="SS(139)"/>
      <sheetName val="SS(140)"/>
      <sheetName val="SS(141)"/>
      <sheetName val="SS(142)"/>
      <sheetName val="SS(143)"/>
      <sheetName val="SS(144)"/>
      <sheetName val="SS(145)"/>
      <sheetName val="SS(146)"/>
      <sheetName val="SS(147)"/>
      <sheetName val="SS(148)"/>
      <sheetName val="SS(149)"/>
      <sheetName val="SS(150)"/>
      <sheetName val="SS(151)"/>
      <sheetName val="SS(152)"/>
      <sheetName val="SS(153)"/>
      <sheetName val="SS(154)"/>
      <sheetName val="SS(155)"/>
      <sheetName val="SS(156)"/>
      <sheetName val="SS(157)"/>
      <sheetName val="SS(158)"/>
      <sheetName val="SS(159)"/>
      <sheetName val="SS(160)"/>
      <sheetName val="SS(161)"/>
      <sheetName val="SS(162)"/>
      <sheetName val="SS(163)"/>
      <sheetName val="SS(164)"/>
      <sheetName val="SS(166)"/>
      <sheetName val="Титул1"/>
      <sheetName val="Титул2"/>
      <sheetName val="Титул3"/>
      <sheetName val="НЕДЕЛИ"/>
      <sheetName val="х"/>
      <sheetName val="влад-таблица"/>
      <sheetName val="Стр1По"/>
      <sheetName val="Подрядчики"/>
      <sheetName val="См_1_наруж_водопровод"/>
      <sheetName val="Кл-р_SysTel"/>
      <sheetName val="КП_Прим_(3)"/>
      <sheetName val="1_3"/>
      <sheetName val="СметаСводная_Рыб"/>
      <sheetName val="Таас-Юрях"/>
      <sheetName val="Етыпур-"/>
      <sheetName val="ЗапТарк"/>
      <sheetName val="Приобка"/>
      <sheetName val="ВЖК"/>
      <sheetName val="КП Мак"/>
      <sheetName val="Бюджет"/>
      <sheetName val="гидрология"/>
      <sheetName val="пр_5_1"/>
      <sheetName val="Стр5"/>
      <sheetName val="Стр6"/>
      <sheetName val="Стр7"/>
      <sheetName val="Стр8а"/>
      <sheetName val="Стр9а"/>
      <sheetName val="Стр8б"/>
      <sheetName val="Стр9б"/>
      <sheetName val="Стр8г"/>
      <sheetName val="Стр9г"/>
      <sheetName val="Стр8и"/>
      <sheetName val="Стр9и"/>
      <sheetName val="Стр14"/>
      <sheetName val="Список"/>
      <sheetName val="Иммакр"/>
      <sheetName val="Данные1кв."/>
      <sheetName val="Данные"/>
      <sheetName val="Стр2По"/>
      <sheetName val="Стр3По"/>
      <sheetName val="Стр4По"/>
      <sheetName val="Стр5По"/>
      <sheetName val="Стр6По(а)"/>
      <sheetName val="Стр6По(б)"/>
      <sheetName val="Стр6По(г)"/>
      <sheetName val="Стр6По(и)"/>
      <sheetName val="Стр7По"/>
      <sheetName val="НДС"/>
      <sheetName val="Коэф КВ"/>
      <sheetName val="EKDEB90"/>
      <sheetName val="Стр1"/>
      <sheetName val="ИД"/>
      <sheetName val="январь"/>
      <sheetName val="Лист1"/>
      <sheetName val="База"/>
      <sheetName val="6.52-свод"/>
      <sheetName val="ОБЩЕСТВА"/>
      <sheetName val="План"/>
      <sheetName val="Лист2"/>
      <sheetName val="Гр5(о)"/>
      <sheetName val="Справочник"/>
      <sheetName val="Данные1кв_"/>
      <sheetName val="Коэф_КВ"/>
      <sheetName val="6_52-свод"/>
      <sheetName val="КП НовоКов"/>
      <sheetName val="Калплан Кра"/>
      <sheetName val="изыскания 2"/>
      <sheetName val="КП к ГК"/>
      <sheetName val="Об-15"/>
      <sheetName val="Прибыль опл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К.рын"/>
      <sheetName val="Вспомогательный"/>
      <sheetName val="Смета 1свод"/>
      <sheetName val="СметаСводная снег"/>
      <sheetName val="13.1"/>
      <sheetName val="Амур ДОН"/>
      <sheetName val="Архив2"/>
      <sheetName val="Opex personnel (Term facs)"/>
      <sheetName val="КП (2)"/>
      <sheetName val="Calc"/>
      <sheetName val="Ачинский НПЗ"/>
      <sheetName val="пятилетка"/>
      <sheetName val="мониторинг"/>
      <sheetName val="Параметры"/>
      <sheetName val="кп"/>
      <sheetName val="Кал.план Жукова даты - не надо"/>
      <sheetName val="смета СИД"/>
      <sheetName val="ПДР ООО &quot;Юкос ФБЦ&quot;"/>
      <sheetName val="Объемы работ по ПВ"/>
      <sheetName val="мсн"/>
      <sheetName val="Lim"/>
      <sheetName val="Хар_"/>
      <sheetName val="С1_"/>
      <sheetName val="total"/>
      <sheetName val="исходные данные"/>
      <sheetName val="Комплектация"/>
      <sheetName val="трубы"/>
      <sheetName val="расчетные таблицы"/>
      <sheetName val="СМР"/>
      <sheetName val="дороги"/>
      <sheetName val="Дополнительные параметры"/>
      <sheetName val="ОПС"/>
      <sheetName val="BACT"/>
      <sheetName val="Дополнительные пара_x0000__x0000__x0005__x0000__xde00_"/>
      <sheetName val="ЛЧ"/>
      <sheetName val="Смета-Т"/>
      <sheetName val="Курс доллара"/>
      <sheetName val="Хаттон 90.90 Femco"/>
      <sheetName val="См3 СЦБ-зап"/>
      <sheetName val="ПД"/>
      <sheetName val="СметаСводная 1 оч"/>
      <sheetName val="Leistungsakt"/>
      <sheetName val="в работу"/>
      <sheetName val="трансформация1"/>
      <sheetName val="breakdown"/>
      <sheetName val="Destination"/>
      <sheetName val="СС"/>
      <sheetName val="Капитальные затраты"/>
      <sheetName val="ЭХЗ"/>
      <sheetName val="Свод объем"/>
      <sheetName val="1ПС"/>
      <sheetName val="ИД1"/>
      <sheetName val="Приложение 2"/>
      <sheetName val="Переменные и константы"/>
      <sheetName val="вариант"/>
      <sheetName val="ID"/>
      <sheetName val="СП"/>
      <sheetName val="A54НДС"/>
      <sheetName val="Должности"/>
      <sheetName val="Общая часть"/>
      <sheetName val="УП _2004"/>
      <sheetName val="АЧ"/>
      <sheetName val="Табл38-7"/>
      <sheetName val="БП НОВЫЙ"/>
      <sheetName val="База Геодезия"/>
      <sheetName val="База Геология"/>
      <sheetName val="6"/>
      <sheetName val="5.1"/>
      <sheetName val="3.1 ТХ"/>
      <sheetName val="геолог"/>
      <sheetName val="К"/>
      <sheetName val="база на 21-04-08"/>
      <sheetName val="СПЕЦИФИК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Коэфф"/>
      <sheetName val="Дебет_Кредит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4">
          <cell r="A4" t="str">
            <v>одноэтажного здания ********, расположенного по адресу: 
ул. ******, д. ***</v>
          </cell>
        </row>
        <row r="7">
          <cell r="A7" t="str">
            <v>Исполнитель - ОАО "Гипронииавиапром" ООО "СК Перспектива-100"</v>
          </cell>
        </row>
        <row r="28">
          <cell r="E28">
            <v>26.88</v>
          </cell>
        </row>
        <row r="29">
          <cell r="E29">
            <v>1</v>
          </cell>
        </row>
        <row r="62">
          <cell r="F62">
            <v>3</v>
          </cell>
        </row>
        <row r="67">
          <cell r="B67" t="str">
            <v>Подкрановые и тормозные конструкции.</v>
          </cell>
          <cell r="F67">
            <v>3.5000000000000003E-2</v>
          </cell>
        </row>
      </sheetData>
      <sheetData sheetId="2"/>
      <sheetData sheetId="3"/>
      <sheetData sheetId="4"/>
      <sheetData sheetId="5"/>
      <sheetData sheetId="6" refreshError="1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(подряд)"/>
      <sheetName val="СравненЦен"/>
      <sheetName val="Сводная"/>
      <sheetName val="Цена"/>
      <sheetName val="Лист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-Т"/>
      <sheetName val="ЛЧ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ent"/>
      <sheetName val="VERO"/>
      <sheetName val="RITTAL"/>
      <sheetName val="LEGRAND"/>
      <sheetName val="Works"/>
      <sheetName val="крепеж"/>
      <sheetName val="исключ ЭХЗ"/>
      <sheetName val="Справочник"/>
      <sheetName val="Лист1"/>
      <sheetName val="Обновление"/>
      <sheetName val="Цена"/>
      <sheetName val="Product"/>
      <sheetName val="SakhNIPI5"/>
      <sheetName val="№1"/>
      <sheetName val="№10"/>
      <sheetName val="№11"/>
      <sheetName val="№12"/>
      <sheetName val="№2"/>
      <sheetName val="№3"/>
      <sheetName val="№4"/>
      <sheetName val="№5"/>
      <sheetName val="№7"/>
      <sheetName val="№8"/>
      <sheetName val="№9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ные"/>
      <sheetName val="Сводная РД"/>
      <sheetName val="ПА РД"/>
      <sheetName val="РУ РД"/>
      <sheetName val="ЛАДВ РД"/>
      <sheetName val="Сводная П"/>
      <sheetName val="ПА П"/>
      <sheetName val="ЛАДВ П"/>
      <sheetName val="РУ П"/>
      <sheetName val="ПА РП"/>
      <sheetName val="РУ РП"/>
      <sheetName val="Кал. план"/>
      <sheetName val="РУ+ПА"/>
      <sheetName val="АСУ ТП"/>
      <sheetName val="Лист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Курс доллара"/>
      <sheetName val="Лист3"/>
      <sheetName val="топография"/>
      <sheetName val="СметаСводная"/>
      <sheetName val="Данные для расчёта сметы"/>
      <sheetName val="Коэфф1."/>
      <sheetName val="ПО 1-7"/>
      <sheetName val="ставки"/>
      <sheetName val="Курс_доллара"/>
      <sheetName val="свод 2"/>
      <sheetName val="Смета"/>
      <sheetName val="СметаСводная Колпино"/>
      <sheetName val="Лист7"/>
      <sheetName val="ОПС"/>
      <sheetName val="Дог цена"/>
      <sheetName val="Смета-Т"/>
      <sheetName val="ps198"/>
    </sheetNames>
    <sheetDataSet>
      <sheetData sheetId="0">
        <row r="2">
          <cell r="A2">
            <v>25</v>
          </cell>
        </row>
      </sheetData>
      <sheetData sheetId="1">
        <row r="2">
          <cell r="A2">
            <v>25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"/>
      <sheetName val="Орг"/>
      <sheetName val="Нал"/>
      <sheetName val="Наличие"/>
      <sheetName val="Движение"/>
      <sheetName val="Бал.стоим."/>
      <sheetName val="УНРМа-6.99"/>
      <sheetName val="Спр.образец (2)"/>
      <sheetName val="Майоров"/>
      <sheetName val="Бунин"/>
      <sheetName val="Черенков"/>
      <sheetName val="Путилин"/>
      <sheetName val="Гибадулин"/>
      <sheetName val="Головнев"/>
      <sheetName val="Остремский"/>
      <sheetName val="Горовой"/>
      <sheetName val="Кабанов"/>
      <sheetName val="Волошенко"/>
      <sheetName val="Копытовский"/>
      <sheetName val="Иванченко"/>
      <sheetName val="Цвик"/>
      <sheetName val=" Забусов"/>
      <sheetName val="Катанов"/>
      <sheetName val="Колодяжный"/>
      <sheetName val="Алисов"/>
      <sheetName val="Максименко"/>
      <sheetName val="Власов"/>
      <sheetName val="Двулучанский"/>
      <sheetName val="Чеботарев"/>
      <sheetName val="Щукин"/>
      <sheetName val="Маренков"/>
      <sheetName val="Дергунов"/>
      <sheetName val="Мышенков"/>
      <sheetName val="Евдокимов"/>
      <sheetName val="Жабко"/>
      <sheetName val="Кафтанников"/>
      <sheetName val="Вайдерман"/>
      <sheetName val="Хапилин"/>
      <sheetName val="Павелко"/>
      <sheetName val="Ксензов"/>
      <sheetName val="211 КЖБИ"/>
      <sheetName val="122ЭМЗ"/>
    </sheetNames>
    <sheetDataSet>
      <sheetData sheetId="0">
        <row r="50">
          <cell r="C50" t="str">
            <v>Майоров</v>
          </cell>
        </row>
      </sheetData>
      <sheetData sheetId="1" refreshError="1">
        <row r="50">
          <cell r="C50" t="str">
            <v>Майоров</v>
          </cell>
        </row>
        <row r="51">
          <cell r="C51" t="str">
            <v>Бунин</v>
          </cell>
        </row>
        <row r="52">
          <cell r="C52" t="str">
            <v>Черенков</v>
          </cell>
        </row>
        <row r="53">
          <cell r="C53" t="str">
            <v>Путилин</v>
          </cell>
        </row>
        <row r="54">
          <cell r="C54" t="str">
            <v>Гибадулин</v>
          </cell>
        </row>
        <row r="55">
          <cell r="C55" t="str">
            <v>Дергунов</v>
          </cell>
        </row>
        <row r="56">
          <cell r="C56" t="str">
            <v>Головнев</v>
          </cell>
        </row>
        <row r="57">
          <cell r="C57" t="str">
            <v>Остремский</v>
          </cell>
        </row>
        <row r="58">
          <cell r="C58" t="str">
            <v>Горовой</v>
          </cell>
        </row>
        <row r="59">
          <cell r="C59" t="str">
            <v>Кабанов</v>
          </cell>
        </row>
        <row r="60">
          <cell r="C60" t="str">
            <v>Волошенко</v>
          </cell>
        </row>
        <row r="61">
          <cell r="C61" t="str">
            <v>Копытовский</v>
          </cell>
        </row>
        <row r="62">
          <cell r="C62" t="str">
            <v>Иванченко</v>
          </cell>
        </row>
        <row r="63">
          <cell r="C63" t="str">
            <v>Цвик</v>
          </cell>
        </row>
        <row r="64">
          <cell r="C64" t="str">
            <v>Забусов</v>
          </cell>
        </row>
        <row r="65">
          <cell r="C65" t="str">
            <v>Катанов</v>
          </cell>
        </row>
        <row r="66">
          <cell r="C66" t="str">
            <v>Колодяжный</v>
          </cell>
        </row>
        <row r="67">
          <cell r="C67" t="str">
            <v>Алисов</v>
          </cell>
        </row>
        <row r="68">
          <cell r="C68" t="str">
            <v>Максименко</v>
          </cell>
        </row>
        <row r="69">
          <cell r="C69" t="str">
            <v>Власов</v>
          </cell>
        </row>
        <row r="70">
          <cell r="C70" t="str">
            <v>Двулучанский</v>
          </cell>
        </row>
        <row r="71">
          <cell r="C71" t="str">
            <v>Чеботарев</v>
          </cell>
        </row>
        <row r="72">
          <cell r="C72" t="str">
            <v>Щукин</v>
          </cell>
        </row>
        <row r="73">
          <cell r="C73" t="str">
            <v>Маренков</v>
          </cell>
        </row>
        <row r="74">
          <cell r="C74" t="str">
            <v>Мышенков</v>
          </cell>
        </row>
        <row r="75">
          <cell r="C75" t="str">
            <v>Евдокимов</v>
          </cell>
        </row>
        <row r="76">
          <cell r="C76" t="str">
            <v>Жабко</v>
          </cell>
        </row>
        <row r="77">
          <cell r="C77" t="str">
            <v>Кафтанников</v>
          </cell>
        </row>
        <row r="78">
          <cell r="C78" t="str">
            <v>Вайдерман</v>
          </cell>
        </row>
        <row r="79">
          <cell r="C79" t="str">
            <v>Хапилин</v>
          </cell>
        </row>
        <row r="80">
          <cell r="C80" t="str">
            <v>Павелко</v>
          </cell>
        </row>
        <row r="81">
          <cell r="C81" t="str">
            <v>Ксензов</v>
          </cell>
        </row>
        <row r="82">
          <cell r="C82" t="str">
            <v>Меркурьев</v>
          </cell>
        </row>
        <row r="83">
          <cell r="C83" t="str">
            <v>Сикорский</v>
          </cell>
        </row>
        <row r="85">
          <cell r="C85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Данные для расчёта сметы"/>
      <sheetName val="топо"/>
      <sheetName val="топография"/>
      <sheetName val="свод 3"/>
      <sheetName val="СметаСводная"/>
      <sheetName val="свод 2"/>
      <sheetName val="См 1 наруж.водопровод"/>
      <sheetName val="Кл-р SysTel"/>
      <sheetName val="СПРПФ"/>
      <sheetName val="sapactivexlhiddensheet"/>
      <sheetName val="ПДР"/>
      <sheetName val="КП Прим (3)"/>
      <sheetName val="1.3"/>
      <sheetName val="Калькуляция_2012"/>
      <sheetName val="СметаСводная Рыб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Таас-Юрях"/>
      <sheetName val="Етыпур-"/>
      <sheetName val="ЗапТарк"/>
      <sheetName val="Приобка"/>
      <sheetName val="Тобольск"/>
      <sheetName val="ВЖК"/>
      <sheetName val="КП Мак"/>
      <sheetName val="сводная"/>
      <sheetName val="Journals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Norm"/>
      <sheetName val="все"/>
      <sheetName val="ц_1991"/>
      <sheetName val="ГПК"/>
      <sheetName val="ДКС"/>
      <sheetName val="Етыпур"/>
      <sheetName val="Западн"/>
      <sheetName val="НГКХ"/>
      <sheetName val="ПСП "/>
      <sheetName val="УПН"/>
      <sheetName val="Спр_общий"/>
      <sheetName val="Пример расчета"/>
      <sheetName val="Курсы"/>
      <sheetName val="Упр"/>
      <sheetName val="ВКЕ"/>
      <sheetName val="СМЕТА проект"/>
      <sheetName val="РП"/>
      <sheetName val="Сводная смета"/>
      <sheetName val="list"/>
      <sheetName val="Разработка проекта"/>
      <sheetName val="Main"/>
      <sheetName val="Лист опроса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ИГ1"/>
      <sheetName val="свод1"/>
      <sheetName val="#ССЫЛКА"/>
      <sheetName val="СметаСводная Колпино"/>
      <sheetName val="СметаСводная павильон"/>
      <sheetName val="НЕДЕЛИ"/>
      <sheetName val="13.1"/>
      <sheetName val="Архив2"/>
      <sheetName val="влад-таблица"/>
      <sheetName val="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Командировки"/>
      <sheetName val="Должности"/>
    </sheetNames>
    <sheetDataSet>
      <sheetData sheetId="0"/>
      <sheetData sheetId="1"/>
      <sheetData sheetId="2">
        <row r="2">
          <cell r="A2" t="str">
            <v xml:space="preserve"> </v>
          </cell>
        </row>
        <row r="3">
          <cell r="A3" t="str">
            <v>Главный специалист (ДП)</v>
          </cell>
        </row>
        <row r="4">
          <cell r="A4" t="str">
            <v>Инженер-проектировщик (ДП)</v>
          </cell>
        </row>
        <row r="5">
          <cell r="A5" t="str">
            <v>Менеджер проекта (ДУП)</v>
          </cell>
        </row>
        <row r="6">
          <cell r="A6" t="str">
            <v>Инженер (СО)</v>
          </cell>
        </row>
        <row r="7">
          <cell r="A7" t="str">
            <v>Руководитель группы (СО)</v>
          </cell>
        </row>
        <row r="8">
          <cell r="A8" t="str">
            <v>Оператор копировальных и множительных машин</v>
          </cell>
        </row>
        <row r="9">
          <cell r="A9" t="str">
            <v>Инженер-нормоконтролер (ДП)</v>
          </cell>
        </row>
        <row r="10">
          <cell r="A10" t="str">
            <v>Ведущий инженер (ДП)</v>
          </cell>
        </row>
        <row r="11">
          <cell r="A11" t="str">
            <v xml:space="preserve"> </v>
          </cell>
        </row>
        <row r="12">
          <cell r="A12" t="str">
            <v xml:space="preserve"> 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 t="str">
            <v xml:space="preserve"> </v>
          </cell>
        </row>
        <row r="31">
          <cell r="A31" t="str">
            <v xml:space="preserve"> 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 _format (electr)_2"/>
      <sheetName val="Спецификация"/>
      <sheetName val="Lucent"/>
      <sheetName val="А и Т"/>
      <sheetName val="ЭКС"/>
      <sheetName val="топография"/>
      <sheetName val="№5 СУБ Инж за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B8">
            <v>39426.518341319446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28">
          <cell r="E28">
            <v>26.88</v>
          </cell>
        </row>
      </sheetData>
      <sheetData sheetId="2"/>
      <sheetData sheetId="3"/>
      <sheetData sheetId="4"/>
      <sheetData sheetId="5"/>
      <sheetData sheetId="6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definedNames>
      <definedName name="СуммаПрописью"/>
    </defined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duit"/>
      <sheetName val="Panduit old"/>
      <sheetName val="расчет_каналов"/>
      <sheetName val="Test"/>
      <sheetName val="Spec ИВЦ"/>
      <sheetName val="Panduit (new)"/>
      <sheetName val="Оборуд в шкафах"/>
      <sheetName val="Выборка Заказчик"/>
      <sheetName val="Сводная смета"/>
      <sheetName val="list"/>
      <sheetName val="Свод объем"/>
      <sheetName val="ПДР"/>
    </sheetNames>
    <sheetDataSet>
      <sheetData sheetId="0" refreshError="1">
        <row r="4">
          <cell r="E4">
            <v>1.5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ТС СТУ EL7-EL9 (сравнение)"/>
    </sheetNames>
    <sheetDataSet>
      <sheetData sheetId="0">
        <row r="21">
          <cell r="N21">
            <v>2000000</v>
          </cell>
          <cell r="O21" t="str">
            <v>КП (письмо ООО "НКД" исх. №3402 от 28.10.2022)</v>
          </cell>
        </row>
        <row r="22">
          <cell r="N22">
            <v>1458333.3333333335</v>
          </cell>
          <cell r="O22" t="str">
            <v>КП (письмо ООО "НКД" исх. №3402 от 28.10.2022)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Vendors!"/>
      <sheetName val="Услуги"/>
      <sheetName val="Microsoft"/>
      <sheetName val="Veritas"/>
      <sheetName val="Citrix"/>
      <sheetName val="eSafeLine"/>
      <sheetName val="Kaspersky"/>
      <sheetName val="Symantec"/>
      <sheetName val="McAfee"/>
      <sheetName val="Trend Micro"/>
      <sheetName val="Panda"/>
      <sheetName val="ABBYY"/>
      <sheetName val="Promt"/>
      <sheetName val="Corel"/>
      <sheetName val="Adobe"/>
      <sheetName val="Macromedia"/>
      <sheetName val="Borland"/>
      <sheetName val="Serena-Merant"/>
      <sheetName val="Venta"/>
      <sheetName val="SmartPhone"/>
      <sheetName val="TopPlan"/>
      <sheetName val="Прочее"/>
      <sheetName val="О компани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П"/>
      <sheetName val="КСТ"/>
      <sheetName val="ВЭРС"/>
      <sheetName val="Оборуд в шкафах"/>
      <sheetName val="UTP_и_каналы"/>
      <sheetName val="УКП (2)"/>
      <sheetName val="ВЭРС (2)"/>
    </sheetNames>
    <sheetDataSet>
      <sheetData sheetId="0" refreshError="1">
        <row r="3">
          <cell r="H3">
            <v>1.1499999999999999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  <sheetName val="Упр"/>
      <sheetName val="РП"/>
      <sheetName val="См 1 наруж.водопровод"/>
      <sheetName val="Обновление"/>
      <sheetName val="Цена"/>
      <sheetName val="Product"/>
      <sheetName val="Лист1"/>
      <sheetName val="Данные для расчёта сметы"/>
      <sheetName val="График"/>
      <sheetName val="Коэф"/>
      <sheetName val="OCK1"/>
      <sheetName val="КП (2)"/>
      <sheetName val="в работу"/>
      <sheetName val="Сводная"/>
      <sheetName val="Параметры"/>
      <sheetName val="Геология"/>
      <sheetName val="Геофизика"/>
      <sheetName val="ЭХЗ"/>
      <sheetName val="Табл38-7"/>
      <sheetName val="Journals"/>
      <sheetName val="СтрЗапасов (2)"/>
      <sheetName val="З_П"/>
      <sheetName val="СМЕТА_проект"/>
      <sheetName val="СВОД_ПИР"/>
      <sheetName val="13_1"/>
      <sheetName val="Пример_расчета"/>
      <sheetName val="Коэфф1_"/>
      <sheetName val="Прайс_лист"/>
      <sheetName val="Сводная_смета"/>
      <sheetName val="Сводная_газопровод"/>
      <sheetName val="к_84-к_83"/>
      <sheetName val="Прибыль опл"/>
      <sheetName val="все"/>
      <sheetName val="8"/>
      <sheetName val="Хар_"/>
      <sheetName val="С1_"/>
      <sheetName val="Восстановл_Лист7"/>
      <sheetName val="Восстановл_Лист13"/>
      <sheetName val="Восстановл_Лист15"/>
      <sheetName val="Восстановл_Лист19"/>
      <sheetName val="УКП"/>
      <sheetName val="Lim"/>
      <sheetName val="ИД СМР"/>
      <sheetName val="ИД ПНР"/>
      <sheetName val="СПЕЦИФИКАЦИЯ"/>
      <sheetName val="Norm"/>
      <sheetName val=""/>
      <sheetName val="ПД"/>
      <sheetName val="№5 СУБ Инж защ"/>
      <sheetName val="data"/>
      <sheetName val="Panduit"/>
      <sheetName val="Б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M38"/>
  <sheetViews>
    <sheetView topLeftCell="A24" workbookViewId="0">
      <selection activeCell="H39" sqref="H39"/>
    </sheetView>
  </sheetViews>
  <sheetFormatPr defaultColWidth="9.140625" defaultRowHeight="12.75" x14ac:dyDescent="0.2"/>
  <cols>
    <col min="1" max="1" width="4.5703125" style="11" customWidth="1"/>
    <col min="2" max="2" width="33.140625" style="14" customWidth="1"/>
    <col min="3" max="3" width="10.42578125" style="14" customWidth="1"/>
    <col min="4" max="4" width="11.85546875" style="11" customWidth="1"/>
    <col min="5" max="5" width="24.5703125" style="14" customWidth="1"/>
    <col min="6" max="6" width="11.7109375" style="14" customWidth="1"/>
    <col min="7" max="11" width="8.7109375" style="14" customWidth="1"/>
    <col min="12" max="12" width="15.7109375" style="14" customWidth="1"/>
    <col min="13" max="13" width="11.5703125" style="14" bestFit="1" customWidth="1"/>
    <col min="14" max="14" width="11.140625" style="14" customWidth="1"/>
    <col min="15" max="256" width="9.140625" style="14"/>
    <col min="257" max="257" width="4.5703125" style="14" customWidth="1"/>
    <col min="258" max="258" width="33.140625" style="14" customWidth="1"/>
    <col min="259" max="259" width="10.42578125" style="14" customWidth="1"/>
    <col min="260" max="260" width="11.85546875" style="14" customWidth="1"/>
    <col min="261" max="261" width="24.5703125" style="14" customWidth="1"/>
    <col min="262" max="262" width="11.7109375" style="14" customWidth="1"/>
    <col min="263" max="267" width="8.7109375" style="14" customWidth="1"/>
    <col min="268" max="268" width="15.7109375" style="14" customWidth="1"/>
    <col min="269" max="269" width="11.5703125" style="14" bestFit="1" customWidth="1"/>
    <col min="270" max="270" width="11.140625" style="14" customWidth="1"/>
    <col min="271" max="512" width="9.140625" style="14"/>
    <col min="513" max="513" width="4.5703125" style="14" customWidth="1"/>
    <col min="514" max="514" width="33.140625" style="14" customWidth="1"/>
    <col min="515" max="515" width="10.42578125" style="14" customWidth="1"/>
    <col min="516" max="516" width="11.85546875" style="14" customWidth="1"/>
    <col min="517" max="517" width="24.5703125" style="14" customWidth="1"/>
    <col min="518" max="518" width="11.7109375" style="14" customWidth="1"/>
    <col min="519" max="523" width="8.7109375" style="14" customWidth="1"/>
    <col min="524" max="524" width="15.7109375" style="14" customWidth="1"/>
    <col min="525" max="525" width="11.5703125" style="14" bestFit="1" customWidth="1"/>
    <col min="526" max="526" width="11.140625" style="14" customWidth="1"/>
    <col min="527" max="768" width="9.140625" style="14"/>
    <col min="769" max="769" width="4.5703125" style="14" customWidth="1"/>
    <col min="770" max="770" width="33.140625" style="14" customWidth="1"/>
    <col min="771" max="771" width="10.42578125" style="14" customWidth="1"/>
    <col min="772" max="772" width="11.85546875" style="14" customWidth="1"/>
    <col min="773" max="773" width="24.5703125" style="14" customWidth="1"/>
    <col min="774" max="774" width="11.7109375" style="14" customWidth="1"/>
    <col min="775" max="779" width="8.7109375" style="14" customWidth="1"/>
    <col min="780" max="780" width="15.7109375" style="14" customWidth="1"/>
    <col min="781" max="781" width="11.5703125" style="14" bestFit="1" customWidth="1"/>
    <col min="782" max="782" width="11.140625" style="14" customWidth="1"/>
    <col min="783" max="1024" width="9.140625" style="14"/>
    <col min="1025" max="1025" width="4.5703125" style="14" customWidth="1"/>
    <col min="1026" max="1026" width="33.140625" style="14" customWidth="1"/>
    <col min="1027" max="1027" width="10.42578125" style="14" customWidth="1"/>
    <col min="1028" max="1028" width="11.85546875" style="14" customWidth="1"/>
    <col min="1029" max="1029" width="24.5703125" style="14" customWidth="1"/>
    <col min="1030" max="1030" width="11.7109375" style="14" customWidth="1"/>
    <col min="1031" max="1035" width="8.7109375" style="14" customWidth="1"/>
    <col min="1036" max="1036" width="15.7109375" style="14" customWidth="1"/>
    <col min="1037" max="1037" width="11.5703125" style="14" bestFit="1" customWidth="1"/>
    <col min="1038" max="1038" width="11.140625" style="14" customWidth="1"/>
    <col min="1039" max="1280" width="9.140625" style="14"/>
    <col min="1281" max="1281" width="4.5703125" style="14" customWidth="1"/>
    <col min="1282" max="1282" width="33.140625" style="14" customWidth="1"/>
    <col min="1283" max="1283" width="10.42578125" style="14" customWidth="1"/>
    <col min="1284" max="1284" width="11.85546875" style="14" customWidth="1"/>
    <col min="1285" max="1285" width="24.5703125" style="14" customWidth="1"/>
    <col min="1286" max="1286" width="11.7109375" style="14" customWidth="1"/>
    <col min="1287" max="1291" width="8.7109375" style="14" customWidth="1"/>
    <col min="1292" max="1292" width="15.7109375" style="14" customWidth="1"/>
    <col min="1293" max="1293" width="11.5703125" style="14" bestFit="1" customWidth="1"/>
    <col min="1294" max="1294" width="11.140625" style="14" customWidth="1"/>
    <col min="1295" max="1536" width="9.140625" style="14"/>
    <col min="1537" max="1537" width="4.5703125" style="14" customWidth="1"/>
    <col min="1538" max="1538" width="33.140625" style="14" customWidth="1"/>
    <col min="1539" max="1539" width="10.42578125" style="14" customWidth="1"/>
    <col min="1540" max="1540" width="11.85546875" style="14" customWidth="1"/>
    <col min="1541" max="1541" width="24.5703125" style="14" customWidth="1"/>
    <col min="1542" max="1542" width="11.7109375" style="14" customWidth="1"/>
    <col min="1543" max="1547" width="8.7109375" style="14" customWidth="1"/>
    <col min="1548" max="1548" width="15.7109375" style="14" customWidth="1"/>
    <col min="1549" max="1549" width="11.5703125" style="14" bestFit="1" customWidth="1"/>
    <col min="1550" max="1550" width="11.140625" style="14" customWidth="1"/>
    <col min="1551" max="1792" width="9.140625" style="14"/>
    <col min="1793" max="1793" width="4.5703125" style="14" customWidth="1"/>
    <col min="1794" max="1794" width="33.140625" style="14" customWidth="1"/>
    <col min="1795" max="1795" width="10.42578125" style="14" customWidth="1"/>
    <col min="1796" max="1796" width="11.85546875" style="14" customWidth="1"/>
    <col min="1797" max="1797" width="24.5703125" style="14" customWidth="1"/>
    <col min="1798" max="1798" width="11.7109375" style="14" customWidth="1"/>
    <col min="1799" max="1803" width="8.7109375" style="14" customWidth="1"/>
    <col min="1804" max="1804" width="15.7109375" style="14" customWidth="1"/>
    <col min="1805" max="1805" width="11.5703125" style="14" bestFit="1" customWidth="1"/>
    <col min="1806" max="1806" width="11.140625" style="14" customWidth="1"/>
    <col min="1807" max="2048" width="9.140625" style="14"/>
    <col min="2049" max="2049" width="4.5703125" style="14" customWidth="1"/>
    <col min="2050" max="2050" width="33.140625" style="14" customWidth="1"/>
    <col min="2051" max="2051" width="10.42578125" style="14" customWidth="1"/>
    <col min="2052" max="2052" width="11.85546875" style="14" customWidth="1"/>
    <col min="2053" max="2053" width="24.5703125" style="14" customWidth="1"/>
    <col min="2054" max="2054" width="11.7109375" style="14" customWidth="1"/>
    <col min="2055" max="2059" width="8.7109375" style="14" customWidth="1"/>
    <col min="2060" max="2060" width="15.7109375" style="14" customWidth="1"/>
    <col min="2061" max="2061" width="11.5703125" style="14" bestFit="1" customWidth="1"/>
    <col min="2062" max="2062" width="11.140625" style="14" customWidth="1"/>
    <col min="2063" max="2304" width="9.140625" style="14"/>
    <col min="2305" max="2305" width="4.5703125" style="14" customWidth="1"/>
    <col min="2306" max="2306" width="33.140625" style="14" customWidth="1"/>
    <col min="2307" max="2307" width="10.42578125" style="14" customWidth="1"/>
    <col min="2308" max="2308" width="11.85546875" style="14" customWidth="1"/>
    <col min="2309" max="2309" width="24.5703125" style="14" customWidth="1"/>
    <col min="2310" max="2310" width="11.7109375" style="14" customWidth="1"/>
    <col min="2311" max="2315" width="8.7109375" style="14" customWidth="1"/>
    <col min="2316" max="2316" width="15.7109375" style="14" customWidth="1"/>
    <col min="2317" max="2317" width="11.5703125" style="14" bestFit="1" customWidth="1"/>
    <col min="2318" max="2318" width="11.140625" style="14" customWidth="1"/>
    <col min="2319" max="2560" width="9.140625" style="14"/>
    <col min="2561" max="2561" width="4.5703125" style="14" customWidth="1"/>
    <col min="2562" max="2562" width="33.140625" style="14" customWidth="1"/>
    <col min="2563" max="2563" width="10.42578125" style="14" customWidth="1"/>
    <col min="2564" max="2564" width="11.85546875" style="14" customWidth="1"/>
    <col min="2565" max="2565" width="24.5703125" style="14" customWidth="1"/>
    <col min="2566" max="2566" width="11.7109375" style="14" customWidth="1"/>
    <col min="2567" max="2571" width="8.7109375" style="14" customWidth="1"/>
    <col min="2572" max="2572" width="15.7109375" style="14" customWidth="1"/>
    <col min="2573" max="2573" width="11.5703125" style="14" bestFit="1" customWidth="1"/>
    <col min="2574" max="2574" width="11.140625" style="14" customWidth="1"/>
    <col min="2575" max="2816" width="9.140625" style="14"/>
    <col min="2817" max="2817" width="4.5703125" style="14" customWidth="1"/>
    <col min="2818" max="2818" width="33.140625" style="14" customWidth="1"/>
    <col min="2819" max="2819" width="10.42578125" style="14" customWidth="1"/>
    <col min="2820" max="2820" width="11.85546875" style="14" customWidth="1"/>
    <col min="2821" max="2821" width="24.5703125" style="14" customWidth="1"/>
    <col min="2822" max="2822" width="11.7109375" style="14" customWidth="1"/>
    <col min="2823" max="2827" width="8.7109375" style="14" customWidth="1"/>
    <col min="2828" max="2828" width="15.7109375" style="14" customWidth="1"/>
    <col min="2829" max="2829" width="11.5703125" style="14" bestFit="1" customWidth="1"/>
    <col min="2830" max="2830" width="11.140625" style="14" customWidth="1"/>
    <col min="2831" max="3072" width="9.140625" style="14"/>
    <col min="3073" max="3073" width="4.5703125" style="14" customWidth="1"/>
    <col min="3074" max="3074" width="33.140625" style="14" customWidth="1"/>
    <col min="3075" max="3075" width="10.42578125" style="14" customWidth="1"/>
    <col min="3076" max="3076" width="11.85546875" style="14" customWidth="1"/>
    <col min="3077" max="3077" width="24.5703125" style="14" customWidth="1"/>
    <col min="3078" max="3078" width="11.7109375" style="14" customWidth="1"/>
    <col min="3079" max="3083" width="8.7109375" style="14" customWidth="1"/>
    <col min="3084" max="3084" width="15.7109375" style="14" customWidth="1"/>
    <col min="3085" max="3085" width="11.5703125" style="14" bestFit="1" customWidth="1"/>
    <col min="3086" max="3086" width="11.140625" style="14" customWidth="1"/>
    <col min="3087" max="3328" width="9.140625" style="14"/>
    <col min="3329" max="3329" width="4.5703125" style="14" customWidth="1"/>
    <col min="3330" max="3330" width="33.140625" style="14" customWidth="1"/>
    <col min="3331" max="3331" width="10.42578125" style="14" customWidth="1"/>
    <col min="3332" max="3332" width="11.85546875" style="14" customWidth="1"/>
    <col min="3333" max="3333" width="24.5703125" style="14" customWidth="1"/>
    <col min="3334" max="3334" width="11.7109375" style="14" customWidth="1"/>
    <col min="3335" max="3339" width="8.7109375" style="14" customWidth="1"/>
    <col min="3340" max="3340" width="15.7109375" style="14" customWidth="1"/>
    <col min="3341" max="3341" width="11.5703125" style="14" bestFit="1" customWidth="1"/>
    <col min="3342" max="3342" width="11.140625" style="14" customWidth="1"/>
    <col min="3343" max="3584" width="9.140625" style="14"/>
    <col min="3585" max="3585" width="4.5703125" style="14" customWidth="1"/>
    <col min="3586" max="3586" width="33.140625" style="14" customWidth="1"/>
    <col min="3587" max="3587" width="10.42578125" style="14" customWidth="1"/>
    <col min="3588" max="3588" width="11.85546875" style="14" customWidth="1"/>
    <col min="3589" max="3589" width="24.5703125" style="14" customWidth="1"/>
    <col min="3590" max="3590" width="11.7109375" style="14" customWidth="1"/>
    <col min="3591" max="3595" width="8.7109375" style="14" customWidth="1"/>
    <col min="3596" max="3596" width="15.7109375" style="14" customWidth="1"/>
    <col min="3597" max="3597" width="11.5703125" style="14" bestFit="1" customWidth="1"/>
    <col min="3598" max="3598" width="11.140625" style="14" customWidth="1"/>
    <col min="3599" max="3840" width="9.140625" style="14"/>
    <col min="3841" max="3841" width="4.5703125" style="14" customWidth="1"/>
    <col min="3842" max="3842" width="33.140625" style="14" customWidth="1"/>
    <col min="3843" max="3843" width="10.42578125" style="14" customWidth="1"/>
    <col min="3844" max="3844" width="11.85546875" style="14" customWidth="1"/>
    <col min="3845" max="3845" width="24.5703125" style="14" customWidth="1"/>
    <col min="3846" max="3846" width="11.7109375" style="14" customWidth="1"/>
    <col min="3847" max="3851" width="8.7109375" style="14" customWidth="1"/>
    <col min="3852" max="3852" width="15.7109375" style="14" customWidth="1"/>
    <col min="3853" max="3853" width="11.5703125" style="14" bestFit="1" customWidth="1"/>
    <col min="3854" max="3854" width="11.140625" style="14" customWidth="1"/>
    <col min="3855" max="4096" width="9.140625" style="14"/>
    <col min="4097" max="4097" width="4.5703125" style="14" customWidth="1"/>
    <col min="4098" max="4098" width="33.140625" style="14" customWidth="1"/>
    <col min="4099" max="4099" width="10.42578125" style="14" customWidth="1"/>
    <col min="4100" max="4100" width="11.85546875" style="14" customWidth="1"/>
    <col min="4101" max="4101" width="24.5703125" style="14" customWidth="1"/>
    <col min="4102" max="4102" width="11.7109375" style="14" customWidth="1"/>
    <col min="4103" max="4107" width="8.7109375" style="14" customWidth="1"/>
    <col min="4108" max="4108" width="15.7109375" style="14" customWidth="1"/>
    <col min="4109" max="4109" width="11.5703125" style="14" bestFit="1" customWidth="1"/>
    <col min="4110" max="4110" width="11.140625" style="14" customWidth="1"/>
    <col min="4111" max="4352" width="9.140625" style="14"/>
    <col min="4353" max="4353" width="4.5703125" style="14" customWidth="1"/>
    <col min="4354" max="4354" width="33.140625" style="14" customWidth="1"/>
    <col min="4355" max="4355" width="10.42578125" style="14" customWidth="1"/>
    <col min="4356" max="4356" width="11.85546875" style="14" customWidth="1"/>
    <col min="4357" max="4357" width="24.5703125" style="14" customWidth="1"/>
    <col min="4358" max="4358" width="11.7109375" style="14" customWidth="1"/>
    <col min="4359" max="4363" width="8.7109375" style="14" customWidth="1"/>
    <col min="4364" max="4364" width="15.7109375" style="14" customWidth="1"/>
    <col min="4365" max="4365" width="11.5703125" style="14" bestFit="1" customWidth="1"/>
    <col min="4366" max="4366" width="11.140625" style="14" customWidth="1"/>
    <col min="4367" max="4608" width="9.140625" style="14"/>
    <col min="4609" max="4609" width="4.5703125" style="14" customWidth="1"/>
    <col min="4610" max="4610" width="33.140625" style="14" customWidth="1"/>
    <col min="4611" max="4611" width="10.42578125" style="14" customWidth="1"/>
    <col min="4612" max="4612" width="11.85546875" style="14" customWidth="1"/>
    <col min="4613" max="4613" width="24.5703125" style="14" customWidth="1"/>
    <col min="4614" max="4614" width="11.7109375" style="14" customWidth="1"/>
    <col min="4615" max="4619" width="8.7109375" style="14" customWidth="1"/>
    <col min="4620" max="4620" width="15.7109375" style="14" customWidth="1"/>
    <col min="4621" max="4621" width="11.5703125" style="14" bestFit="1" customWidth="1"/>
    <col min="4622" max="4622" width="11.140625" style="14" customWidth="1"/>
    <col min="4623" max="4864" width="9.140625" style="14"/>
    <col min="4865" max="4865" width="4.5703125" style="14" customWidth="1"/>
    <col min="4866" max="4866" width="33.140625" style="14" customWidth="1"/>
    <col min="4867" max="4867" width="10.42578125" style="14" customWidth="1"/>
    <col min="4868" max="4868" width="11.85546875" style="14" customWidth="1"/>
    <col min="4869" max="4869" width="24.5703125" style="14" customWidth="1"/>
    <col min="4870" max="4870" width="11.7109375" style="14" customWidth="1"/>
    <col min="4871" max="4875" width="8.7109375" style="14" customWidth="1"/>
    <col min="4876" max="4876" width="15.7109375" style="14" customWidth="1"/>
    <col min="4877" max="4877" width="11.5703125" style="14" bestFit="1" customWidth="1"/>
    <col min="4878" max="4878" width="11.140625" style="14" customWidth="1"/>
    <col min="4879" max="5120" width="9.140625" style="14"/>
    <col min="5121" max="5121" width="4.5703125" style="14" customWidth="1"/>
    <col min="5122" max="5122" width="33.140625" style="14" customWidth="1"/>
    <col min="5123" max="5123" width="10.42578125" style="14" customWidth="1"/>
    <col min="5124" max="5124" width="11.85546875" style="14" customWidth="1"/>
    <col min="5125" max="5125" width="24.5703125" style="14" customWidth="1"/>
    <col min="5126" max="5126" width="11.7109375" style="14" customWidth="1"/>
    <col min="5127" max="5131" width="8.7109375" style="14" customWidth="1"/>
    <col min="5132" max="5132" width="15.7109375" style="14" customWidth="1"/>
    <col min="5133" max="5133" width="11.5703125" style="14" bestFit="1" customWidth="1"/>
    <col min="5134" max="5134" width="11.140625" style="14" customWidth="1"/>
    <col min="5135" max="5376" width="9.140625" style="14"/>
    <col min="5377" max="5377" width="4.5703125" style="14" customWidth="1"/>
    <col min="5378" max="5378" width="33.140625" style="14" customWidth="1"/>
    <col min="5379" max="5379" width="10.42578125" style="14" customWidth="1"/>
    <col min="5380" max="5380" width="11.85546875" style="14" customWidth="1"/>
    <col min="5381" max="5381" width="24.5703125" style="14" customWidth="1"/>
    <col min="5382" max="5382" width="11.7109375" style="14" customWidth="1"/>
    <col min="5383" max="5387" width="8.7109375" style="14" customWidth="1"/>
    <col min="5388" max="5388" width="15.7109375" style="14" customWidth="1"/>
    <col min="5389" max="5389" width="11.5703125" style="14" bestFit="1" customWidth="1"/>
    <col min="5390" max="5390" width="11.140625" style="14" customWidth="1"/>
    <col min="5391" max="5632" width="9.140625" style="14"/>
    <col min="5633" max="5633" width="4.5703125" style="14" customWidth="1"/>
    <col min="5634" max="5634" width="33.140625" style="14" customWidth="1"/>
    <col min="5635" max="5635" width="10.42578125" style="14" customWidth="1"/>
    <col min="5636" max="5636" width="11.85546875" style="14" customWidth="1"/>
    <col min="5637" max="5637" width="24.5703125" style="14" customWidth="1"/>
    <col min="5638" max="5638" width="11.7109375" style="14" customWidth="1"/>
    <col min="5639" max="5643" width="8.7109375" style="14" customWidth="1"/>
    <col min="5644" max="5644" width="15.7109375" style="14" customWidth="1"/>
    <col min="5645" max="5645" width="11.5703125" style="14" bestFit="1" customWidth="1"/>
    <col min="5646" max="5646" width="11.140625" style="14" customWidth="1"/>
    <col min="5647" max="5888" width="9.140625" style="14"/>
    <col min="5889" max="5889" width="4.5703125" style="14" customWidth="1"/>
    <col min="5890" max="5890" width="33.140625" style="14" customWidth="1"/>
    <col min="5891" max="5891" width="10.42578125" style="14" customWidth="1"/>
    <col min="5892" max="5892" width="11.85546875" style="14" customWidth="1"/>
    <col min="5893" max="5893" width="24.5703125" style="14" customWidth="1"/>
    <col min="5894" max="5894" width="11.7109375" style="14" customWidth="1"/>
    <col min="5895" max="5899" width="8.7109375" style="14" customWidth="1"/>
    <col min="5900" max="5900" width="15.7109375" style="14" customWidth="1"/>
    <col min="5901" max="5901" width="11.5703125" style="14" bestFit="1" customWidth="1"/>
    <col min="5902" max="5902" width="11.140625" style="14" customWidth="1"/>
    <col min="5903" max="6144" width="9.140625" style="14"/>
    <col min="6145" max="6145" width="4.5703125" style="14" customWidth="1"/>
    <col min="6146" max="6146" width="33.140625" style="14" customWidth="1"/>
    <col min="6147" max="6147" width="10.42578125" style="14" customWidth="1"/>
    <col min="6148" max="6148" width="11.85546875" style="14" customWidth="1"/>
    <col min="6149" max="6149" width="24.5703125" style="14" customWidth="1"/>
    <col min="6150" max="6150" width="11.7109375" style="14" customWidth="1"/>
    <col min="6151" max="6155" width="8.7109375" style="14" customWidth="1"/>
    <col min="6156" max="6156" width="15.7109375" style="14" customWidth="1"/>
    <col min="6157" max="6157" width="11.5703125" style="14" bestFit="1" customWidth="1"/>
    <col min="6158" max="6158" width="11.140625" style="14" customWidth="1"/>
    <col min="6159" max="6400" width="9.140625" style="14"/>
    <col min="6401" max="6401" width="4.5703125" style="14" customWidth="1"/>
    <col min="6402" max="6402" width="33.140625" style="14" customWidth="1"/>
    <col min="6403" max="6403" width="10.42578125" style="14" customWidth="1"/>
    <col min="6404" max="6404" width="11.85546875" style="14" customWidth="1"/>
    <col min="6405" max="6405" width="24.5703125" style="14" customWidth="1"/>
    <col min="6406" max="6406" width="11.7109375" style="14" customWidth="1"/>
    <col min="6407" max="6411" width="8.7109375" style="14" customWidth="1"/>
    <col min="6412" max="6412" width="15.7109375" style="14" customWidth="1"/>
    <col min="6413" max="6413" width="11.5703125" style="14" bestFit="1" customWidth="1"/>
    <col min="6414" max="6414" width="11.140625" style="14" customWidth="1"/>
    <col min="6415" max="6656" width="9.140625" style="14"/>
    <col min="6657" max="6657" width="4.5703125" style="14" customWidth="1"/>
    <col min="6658" max="6658" width="33.140625" style="14" customWidth="1"/>
    <col min="6659" max="6659" width="10.42578125" style="14" customWidth="1"/>
    <col min="6660" max="6660" width="11.85546875" style="14" customWidth="1"/>
    <col min="6661" max="6661" width="24.5703125" style="14" customWidth="1"/>
    <col min="6662" max="6662" width="11.7109375" style="14" customWidth="1"/>
    <col min="6663" max="6667" width="8.7109375" style="14" customWidth="1"/>
    <col min="6668" max="6668" width="15.7109375" style="14" customWidth="1"/>
    <col min="6669" max="6669" width="11.5703125" style="14" bestFit="1" customWidth="1"/>
    <col min="6670" max="6670" width="11.140625" style="14" customWidth="1"/>
    <col min="6671" max="6912" width="9.140625" style="14"/>
    <col min="6913" max="6913" width="4.5703125" style="14" customWidth="1"/>
    <col min="6914" max="6914" width="33.140625" style="14" customWidth="1"/>
    <col min="6915" max="6915" width="10.42578125" style="14" customWidth="1"/>
    <col min="6916" max="6916" width="11.85546875" style="14" customWidth="1"/>
    <col min="6917" max="6917" width="24.5703125" style="14" customWidth="1"/>
    <col min="6918" max="6918" width="11.7109375" style="14" customWidth="1"/>
    <col min="6919" max="6923" width="8.7109375" style="14" customWidth="1"/>
    <col min="6924" max="6924" width="15.7109375" style="14" customWidth="1"/>
    <col min="6925" max="6925" width="11.5703125" style="14" bestFit="1" customWidth="1"/>
    <col min="6926" max="6926" width="11.140625" style="14" customWidth="1"/>
    <col min="6927" max="7168" width="9.140625" style="14"/>
    <col min="7169" max="7169" width="4.5703125" style="14" customWidth="1"/>
    <col min="7170" max="7170" width="33.140625" style="14" customWidth="1"/>
    <col min="7171" max="7171" width="10.42578125" style="14" customWidth="1"/>
    <col min="7172" max="7172" width="11.85546875" style="14" customWidth="1"/>
    <col min="7173" max="7173" width="24.5703125" style="14" customWidth="1"/>
    <col min="7174" max="7174" width="11.7109375" style="14" customWidth="1"/>
    <col min="7175" max="7179" width="8.7109375" style="14" customWidth="1"/>
    <col min="7180" max="7180" width="15.7109375" style="14" customWidth="1"/>
    <col min="7181" max="7181" width="11.5703125" style="14" bestFit="1" customWidth="1"/>
    <col min="7182" max="7182" width="11.140625" style="14" customWidth="1"/>
    <col min="7183" max="7424" width="9.140625" style="14"/>
    <col min="7425" max="7425" width="4.5703125" style="14" customWidth="1"/>
    <col min="7426" max="7426" width="33.140625" style="14" customWidth="1"/>
    <col min="7427" max="7427" width="10.42578125" style="14" customWidth="1"/>
    <col min="7428" max="7428" width="11.85546875" style="14" customWidth="1"/>
    <col min="7429" max="7429" width="24.5703125" style="14" customWidth="1"/>
    <col min="7430" max="7430" width="11.7109375" style="14" customWidth="1"/>
    <col min="7431" max="7435" width="8.7109375" style="14" customWidth="1"/>
    <col min="7436" max="7436" width="15.7109375" style="14" customWidth="1"/>
    <col min="7437" max="7437" width="11.5703125" style="14" bestFit="1" customWidth="1"/>
    <col min="7438" max="7438" width="11.140625" style="14" customWidth="1"/>
    <col min="7439" max="7680" width="9.140625" style="14"/>
    <col min="7681" max="7681" width="4.5703125" style="14" customWidth="1"/>
    <col min="7682" max="7682" width="33.140625" style="14" customWidth="1"/>
    <col min="7683" max="7683" width="10.42578125" style="14" customWidth="1"/>
    <col min="7684" max="7684" width="11.85546875" style="14" customWidth="1"/>
    <col min="7685" max="7685" width="24.5703125" style="14" customWidth="1"/>
    <col min="7686" max="7686" width="11.7109375" style="14" customWidth="1"/>
    <col min="7687" max="7691" width="8.7109375" style="14" customWidth="1"/>
    <col min="7692" max="7692" width="15.7109375" style="14" customWidth="1"/>
    <col min="7693" max="7693" width="11.5703125" style="14" bestFit="1" customWidth="1"/>
    <col min="7694" max="7694" width="11.140625" style="14" customWidth="1"/>
    <col min="7695" max="7936" width="9.140625" style="14"/>
    <col min="7937" max="7937" width="4.5703125" style="14" customWidth="1"/>
    <col min="7938" max="7938" width="33.140625" style="14" customWidth="1"/>
    <col min="7939" max="7939" width="10.42578125" style="14" customWidth="1"/>
    <col min="7940" max="7940" width="11.85546875" style="14" customWidth="1"/>
    <col min="7941" max="7941" width="24.5703125" style="14" customWidth="1"/>
    <col min="7942" max="7942" width="11.7109375" style="14" customWidth="1"/>
    <col min="7943" max="7947" width="8.7109375" style="14" customWidth="1"/>
    <col min="7948" max="7948" width="15.7109375" style="14" customWidth="1"/>
    <col min="7949" max="7949" width="11.5703125" style="14" bestFit="1" customWidth="1"/>
    <col min="7950" max="7950" width="11.140625" style="14" customWidth="1"/>
    <col min="7951" max="8192" width="9.140625" style="14"/>
    <col min="8193" max="8193" width="4.5703125" style="14" customWidth="1"/>
    <col min="8194" max="8194" width="33.140625" style="14" customWidth="1"/>
    <col min="8195" max="8195" width="10.42578125" style="14" customWidth="1"/>
    <col min="8196" max="8196" width="11.85546875" style="14" customWidth="1"/>
    <col min="8197" max="8197" width="24.5703125" style="14" customWidth="1"/>
    <col min="8198" max="8198" width="11.7109375" style="14" customWidth="1"/>
    <col min="8199" max="8203" width="8.7109375" style="14" customWidth="1"/>
    <col min="8204" max="8204" width="15.7109375" style="14" customWidth="1"/>
    <col min="8205" max="8205" width="11.5703125" style="14" bestFit="1" customWidth="1"/>
    <col min="8206" max="8206" width="11.140625" style="14" customWidth="1"/>
    <col min="8207" max="8448" width="9.140625" style="14"/>
    <col min="8449" max="8449" width="4.5703125" style="14" customWidth="1"/>
    <col min="8450" max="8450" width="33.140625" style="14" customWidth="1"/>
    <col min="8451" max="8451" width="10.42578125" style="14" customWidth="1"/>
    <col min="8452" max="8452" width="11.85546875" style="14" customWidth="1"/>
    <col min="8453" max="8453" width="24.5703125" style="14" customWidth="1"/>
    <col min="8454" max="8454" width="11.7109375" style="14" customWidth="1"/>
    <col min="8455" max="8459" width="8.7109375" style="14" customWidth="1"/>
    <col min="8460" max="8460" width="15.7109375" style="14" customWidth="1"/>
    <col min="8461" max="8461" width="11.5703125" style="14" bestFit="1" customWidth="1"/>
    <col min="8462" max="8462" width="11.140625" style="14" customWidth="1"/>
    <col min="8463" max="8704" width="9.140625" style="14"/>
    <col min="8705" max="8705" width="4.5703125" style="14" customWidth="1"/>
    <col min="8706" max="8706" width="33.140625" style="14" customWidth="1"/>
    <col min="8707" max="8707" width="10.42578125" style="14" customWidth="1"/>
    <col min="8708" max="8708" width="11.85546875" style="14" customWidth="1"/>
    <col min="8709" max="8709" width="24.5703125" style="14" customWidth="1"/>
    <col min="8710" max="8710" width="11.7109375" style="14" customWidth="1"/>
    <col min="8711" max="8715" width="8.7109375" style="14" customWidth="1"/>
    <col min="8716" max="8716" width="15.7109375" style="14" customWidth="1"/>
    <col min="8717" max="8717" width="11.5703125" style="14" bestFit="1" customWidth="1"/>
    <col min="8718" max="8718" width="11.140625" style="14" customWidth="1"/>
    <col min="8719" max="8960" width="9.140625" style="14"/>
    <col min="8961" max="8961" width="4.5703125" style="14" customWidth="1"/>
    <col min="8962" max="8962" width="33.140625" style="14" customWidth="1"/>
    <col min="8963" max="8963" width="10.42578125" style="14" customWidth="1"/>
    <col min="8964" max="8964" width="11.85546875" style="14" customWidth="1"/>
    <col min="8965" max="8965" width="24.5703125" style="14" customWidth="1"/>
    <col min="8966" max="8966" width="11.7109375" style="14" customWidth="1"/>
    <col min="8967" max="8971" width="8.7109375" style="14" customWidth="1"/>
    <col min="8972" max="8972" width="15.7109375" style="14" customWidth="1"/>
    <col min="8973" max="8973" width="11.5703125" style="14" bestFit="1" customWidth="1"/>
    <col min="8974" max="8974" width="11.140625" style="14" customWidth="1"/>
    <col min="8975" max="9216" width="9.140625" style="14"/>
    <col min="9217" max="9217" width="4.5703125" style="14" customWidth="1"/>
    <col min="9218" max="9218" width="33.140625" style="14" customWidth="1"/>
    <col min="9219" max="9219" width="10.42578125" style="14" customWidth="1"/>
    <col min="9220" max="9220" width="11.85546875" style="14" customWidth="1"/>
    <col min="9221" max="9221" width="24.5703125" style="14" customWidth="1"/>
    <col min="9222" max="9222" width="11.7109375" style="14" customWidth="1"/>
    <col min="9223" max="9227" width="8.7109375" style="14" customWidth="1"/>
    <col min="9228" max="9228" width="15.7109375" style="14" customWidth="1"/>
    <col min="9229" max="9229" width="11.5703125" style="14" bestFit="1" customWidth="1"/>
    <col min="9230" max="9230" width="11.140625" style="14" customWidth="1"/>
    <col min="9231" max="9472" width="9.140625" style="14"/>
    <col min="9473" max="9473" width="4.5703125" style="14" customWidth="1"/>
    <col min="9474" max="9474" width="33.140625" style="14" customWidth="1"/>
    <col min="9475" max="9475" width="10.42578125" style="14" customWidth="1"/>
    <col min="9476" max="9476" width="11.85546875" style="14" customWidth="1"/>
    <col min="9477" max="9477" width="24.5703125" style="14" customWidth="1"/>
    <col min="9478" max="9478" width="11.7109375" style="14" customWidth="1"/>
    <col min="9479" max="9483" width="8.7109375" style="14" customWidth="1"/>
    <col min="9484" max="9484" width="15.7109375" style="14" customWidth="1"/>
    <col min="9485" max="9485" width="11.5703125" style="14" bestFit="1" customWidth="1"/>
    <col min="9486" max="9486" width="11.140625" style="14" customWidth="1"/>
    <col min="9487" max="9728" width="9.140625" style="14"/>
    <col min="9729" max="9729" width="4.5703125" style="14" customWidth="1"/>
    <col min="9730" max="9730" width="33.140625" style="14" customWidth="1"/>
    <col min="9731" max="9731" width="10.42578125" style="14" customWidth="1"/>
    <col min="9732" max="9732" width="11.85546875" style="14" customWidth="1"/>
    <col min="9733" max="9733" width="24.5703125" style="14" customWidth="1"/>
    <col min="9734" max="9734" width="11.7109375" style="14" customWidth="1"/>
    <col min="9735" max="9739" width="8.7109375" style="14" customWidth="1"/>
    <col min="9740" max="9740" width="15.7109375" style="14" customWidth="1"/>
    <col min="9741" max="9741" width="11.5703125" style="14" bestFit="1" customWidth="1"/>
    <col min="9742" max="9742" width="11.140625" style="14" customWidth="1"/>
    <col min="9743" max="9984" width="9.140625" style="14"/>
    <col min="9985" max="9985" width="4.5703125" style="14" customWidth="1"/>
    <col min="9986" max="9986" width="33.140625" style="14" customWidth="1"/>
    <col min="9987" max="9987" width="10.42578125" style="14" customWidth="1"/>
    <col min="9988" max="9988" width="11.85546875" style="14" customWidth="1"/>
    <col min="9989" max="9989" width="24.5703125" style="14" customWidth="1"/>
    <col min="9990" max="9990" width="11.7109375" style="14" customWidth="1"/>
    <col min="9991" max="9995" width="8.7109375" style="14" customWidth="1"/>
    <col min="9996" max="9996" width="15.7109375" style="14" customWidth="1"/>
    <col min="9997" max="9997" width="11.5703125" style="14" bestFit="1" customWidth="1"/>
    <col min="9998" max="9998" width="11.140625" style="14" customWidth="1"/>
    <col min="9999" max="10240" width="9.140625" style="14"/>
    <col min="10241" max="10241" width="4.5703125" style="14" customWidth="1"/>
    <col min="10242" max="10242" width="33.140625" style="14" customWidth="1"/>
    <col min="10243" max="10243" width="10.42578125" style="14" customWidth="1"/>
    <col min="10244" max="10244" width="11.85546875" style="14" customWidth="1"/>
    <col min="10245" max="10245" width="24.5703125" style="14" customWidth="1"/>
    <col min="10246" max="10246" width="11.7109375" style="14" customWidth="1"/>
    <col min="10247" max="10251" width="8.7109375" style="14" customWidth="1"/>
    <col min="10252" max="10252" width="15.7109375" style="14" customWidth="1"/>
    <col min="10253" max="10253" width="11.5703125" style="14" bestFit="1" customWidth="1"/>
    <col min="10254" max="10254" width="11.140625" style="14" customWidth="1"/>
    <col min="10255" max="10496" width="9.140625" style="14"/>
    <col min="10497" max="10497" width="4.5703125" style="14" customWidth="1"/>
    <col min="10498" max="10498" width="33.140625" style="14" customWidth="1"/>
    <col min="10499" max="10499" width="10.42578125" style="14" customWidth="1"/>
    <col min="10500" max="10500" width="11.85546875" style="14" customWidth="1"/>
    <col min="10501" max="10501" width="24.5703125" style="14" customWidth="1"/>
    <col min="10502" max="10502" width="11.7109375" style="14" customWidth="1"/>
    <col min="10503" max="10507" width="8.7109375" style="14" customWidth="1"/>
    <col min="10508" max="10508" width="15.7109375" style="14" customWidth="1"/>
    <col min="10509" max="10509" width="11.5703125" style="14" bestFit="1" customWidth="1"/>
    <col min="10510" max="10510" width="11.140625" style="14" customWidth="1"/>
    <col min="10511" max="10752" width="9.140625" style="14"/>
    <col min="10753" max="10753" width="4.5703125" style="14" customWidth="1"/>
    <col min="10754" max="10754" width="33.140625" style="14" customWidth="1"/>
    <col min="10755" max="10755" width="10.42578125" style="14" customWidth="1"/>
    <col min="10756" max="10756" width="11.85546875" style="14" customWidth="1"/>
    <col min="10757" max="10757" width="24.5703125" style="14" customWidth="1"/>
    <col min="10758" max="10758" width="11.7109375" style="14" customWidth="1"/>
    <col min="10759" max="10763" width="8.7109375" style="14" customWidth="1"/>
    <col min="10764" max="10764" width="15.7109375" style="14" customWidth="1"/>
    <col min="10765" max="10765" width="11.5703125" style="14" bestFit="1" customWidth="1"/>
    <col min="10766" max="10766" width="11.140625" style="14" customWidth="1"/>
    <col min="10767" max="11008" width="9.140625" style="14"/>
    <col min="11009" max="11009" width="4.5703125" style="14" customWidth="1"/>
    <col min="11010" max="11010" width="33.140625" style="14" customWidth="1"/>
    <col min="11011" max="11011" width="10.42578125" style="14" customWidth="1"/>
    <col min="11012" max="11012" width="11.85546875" style="14" customWidth="1"/>
    <col min="11013" max="11013" width="24.5703125" style="14" customWidth="1"/>
    <col min="11014" max="11014" width="11.7109375" style="14" customWidth="1"/>
    <col min="11015" max="11019" width="8.7109375" style="14" customWidth="1"/>
    <col min="11020" max="11020" width="15.7109375" style="14" customWidth="1"/>
    <col min="11021" max="11021" width="11.5703125" style="14" bestFit="1" customWidth="1"/>
    <col min="11022" max="11022" width="11.140625" style="14" customWidth="1"/>
    <col min="11023" max="11264" width="9.140625" style="14"/>
    <col min="11265" max="11265" width="4.5703125" style="14" customWidth="1"/>
    <col min="11266" max="11266" width="33.140625" style="14" customWidth="1"/>
    <col min="11267" max="11267" width="10.42578125" style="14" customWidth="1"/>
    <col min="11268" max="11268" width="11.85546875" style="14" customWidth="1"/>
    <col min="11269" max="11269" width="24.5703125" style="14" customWidth="1"/>
    <col min="11270" max="11270" width="11.7109375" style="14" customWidth="1"/>
    <col min="11271" max="11275" width="8.7109375" style="14" customWidth="1"/>
    <col min="11276" max="11276" width="15.7109375" style="14" customWidth="1"/>
    <col min="11277" max="11277" width="11.5703125" style="14" bestFit="1" customWidth="1"/>
    <col min="11278" max="11278" width="11.140625" style="14" customWidth="1"/>
    <col min="11279" max="11520" width="9.140625" style="14"/>
    <col min="11521" max="11521" width="4.5703125" style="14" customWidth="1"/>
    <col min="11522" max="11522" width="33.140625" style="14" customWidth="1"/>
    <col min="11523" max="11523" width="10.42578125" style="14" customWidth="1"/>
    <col min="11524" max="11524" width="11.85546875" style="14" customWidth="1"/>
    <col min="11525" max="11525" width="24.5703125" style="14" customWidth="1"/>
    <col min="11526" max="11526" width="11.7109375" style="14" customWidth="1"/>
    <col min="11527" max="11531" width="8.7109375" style="14" customWidth="1"/>
    <col min="11532" max="11532" width="15.7109375" style="14" customWidth="1"/>
    <col min="11533" max="11533" width="11.5703125" style="14" bestFit="1" customWidth="1"/>
    <col min="11534" max="11534" width="11.140625" style="14" customWidth="1"/>
    <col min="11535" max="11776" width="9.140625" style="14"/>
    <col min="11777" max="11777" width="4.5703125" style="14" customWidth="1"/>
    <col min="11778" max="11778" width="33.140625" style="14" customWidth="1"/>
    <col min="11779" max="11779" width="10.42578125" style="14" customWidth="1"/>
    <col min="11780" max="11780" width="11.85546875" style="14" customWidth="1"/>
    <col min="11781" max="11781" width="24.5703125" style="14" customWidth="1"/>
    <col min="11782" max="11782" width="11.7109375" style="14" customWidth="1"/>
    <col min="11783" max="11787" width="8.7109375" style="14" customWidth="1"/>
    <col min="11788" max="11788" width="15.7109375" style="14" customWidth="1"/>
    <col min="11789" max="11789" width="11.5703125" style="14" bestFit="1" customWidth="1"/>
    <col min="11790" max="11790" width="11.140625" style="14" customWidth="1"/>
    <col min="11791" max="12032" width="9.140625" style="14"/>
    <col min="12033" max="12033" width="4.5703125" style="14" customWidth="1"/>
    <col min="12034" max="12034" width="33.140625" style="14" customWidth="1"/>
    <col min="12035" max="12035" width="10.42578125" style="14" customWidth="1"/>
    <col min="12036" max="12036" width="11.85546875" style="14" customWidth="1"/>
    <col min="12037" max="12037" width="24.5703125" style="14" customWidth="1"/>
    <col min="12038" max="12038" width="11.7109375" style="14" customWidth="1"/>
    <col min="12039" max="12043" width="8.7109375" style="14" customWidth="1"/>
    <col min="12044" max="12044" width="15.7109375" style="14" customWidth="1"/>
    <col min="12045" max="12045" width="11.5703125" style="14" bestFit="1" customWidth="1"/>
    <col min="12046" max="12046" width="11.140625" style="14" customWidth="1"/>
    <col min="12047" max="12288" width="9.140625" style="14"/>
    <col min="12289" max="12289" width="4.5703125" style="14" customWidth="1"/>
    <col min="12290" max="12290" width="33.140625" style="14" customWidth="1"/>
    <col min="12291" max="12291" width="10.42578125" style="14" customWidth="1"/>
    <col min="12292" max="12292" width="11.85546875" style="14" customWidth="1"/>
    <col min="12293" max="12293" width="24.5703125" style="14" customWidth="1"/>
    <col min="12294" max="12294" width="11.7109375" style="14" customWidth="1"/>
    <col min="12295" max="12299" width="8.7109375" style="14" customWidth="1"/>
    <col min="12300" max="12300" width="15.7109375" style="14" customWidth="1"/>
    <col min="12301" max="12301" width="11.5703125" style="14" bestFit="1" customWidth="1"/>
    <col min="12302" max="12302" width="11.140625" style="14" customWidth="1"/>
    <col min="12303" max="12544" width="9.140625" style="14"/>
    <col min="12545" max="12545" width="4.5703125" style="14" customWidth="1"/>
    <col min="12546" max="12546" width="33.140625" style="14" customWidth="1"/>
    <col min="12547" max="12547" width="10.42578125" style="14" customWidth="1"/>
    <col min="12548" max="12548" width="11.85546875" style="14" customWidth="1"/>
    <col min="12549" max="12549" width="24.5703125" style="14" customWidth="1"/>
    <col min="12550" max="12550" width="11.7109375" style="14" customWidth="1"/>
    <col min="12551" max="12555" width="8.7109375" style="14" customWidth="1"/>
    <col min="12556" max="12556" width="15.7109375" style="14" customWidth="1"/>
    <col min="12557" max="12557" width="11.5703125" style="14" bestFit="1" customWidth="1"/>
    <col min="12558" max="12558" width="11.140625" style="14" customWidth="1"/>
    <col min="12559" max="12800" width="9.140625" style="14"/>
    <col min="12801" max="12801" width="4.5703125" style="14" customWidth="1"/>
    <col min="12802" max="12802" width="33.140625" style="14" customWidth="1"/>
    <col min="12803" max="12803" width="10.42578125" style="14" customWidth="1"/>
    <col min="12804" max="12804" width="11.85546875" style="14" customWidth="1"/>
    <col min="12805" max="12805" width="24.5703125" style="14" customWidth="1"/>
    <col min="12806" max="12806" width="11.7109375" style="14" customWidth="1"/>
    <col min="12807" max="12811" width="8.7109375" style="14" customWidth="1"/>
    <col min="12812" max="12812" width="15.7109375" style="14" customWidth="1"/>
    <col min="12813" max="12813" width="11.5703125" style="14" bestFit="1" customWidth="1"/>
    <col min="12814" max="12814" width="11.140625" style="14" customWidth="1"/>
    <col min="12815" max="13056" width="9.140625" style="14"/>
    <col min="13057" max="13057" width="4.5703125" style="14" customWidth="1"/>
    <col min="13058" max="13058" width="33.140625" style="14" customWidth="1"/>
    <col min="13059" max="13059" width="10.42578125" style="14" customWidth="1"/>
    <col min="13060" max="13060" width="11.85546875" style="14" customWidth="1"/>
    <col min="13061" max="13061" width="24.5703125" style="14" customWidth="1"/>
    <col min="13062" max="13062" width="11.7109375" style="14" customWidth="1"/>
    <col min="13063" max="13067" width="8.7109375" style="14" customWidth="1"/>
    <col min="13068" max="13068" width="15.7109375" style="14" customWidth="1"/>
    <col min="13069" max="13069" width="11.5703125" style="14" bestFit="1" customWidth="1"/>
    <col min="13070" max="13070" width="11.140625" style="14" customWidth="1"/>
    <col min="13071" max="13312" width="9.140625" style="14"/>
    <col min="13313" max="13313" width="4.5703125" style="14" customWidth="1"/>
    <col min="13314" max="13314" width="33.140625" style="14" customWidth="1"/>
    <col min="13315" max="13315" width="10.42578125" style="14" customWidth="1"/>
    <col min="13316" max="13316" width="11.85546875" style="14" customWidth="1"/>
    <col min="13317" max="13317" width="24.5703125" style="14" customWidth="1"/>
    <col min="13318" max="13318" width="11.7109375" style="14" customWidth="1"/>
    <col min="13319" max="13323" width="8.7109375" style="14" customWidth="1"/>
    <col min="13324" max="13324" width="15.7109375" style="14" customWidth="1"/>
    <col min="13325" max="13325" width="11.5703125" style="14" bestFit="1" customWidth="1"/>
    <col min="13326" max="13326" width="11.140625" style="14" customWidth="1"/>
    <col min="13327" max="13568" width="9.140625" style="14"/>
    <col min="13569" max="13569" width="4.5703125" style="14" customWidth="1"/>
    <col min="13570" max="13570" width="33.140625" style="14" customWidth="1"/>
    <col min="13571" max="13571" width="10.42578125" style="14" customWidth="1"/>
    <col min="13572" max="13572" width="11.85546875" style="14" customWidth="1"/>
    <col min="13573" max="13573" width="24.5703125" style="14" customWidth="1"/>
    <col min="13574" max="13574" width="11.7109375" style="14" customWidth="1"/>
    <col min="13575" max="13579" width="8.7109375" style="14" customWidth="1"/>
    <col min="13580" max="13580" width="15.7109375" style="14" customWidth="1"/>
    <col min="13581" max="13581" width="11.5703125" style="14" bestFit="1" customWidth="1"/>
    <col min="13582" max="13582" width="11.140625" style="14" customWidth="1"/>
    <col min="13583" max="13824" width="9.140625" style="14"/>
    <col min="13825" max="13825" width="4.5703125" style="14" customWidth="1"/>
    <col min="13826" max="13826" width="33.140625" style="14" customWidth="1"/>
    <col min="13827" max="13827" width="10.42578125" style="14" customWidth="1"/>
    <col min="13828" max="13828" width="11.85546875" style="14" customWidth="1"/>
    <col min="13829" max="13829" width="24.5703125" style="14" customWidth="1"/>
    <col min="13830" max="13830" width="11.7109375" style="14" customWidth="1"/>
    <col min="13831" max="13835" width="8.7109375" style="14" customWidth="1"/>
    <col min="13836" max="13836" width="15.7109375" style="14" customWidth="1"/>
    <col min="13837" max="13837" width="11.5703125" style="14" bestFit="1" customWidth="1"/>
    <col min="13838" max="13838" width="11.140625" style="14" customWidth="1"/>
    <col min="13839" max="14080" width="9.140625" style="14"/>
    <col min="14081" max="14081" width="4.5703125" style="14" customWidth="1"/>
    <col min="14082" max="14082" width="33.140625" style="14" customWidth="1"/>
    <col min="14083" max="14083" width="10.42578125" style="14" customWidth="1"/>
    <col min="14084" max="14084" width="11.85546875" style="14" customWidth="1"/>
    <col min="14085" max="14085" width="24.5703125" style="14" customWidth="1"/>
    <col min="14086" max="14086" width="11.7109375" style="14" customWidth="1"/>
    <col min="14087" max="14091" width="8.7109375" style="14" customWidth="1"/>
    <col min="14092" max="14092" width="15.7109375" style="14" customWidth="1"/>
    <col min="14093" max="14093" width="11.5703125" style="14" bestFit="1" customWidth="1"/>
    <col min="14094" max="14094" width="11.140625" style="14" customWidth="1"/>
    <col min="14095" max="14336" width="9.140625" style="14"/>
    <col min="14337" max="14337" width="4.5703125" style="14" customWidth="1"/>
    <col min="14338" max="14338" width="33.140625" style="14" customWidth="1"/>
    <col min="14339" max="14339" width="10.42578125" style="14" customWidth="1"/>
    <col min="14340" max="14340" width="11.85546875" style="14" customWidth="1"/>
    <col min="14341" max="14341" width="24.5703125" style="14" customWidth="1"/>
    <col min="14342" max="14342" width="11.7109375" style="14" customWidth="1"/>
    <col min="14343" max="14347" width="8.7109375" style="14" customWidth="1"/>
    <col min="14348" max="14348" width="15.7109375" style="14" customWidth="1"/>
    <col min="14349" max="14349" width="11.5703125" style="14" bestFit="1" customWidth="1"/>
    <col min="14350" max="14350" width="11.140625" style="14" customWidth="1"/>
    <col min="14351" max="14592" width="9.140625" style="14"/>
    <col min="14593" max="14593" width="4.5703125" style="14" customWidth="1"/>
    <col min="14594" max="14594" width="33.140625" style="14" customWidth="1"/>
    <col min="14595" max="14595" width="10.42578125" style="14" customWidth="1"/>
    <col min="14596" max="14596" width="11.85546875" style="14" customWidth="1"/>
    <col min="14597" max="14597" width="24.5703125" style="14" customWidth="1"/>
    <col min="14598" max="14598" width="11.7109375" style="14" customWidth="1"/>
    <col min="14599" max="14603" width="8.7109375" style="14" customWidth="1"/>
    <col min="14604" max="14604" width="15.7109375" style="14" customWidth="1"/>
    <col min="14605" max="14605" width="11.5703125" style="14" bestFit="1" customWidth="1"/>
    <col min="14606" max="14606" width="11.140625" style="14" customWidth="1"/>
    <col min="14607" max="14848" width="9.140625" style="14"/>
    <col min="14849" max="14849" width="4.5703125" style="14" customWidth="1"/>
    <col min="14850" max="14850" width="33.140625" style="14" customWidth="1"/>
    <col min="14851" max="14851" width="10.42578125" style="14" customWidth="1"/>
    <col min="14852" max="14852" width="11.85546875" style="14" customWidth="1"/>
    <col min="14853" max="14853" width="24.5703125" style="14" customWidth="1"/>
    <col min="14854" max="14854" width="11.7109375" style="14" customWidth="1"/>
    <col min="14855" max="14859" width="8.7109375" style="14" customWidth="1"/>
    <col min="14860" max="14860" width="15.7109375" style="14" customWidth="1"/>
    <col min="14861" max="14861" width="11.5703125" style="14" bestFit="1" customWidth="1"/>
    <col min="14862" max="14862" width="11.140625" style="14" customWidth="1"/>
    <col min="14863" max="15104" width="9.140625" style="14"/>
    <col min="15105" max="15105" width="4.5703125" style="14" customWidth="1"/>
    <col min="15106" max="15106" width="33.140625" style="14" customWidth="1"/>
    <col min="15107" max="15107" width="10.42578125" style="14" customWidth="1"/>
    <col min="15108" max="15108" width="11.85546875" style="14" customWidth="1"/>
    <col min="15109" max="15109" width="24.5703125" style="14" customWidth="1"/>
    <col min="15110" max="15110" width="11.7109375" style="14" customWidth="1"/>
    <col min="15111" max="15115" width="8.7109375" style="14" customWidth="1"/>
    <col min="15116" max="15116" width="15.7109375" style="14" customWidth="1"/>
    <col min="15117" max="15117" width="11.5703125" style="14" bestFit="1" customWidth="1"/>
    <col min="15118" max="15118" width="11.140625" style="14" customWidth="1"/>
    <col min="15119" max="15360" width="9.140625" style="14"/>
    <col min="15361" max="15361" width="4.5703125" style="14" customWidth="1"/>
    <col min="15362" max="15362" width="33.140625" style="14" customWidth="1"/>
    <col min="15363" max="15363" width="10.42578125" style="14" customWidth="1"/>
    <col min="15364" max="15364" width="11.85546875" style="14" customWidth="1"/>
    <col min="15365" max="15365" width="24.5703125" style="14" customWidth="1"/>
    <col min="15366" max="15366" width="11.7109375" style="14" customWidth="1"/>
    <col min="15367" max="15371" width="8.7109375" style="14" customWidth="1"/>
    <col min="15372" max="15372" width="15.7109375" style="14" customWidth="1"/>
    <col min="15373" max="15373" width="11.5703125" style="14" bestFit="1" customWidth="1"/>
    <col min="15374" max="15374" width="11.140625" style="14" customWidth="1"/>
    <col min="15375" max="15616" width="9.140625" style="14"/>
    <col min="15617" max="15617" width="4.5703125" style="14" customWidth="1"/>
    <col min="15618" max="15618" width="33.140625" style="14" customWidth="1"/>
    <col min="15619" max="15619" width="10.42578125" style="14" customWidth="1"/>
    <col min="15620" max="15620" width="11.85546875" style="14" customWidth="1"/>
    <col min="15621" max="15621" width="24.5703125" style="14" customWidth="1"/>
    <col min="15622" max="15622" width="11.7109375" style="14" customWidth="1"/>
    <col min="15623" max="15627" width="8.7109375" style="14" customWidth="1"/>
    <col min="15628" max="15628" width="15.7109375" style="14" customWidth="1"/>
    <col min="15629" max="15629" width="11.5703125" style="14" bestFit="1" customWidth="1"/>
    <col min="15630" max="15630" width="11.140625" style="14" customWidth="1"/>
    <col min="15631" max="15872" width="9.140625" style="14"/>
    <col min="15873" max="15873" width="4.5703125" style="14" customWidth="1"/>
    <col min="15874" max="15874" width="33.140625" style="14" customWidth="1"/>
    <col min="15875" max="15875" width="10.42578125" style="14" customWidth="1"/>
    <col min="15876" max="15876" width="11.85546875" style="14" customWidth="1"/>
    <col min="15877" max="15877" width="24.5703125" style="14" customWidth="1"/>
    <col min="15878" max="15878" width="11.7109375" style="14" customWidth="1"/>
    <col min="15879" max="15883" width="8.7109375" style="14" customWidth="1"/>
    <col min="15884" max="15884" width="15.7109375" style="14" customWidth="1"/>
    <col min="15885" max="15885" width="11.5703125" style="14" bestFit="1" customWidth="1"/>
    <col min="15886" max="15886" width="11.140625" style="14" customWidth="1"/>
    <col min="15887" max="16128" width="9.140625" style="14"/>
    <col min="16129" max="16129" width="4.5703125" style="14" customWidth="1"/>
    <col min="16130" max="16130" width="33.140625" style="14" customWidth="1"/>
    <col min="16131" max="16131" width="10.42578125" style="14" customWidth="1"/>
    <col min="16132" max="16132" width="11.85546875" style="14" customWidth="1"/>
    <col min="16133" max="16133" width="24.5703125" style="14" customWidth="1"/>
    <col min="16134" max="16134" width="11.7109375" style="14" customWidth="1"/>
    <col min="16135" max="16139" width="8.7109375" style="14" customWidth="1"/>
    <col min="16140" max="16140" width="15.7109375" style="14" customWidth="1"/>
    <col min="16141" max="16141" width="11.5703125" style="14" bestFit="1" customWidth="1"/>
    <col min="16142" max="16142" width="11.140625" style="14" customWidth="1"/>
    <col min="16143" max="16384" width="9.140625" style="14"/>
  </cols>
  <sheetData>
    <row r="1" spans="1:13" x14ac:dyDescent="0.2">
      <c r="A1" s="16"/>
      <c r="B1" s="17"/>
      <c r="C1" s="17"/>
      <c r="D1" s="16"/>
      <c r="E1" s="18" t="s">
        <v>49</v>
      </c>
      <c r="F1" s="18"/>
      <c r="G1" s="18"/>
      <c r="H1" s="18"/>
      <c r="I1" s="18"/>
      <c r="J1" s="18"/>
      <c r="K1" s="17"/>
      <c r="L1" s="17"/>
      <c r="M1" s="8"/>
    </row>
    <row r="2" spans="1:13" x14ac:dyDescent="0.2">
      <c r="A2" s="16"/>
      <c r="B2" s="17"/>
      <c r="C2" s="17"/>
      <c r="D2" s="16"/>
      <c r="E2" s="18" t="s">
        <v>50</v>
      </c>
      <c r="F2" s="18"/>
      <c r="G2" s="18"/>
      <c r="H2" s="18"/>
      <c r="I2" s="18"/>
      <c r="J2" s="18"/>
      <c r="K2" s="17"/>
      <c r="L2" s="17"/>
      <c r="M2" s="8"/>
    </row>
    <row r="3" spans="1:13" x14ac:dyDescent="0.2">
      <c r="A3" s="19"/>
      <c r="B3" s="17"/>
      <c r="C3" s="17"/>
      <c r="D3" s="16"/>
      <c r="E3" s="17"/>
      <c r="F3" s="17"/>
      <c r="G3" s="17"/>
      <c r="H3" s="17"/>
      <c r="I3" s="17"/>
      <c r="J3" s="17"/>
      <c r="K3" s="17"/>
      <c r="L3" s="17"/>
      <c r="M3" s="8"/>
    </row>
    <row r="4" spans="1:13" ht="48.75" customHeight="1" x14ac:dyDescent="0.2">
      <c r="A4" s="1006" t="s">
        <v>47</v>
      </c>
      <c r="B4" s="1006"/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8"/>
    </row>
    <row r="5" spans="1:13" x14ac:dyDescent="0.2">
      <c r="A5" s="1007" t="s">
        <v>92</v>
      </c>
      <c r="B5" s="1008"/>
      <c r="C5" s="1008"/>
      <c r="D5" s="1008"/>
      <c r="E5" s="1008"/>
      <c r="F5" s="1008"/>
      <c r="G5" s="1008"/>
      <c r="H5" s="1008"/>
      <c r="I5" s="1008"/>
      <c r="J5" s="1008"/>
      <c r="K5" s="1008"/>
      <c r="L5" s="17"/>
    </row>
    <row r="6" spans="1:13" s="93" customFormat="1" ht="26.25" customHeight="1" thickBot="1" x14ac:dyDescent="0.3">
      <c r="A6" s="1009" t="s">
        <v>93</v>
      </c>
      <c r="B6" s="1009"/>
      <c r="C6" s="1009"/>
      <c r="D6" s="1009"/>
      <c r="E6" s="1009"/>
      <c r="F6" s="1009"/>
      <c r="G6" s="1009"/>
      <c r="H6" s="1009"/>
      <c r="I6" s="1009"/>
      <c r="J6" s="1009"/>
      <c r="K6" s="1009"/>
      <c r="L6" s="1010"/>
      <c r="M6" s="92"/>
    </row>
    <row r="7" spans="1:13" ht="21" customHeight="1" thickTop="1" x14ac:dyDescent="0.2">
      <c r="A7" s="20" t="s">
        <v>51</v>
      </c>
      <c r="B7" s="21"/>
      <c r="C7" s="21"/>
      <c r="D7" s="22"/>
      <c r="E7" s="21"/>
      <c r="F7" s="21"/>
      <c r="G7" s="21"/>
      <c r="H7" s="21"/>
      <c r="I7" s="21"/>
      <c r="J7" s="21"/>
      <c r="K7" s="21"/>
      <c r="L7" s="23"/>
      <c r="M7" s="8"/>
    </row>
    <row r="8" spans="1:13" ht="53.25" customHeight="1" x14ac:dyDescent="0.2">
      <c r="A8" s="1011" t="s">
        <v>17</v>
      </c>
      <c r="B8" s="1011" t="s">
        <v>18</v>
      </c>
      <c r="C8" s="1011" t="s">
        <v>19</v>
      </c>
      <c r="D8" s="1011" t="s">
        <v>20</v>
      </c>
      <c r="E8" s="1011" t="s">
        <v>21</v>
      </c>
      <c r="F8" s="1011" t="s">
        <v>22</v>
      </c>
      <c r="G8" s="1011"/>
      <c r="H8" s="1011"/>
      <c r="I8" s="1011"/>
      <c r="J8" s="1011"/>
      <c r="K8" s="1012"/>
      <c r="L8" s="1011" t="s">
        <v>23</v>
      </c>
    </row>
    <row r="9" spans="1:13" ht="18" customHeight="1" x14ac:dyDescent="0.2">
      <c r="A9" s="1012"/>
      <c r="B9" s="1012"/>
      <c r="C9" s="1012"/>
      <c r="D9" s="1012"/>
      <c r="E9" s="1012"/>
      <c r="F9" s="24" t="s">
        <v>24</v>
      </c>
      <c r="G9" s="24" t="s">
        <v>25</v>
      </c>
      <c r="H9" s="24" t="s">
        <v>26</v>
      </c>
      <c r="I9" s="24" t="s">
        <v>27</v>
      </c>
      <c r="J9" s="24" t="s">
        <v>28</v>
      </c>
      <c r="K9" s="24" t="s">
        <v>29</v>
      </c>
      <c r="L9" s="1012"/>
    </row>
    <row r="10" spans="1:13" ht="18" customHeight="1" x14ac:dyDescent="0.2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3" ht="15.75" x14ac:dyDescent="0.25">
      <c r="A11" s="1013" t="s">
        <v>30</v>
      </c>
      <c r="B11" s="1014"/>
      <c r="C11" s="1014"/>
      <c r="D11" s="1014"/>
      <c r="E11" s="1014"/>
      <c r="F11" s="1014"/>
      <c r="G11" s="1014"/>
      <c r="H11" s="1014"/>
      <c r="I11" s="1014"/>
      <c r="J11" s="1014"/>
      <c r="K11" s="1014"/>
      <c r="L11" s="1015"/>
    </row>
    <row r="12" spans="1:13" ht="42" customHeight="1" x14ac:dyDescent="0.2">
      <c r="A12" s="26">
        <v>1</v>
      </c>
      <c r="B12" s="27" t="s">
        <v>52</v>
      </c>
      <c r="C12" s="28" t="s">
        <v>53</v>
      </c>
      <c r="D12" s="28">
        <v>0.36</v>
      </c>
      <c r="E12" s="29" t="s">
        <v>54</v>
      </c>
      <c r="F12" s="28">
        <v>184</v>
      </c>
      <c r="G12" s="28"/>
      <c r="H12" s="28"/>
      <c r="I12" s="28"/>
      <c r="J12" s="28"/>
      <c r="K12" s="28"/>
      <c r="L12" s="30">
        <f>D12*F12</f>
        <v>66.239999999999995</v>
      </c>
    </row>
    <row r="13" spans="1:13" ht="60.6" hidden="1" customHeight="1" x14ac:dyDescent="0.2">
      <c r="A13" s="26">
        <v>2</v>
      </c>
      <c r="B13" s="27" t="s">
        <v>55</v>
      </c>
      <c r="C13" s="28" t="s">
        <v>37</v>
      </c>
      <c r="D13" s="28">
        <v>0</v>
      </c>
      <c r="E13" s="29" t="s">
        <v>56</v>
      </c>
      <c r="F13" s="28">
        <v>253.5</v>
      </c>
      <c r="G13" s="28"/>
      <c r="H13" s="28"/>
      <c r="I13" s="28"/>
      <c r="J13" s="28"/>
      <c r="K13" s="28"/>
      <c r="L13" s="30">
        <f>D13*F13</f>
        <v>0</v>
      </c>
    </row>
    <row r="14" spans="1:13" ht="53.45" customHeight="1" x14ac:dyDescent="0.2">
      <c r="A14" s="26">
        <v>2</v>
      </c>
      <c r="B14" s="27" t="s">
        <v>57</v>
      </c>
      <c r="C14" s="28" t="s">
        <v>37</v>
      </c>
      <c r="D14" s="28">
        <v>36</v>
      </c>
      <c r="E14" s="29" t="s">
        <v>58</v>
      </c>
      <c r="F14" s="28">
        <v>192</v>
      </c>
      <c r="G14" s="28"/>
      <c r="H14" s="28"/>
      <c r="I14" s="28"/>
      <c r="J14" s="28"/>
      <c r="K14" s="28"/>
      <c r="L14" s="30">
        <f>D14*F14</f>
        <v>6912</v>
      </c>
    </row>
    <row r="15" spans="1:13" ht="30" customHeight="1" x14ac:dyDescent="0.2">
      <c r="A15" s="26">
        <v>3</v>
      </c>
      <c r="B15" s="27" t="s">
        <v>59</v>
      </c>
      <c r="C15" s="28" t="s">
        <v>60</v>
      </c>
      <c r="D15" s="28">
        <v>4845</v>
      </c>
      <c r="E15" s="29" t="s">
        <v>61</v>
      </c>
      <c r="F15" s="28">
        <v>22</v>
      </c>
      <c r="G15" s="28"/>
      <c r="H15" s="28"/>
      <c r="I15" s="28"/>
      <c r="J15" s="28"/>
      <c r="K15" s="28"/>
      <c r="L15" s="30">
        <f>D15*F15</f>
        <v>106590</v>
      </c>
    </row>
    <row r="16" spans="1:13" x14ac:dyDescent="0.2">
      <c r="A16" s="31"/>
      <c r="B16" s="32" t="s">
        <v>31</v>
      </c>
      <c r="C16" s="32"/>
      <c r="D16" s="33"/>
      <c r="E16" s="28"/>
      <c r="F16" s="28"/>
      <c r="G16" s="28"/>
      <c r="H16" s="28"/>
      <c r="I16" s="28"/>
      <c r="J16" s="28"/>
      <c r="K16" s="28"/>
      <c r="L16" s="34">
        <f>SUM(L12:L15)</f>
        <v>113568.24</v>
      </c>
    </row>
    <row r="17" spans="1:13" ht="82.9" customHeight="1" x14ac:dyDescent="0.2">
      <c r="A17" s="35"/>
      <c r="B17" s="3" t="s">
        <v>77</v>
      </c>
      <c r="C17" s="7"/>
      <c r="D17" s="36">
        <f>L16</f>
        <v>113568.24</v>
      </c>
      <c r="E17" s="4" t="s">
        <v>62</v>
      </c>
      <c r="F17" s="12">
        <v>0.2</v>
      </c>
      <c r="G17" s="5">
        <v>1</v>
      </c>
      <c r="H17" s="5"/>
      <c r="I17" s="4"/>
      <c r="J17" s="4"/>
      <c r="K17" s="4"/>
      <c r="L17" s="13">
        <f>D17*F17*G17</f>
        <v>22713.65</v>
      </c>
    </row>
    <row r="18" spans="1:13" ht="31.9" hidden="1" customHeight="1" x14ac:dyDescent="0.2">
      <c r="A18" s="35"/>
      <c r="B18" s="3" t="s">
        <v>63</v>
      </c>
      <c r="C18" s="7"/>
      <c r="D18" s="36">
        <f>L16</f>
        <v>113568.24</v>
      </c>
      <c r="E18" s="4" t="s">
        <v>64</v>
      </c>
      <c r="F18" s="12">
        <v>0.15</v>
      </c>
      <c r="G18" s="5">
        <v>0</v>
      </c>
      <c r="H18" s="5"/>
      <c r="I18" s="4"/>
      <c r="J18" s="4"/>
      <c r="K18" s="4"/>
      <c r="L18" s="13">
        <f>D18*F18*G18</f>
        <v>0</v>
      </c>
    </row>
    <row r="19" spans="1:13" ht="31.9" hidden="1" customHeight="1" x14ac:dyDescent="0.2">
      <c r="A19" s="35"/>
      <c r="B19" s="3" t="s">
        <v>65</v>
      </c>
      <c r="C19" s="37"/>
      <c r="D19" s="36">
        <f>L16</f>
        <v>113568.24</v>
      </c>
      <c r="E19" s="4" t="s">
        <v>66</v>
      </c>
      <c r="F19" s="12">
        <v>0.2</v>
      </c>
      <c r="G19" s="5">
        <v>0</v>
      </c>
      <c r="H19" s="38"/>
      <c r="I19" s="38"/>
      <c r="J19" s="38"/>
      <c r="K19" s="39"/>
      <c r="L19" s="13">
        <f>D19*F19*G19</f>
        <v>0</v>
      </c>
    </row>
    <row r="20" spans="1:13" ht="31.9" hidden="1" customHeight="1" x14ac:dyDescent="0.2">
      <c r="A20" s="35"/>
      <c r="B20" s="40"/>
      <c r="C20" s="41"/>
      <c r="D20" s="42"/>
      <c r="E20" s="43"/>
      <c r="F20" s="44"/>
      <c r="G20" s="45"/>
      <c r="H20" s="46"/>
      <c r="I20" s="47"/>
      <c r="J20" s="47"/>
      <c r="K20" s="47"/>
      <c r="L20" s="30"/>
    </row>
    <row r="21" spans="1:13" s="6" customFormat="1" x14ac:dyDescent="0.2">
      <c r="A21" s="48"/>
      <c r="B21" s="32" t="s">
        <v>31</v>
      </c>
      <c r="C21" s="49"/>
      <c r="D21" s="50"/>
      <c r="F21" s="51"/>
      <c r="H21" s="51"/>
      <c r="I21" s="52"/>
      <c r="J21" s="52"/>
      <c r="K21" s="52"/>
      <c r="L21" s="34">
        <f>SUM(L16:L19)</f>
        <v>136281.89000000001</v>
      </c>
    </row>
    <row r="22" spans="1:13" ht="16.5" customHeight="1" x14ac:dyDescent="0.25">
      <c r="A22" s="1013" t="s">
        <v>67</v>
      </c>
      <c r="B22" s="1014"/>
      <c r="C22" s="1014"/>
      <c r="D22" s="1014"/>
      <c r="E22" s="1014"/>
      <c r="F22" s="1014"/>
      <c r="G22" s="1014"/>
      <c r="H22" s="1014"/>
      <c r="I22" s="1014"/>
      <c r="J22" s="1014"/>
      <c r="K22" s="1014"/>
      <c r="L22" s="1015"/>
      <c r="M22" s="9"/>
    </row>
    <row r="23" spans="1:13" ht="29.25" hidden="1" customHeight="1" x14ac:dyDescent="0.2">
      <c r="A23" s="26">
        <v>5</v>
      </c>
      <c r="B23" s="53" t="s">
        <v>41</v>
      </c>
      <c r="C23" s="29"/>
      <c r="D23" s="54">
        <f>L21</f>
        <v>136281.89000000001</v>
      </c>
      <c r="E23" s="55" t="s">
        <v>43</v>
      </c>
      <c r="F23" s="56">
        <v>0</v>
      </c>
      <c r="G23" s="57"/>
      <c r="H23" s="58"/>
      <c r="I23" s="58"/>
      <c r="J23" s="58"/>
      <c r="K23" s="59"/>
      <c r="L23" s="60">
        <f t="shared" ref="L23:L28" si="0">D23*F23</f>
        <v>0</v>
      </c>
      <c r="M23" s="9"/>
    </row>
    <row r="24" spans="1:13" ht="33.75" customHeight="1" x14ac:dyDescent="0.2">
      <c r="A24" s="26">
        <v>4</v>
      </c>
      <c r="B24" s="53" t="s">
        <v>68</v>
      </c>
      <c r="C24" s="29"/>
      <c r="D24" s="54">
        <f>L21</f>
        <v>136281.89000000001</v>
      </c>
      <c r="E24" s="55" t="s">
        <v>69</v>
      </c>
      <c r="F24" s="61">
        <v>0.05</v>
      </c>
      <c r="G24" s="57"/>
      <c r="H24" s="58"/>
      <c r="I24" s="58"/>
      <c r="J24" s="58"/>
      <c r="K24" s="59"/>
      <c r="L24" s="60">
        <f t="shared" si="0"/>
        <v>6814.09</v>
      </c>
    </row>
    <row r="25" spans="1:13" ht="33.75" customHeight="1" x14ac:dyDescent="0.2">
      <c r="A25" s="26">
        <v>5</v>
      </c>
      <c r="B25" s="53" t="s">
        <v>70</v>
      </c>
      <c r="C25" s="29"/>
      <c r="D25" s="54">
        <f>D24+L24</f>
        <v>143095.98000000001</v>
      </c>
      <c r="E25" s="55" t="s">
        <v>71</v>
      </c>
      <c r="F25" s="61">
        <v>0.28000000000000003</v>
      </c>
      <c r="G25" s="57"/>
      <c r="H25" s="58"/>
      <c r="I25" s="58"/>
      <c r="J25" s="58"/>
      <c r="K25" s="59"/>
      <c r="L25" s="60">
        <f t="shared" si="0"/>
        <v>40066.870000000003</v>
      </c>
    </row>
    <row r="26" spans="1:13" ht="58.15" customHeight="1" x14ac:dyDescent="0.2">
      <c r="A26" s="26">
        <v>6</v>
      </c>
      <c r="B26" s="53" t="s">
        <v>32</v>
      </c>
      <c r="C26" s="29"/>
      <c r="D26" s="54">
        <f>D24+L24</f>
        <v>143095.98000000001</v>
      </c>
      <c r="E26" s="62" t="s">
        <v>72</v>
      </c>
      <c r="F26" s="56">
        <v>0.06</v>
      </c>
      <c r="G26" s="57"/>
      <c r="H26" s="58"/>
      <c r="I26" s="58"/>
      <c r="J26" s="58"/>
      <c r="K26" s="59"/>
      <c r="L26" s="60">
        <f t="shared" si="0"/>
        <v>8585.76</v>
      </c>
    </row>
    <row r="27" spans="1:13" ht="25.5" hidden="1" x14ac:dyDescent="0.2">
      <c r="A27" s="26">
        <v>8</v>
      </c>
      <c r="B27" s="53" t="s">
        <v>40</v>
      </c>
      <c r="C27" s="29"/>
      <c r="D27" s="54">
        <f>L16+L17</f>
        <v>136281.89000000001</v>
      </c>
      <c r="E27" s="55" t="s">
        <v>73</v>
      </c>
      <c r="F27" s="56">
        <v>0</v>
      </c>
      <c r="G27" s="57"/>
      <c r="H27" s="58"/>
      <c r="I27" s="58"/>
      <c r="J27" s="58"/>
      <c r="K27" s="59"/>
      <c r="L27" s="60">
        <f t="shared" si="0"/>
        <v>0</v>
      </c>
    </row>
    <row r="28" spans="1:13" hidden="1" x14ac:dyDescent="0.2">
      <c r="A28" s="26">
        <v>10</v>
      </c>
      <c r="B28" s="53" t="s">
        <v>33</v>
      </c>
      <c r="C28" s="29"/>
      <c r="D28" s="54">
        <f>L21+L23+L24+L25+L26+L27</f>
        <v>191748.61</v>
      </c>
      <c r="E28" s="55" t="s">
        <v>74</v>
      </c>
      <c r="F28" s="56">
        <v>0</v>
      </c>
      <c r="G28" s="57"/>
      <c r="H28" s="58"/>
      <c r="I28" s="58"/>
      <c r="J28" s="58"/>
      <c r="K28" s="59"/>
      <c r="L28" s="60">
        <f t="shared" si="0"/>
        <v>0</v>
      </c>
    </row>
    <row r="29" spans="1:13" ht="15" customHeight="1" x14ac:dyDescent="0.2">
      <c r="A29" s="31"/>
      <c r="B29" s="63" t="s">
        <v>42</v>
      </c>
      <c r="C29" s="26"/>
      <c r="D29" s="64"/>
      <c r="E29" s="65"/>
      <c r="F29" s="66"/>
      <c r="G29" s="67"/>
      <c r="H29" s="68"/>
      <c r="I29" s="68"/>
      <c r="J29" s="68"/>
      <c r="K29" s="69"/>
      <c r="L29" s="70">
        <f>SUM(L23:L28)</f>
        <v>55466.720000000001</v>
      </c>
      <c r="M29" s="10"/>
    </row>
    <row r="30" spans="1:13" hidden="1" x14ac:dyDescent="0.2">
      <c r="A30" s="71"/>
      <c r="B30" s="72" t="s">
        <v>45</v>
      </c>
      <c r="C30" s="29"/>
      <c r="D30" s="73"/>
      <c r="E30" s="74"/>
      <c r="F30" s="74"/>
      <c r="G30" s="58"/>
      <c r="H30" s="58"/>
      <c r="I30" s="58"/>
      <c r="J30" s="58"/>
      <c r="K30" s="59"/>
      <c r="L30" s="70">
        <f>L21+L29</f>
        <v>191748.61</v>
      </c>
      <c r="M30" s="75"/>
    </row>
    <row r="31" spans="1:13" ht="28.9" customHeight="1" x14ac:dyDescent="0.2">
      <c r="A31" s="71"/>
      <c r="B31" s="76" t="s">
        <v>38</v>
      </c>
      <c r="C31" s="76"/>
      <c r="D31" s="24"/>
      <c r="E31" s="77"/>
      <c r="F31" s="77"/>
      <c r="G31" s="77"/>
      <c r="H31" s="77"/>
      <c r="I31" s="77"/>
      <c r="J31" s="77"/>
      <c r="K31" s="78"/>
      <c r="L31" s="70">
        <f>L30</f>
        <v>191748.61</v>
      </c>
    </row>
    <row r="32" spans="1:13" ht="13.15" customHeight="1" x14ac:dyDescent="0.2">
      <c r="A32" s="79"/>
      <c r="B32" s="1016" t="s">
        <v>75</v>
      </c>
      <c r="C32" s="1017"/>
      <c r="D32" s="1017"/>
      <c r="E32" s="1017"/>
      <c r="F32" s="1017"/>
      <c r="G32" s="1017"/>
      <c r="H32" s="1017"/>
      <c r="I32" s="1017"/>
      <c r="J32" s="1018"/>
      <c r="K32" s="80">
        <v>3.9</v>
      </c>
      <c r="L32" s="81">
        <f>L31*K32</f>
        <v>747819.58</v>
      </c>
    </row>
    <row r="33" spans="1:12" hidden="1" x14ac:dyDescent="0.2">
      <c r="A33" s="79"/>
      <c r="B33" s="1016" t="s">
        <v>44</v>
      </c>
      <c r="C33" s="1017"/>
      <c r="D33" s="1017"/>
      <c r="E33" s="1017"/>
      <c r="F33" s="1017"/>
      <c r="G33" s="1017"/>
      <c r="H33" s="1017"/>
      <c r="I33" s="1017"/>
      <c r="J33" s="1018"/>
      <c r="K33" s="80">
        <v>1</v>
      </c>
      <c r="L33" s="81">
        <f>L32*K33</f>
        <v>747819.58</v>
      </c>
    </row>
    <row r="34" spans="1:12" x14ac:dyDescent="0.2">
      <c r="A34" s="79"/>
      <c r="B34" s="41" t="s">
        <v>34</v>
      </c>
      <c r="C34" s="41"/>
      <c r="D34" s="41"/>
      <c r="E34" s="41"/>
      <c r="F34" s="41"/>
      <c r="G34" s="82"/>
      <c r="H34" s="82"/>
      <c r="I34" s="82"/>
      <c r="J34" s="82"/>
      <c r="K34" s="83"/>
      <c r="L34" s="70">
        <f>L33*0.18</f>
        <v>134607.51999999999</v>
      </c>
    </row>
    <row r="35" spans="1:12" x14ac:dyDescent="0.2">
      <c r="A35" s="79"/>
      <c r="B35" s="1003" t="s">
        <v>76</v>
      </c>
      <c r="C35" s="1004"/>
      <c r="D35" s="1004"/>
      <c r="E35" s="1004"/>
      <c r="F35" s="1004"/>
      <c r="G35" s="1004"/>
      <c r="H35" s="1004"/>
      <c r="I35" s="1004"/>
      <c r="J35" s="1004"/>
      <c r="K35" s="1005"/>
      <c r="L35" s="70">
        <v>0</v>
      </c>
    </row>
    <row r="36" spans="1:12" x14ac:dyDescent="0.2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6"/>
    </row>
    <row r="37" spans="1:12" x14ac:dyDescent="0.2">
      <c r="B37" s="87" t="s">
        <v>39</v>
      </c>
      <c r="C37" s="87"/>
      <c r="E37" s="88"/>
      <c r="F37" s="88"/>
      <c r="G37" s="88"/>
      <c r="H37" s="88"/>
      <c r="I37" s="88"/>
      <c r="J37" s="88"/>
      <c r="K37" s="88"/>
      <c r="L37" s="88"/>
    </row>
    <row r="38" spans="1:12" x14ac:dyDescent="0.2">
      <c r="D38" s="14"/>
    </row>
  </sheetData>
  <mergeCells count="15">
    <mergeCell ref="B35:K35"/>
    <mergeCell ref="A4:L4"/>
    <mergeCell ref="A5:K5"/>
    <mergeCell ref="A6:L6"/>
    <mergeCell ref="A8:A9"/>
    <mergeCell ref="B8:B9"/>
    <mergeCell ref="C8:C9"/>
    <mergeCell ref="D8:D9"/>
    <mergeCell ref="E8:E9"/>
    <mergeCell ref="F8:K8"/>
    <mergeCell ref="L8:L9"/>
    <mergeCell ref="A11:L11"/>
    <mergeCell ref="A22:L22"/>
    <mergeCell ref="B32:J32"/>
    <mergeCell ref="B33:J33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</sheetPr>
  <dimension ref="A1:P81"/>
  <sheetViews>
    <sheetView topLeftCell="A58" zoomScale="115" zoomScaleNormal="115" workbookViewId="0">
      <selection activeCell="J79" sqref="J79"/>
    </sheetView>
  </sheetViews>
  <sheetFormatPr defaultColWidth="9.28515625" defaultRowHeight="15" x14ac:dyDescent="0.25"/>
  <cols>
    <col min="1" max="1" width="3.7109375" style="760" customWidth="1"/>
    <col min="2" max="2" width="38.28515625" style="760" customWidth="1"/>
    <col min="3" max="3" width="8.140625" style="760" customWidth="1"/>
    <col min="4" max="4" width="12.28515625" style="760" customWidth="1"/>
    <col min="5" max="5" width="19" style="760" customWidth="1"/>
    <col min="6" max="6" width="9.28515625" style="760"/>
    <col min="7" max="7" width="10" style="760" bestFit="1" customWidth="1"/>
    <col min="8" max="11" width="9.28515625" style="760"/>
    <col min="12" max="12" width="14" style="760" customWidth="1"/>
    <col min="13" max="13" width="46.28515625" style="760" customWidth="1"/>
    <col min="14" max="14" width="14.7109375" style="760" bestFit="1" customWidth="1"/>
    <col min="15" max="16" width="9.28515625" style="760"/>
    <col min="17" max="17" width="9.28515625" style="760" customWidth="1"/>
    <col min="18" max="18" width="9.28515625" style="760"/>
    <col min="19" max="19" width="9.28515625" style="760" customWidth="1"/>
    <col min="20" max="26" width="9.28515625" style="760"/>
    <col min="27" max="27" width="9.28515625" style="760" customWidth="1"/>
    <col min="28" max="16384" width="9.28515625" style="760"/>
  </cols>
  <sheetData>
    <row r="1" spans="1:16" x14ac:dyDescent="0.25">
      <c r="A1" s="1283" t="s">
        <v>918</v>
      </c>
      <c r="B1" s="1283"/>
      <c r="C1" s="1283"/>
      <c r="D1" s="1283"/>
      <c r="E1" s="1283"/>
      <c r="F1" s="1283"/>
      <c r="G1" s="1283"/>
      <c r="H1" s="1283"/>
      <c r="I1" s="1283"/>
      <c r="J1" s="1283"/>
      <c r="K1" s="1283"/>
      <c r="L1" s="1283"/>
      <c r="M1" s="425"/>
    </row>
    <row r="2" spans="1:16" x14ac:dyDescent="0.25">
      <c r="A2" s="1283" t="s">
        <v>421</v>
      </c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425"/>
    </row>
    <row r="3" spans="1:16" ht="26.25" customHeight="1" x14ac:dyDescent="0.25">
      <c r="A3" s="1284" t="s">
        <v>422</v>
      </c>
      <c r="B3" s="1285"/>
      <c r="C3" s="1285"/>
      <c r="D3" s="1285"/>
      <c r="E3" s="1285"/>
      <c r="F3" s="1285"/>
      <c r="G3" s="1285"/>
      <c r="H3" s="1285"/>
      <c r="I3" s="1285"/>
      <c r="J3" s="1285"/>
      <c r="K3" s="1285"/>
      <c r="L3" s="1285"/>
      <c r="M3" s="425"/>
    </row>
    <row r="4" spans="1:16" x14ac:dyDescent="0.25">
      <c r="A4" s="1281" t="s">
        <v>423</v>
      </c>
      <c r="B4" s="1282"/>
      <c r="C4" s="1282"/>
      <c r="D4" s="1281"/>
      <c r="E4" s="1282"/>
      <c r="F4" s="1282"/>
      <c r="G4" s="1282"/>
      <c r="H4" s="1282"/>
      <c r="I4" s="1282"/>
      <c r="J4" s="1282"/>
      <c r="K4" s="1282"/>
      <c r="L4" s="1282"/>
      <c r="M4" s="6"/>
    </row>
    <row r="5" spans="1:16" x14ac:dyDescent="0.25">
      <c r="A5" s="1281" t="s">
        <v>209</v>
      </c>
      <c r="B5" s="1282"/>
      <c r="C5" s="1282"/>
      <c r="D5" s="1281" t="s">
        <v>1078</v>
      </c>
      <c r="E5" s="1282"/>
      <c r="F5" s="1282"/>
      <c r="G5" s="1282"/>
      <c r="H5" s="1282"/>
      <c r="I5" s="1282"/>
      <c r="J5" s="1282"/>
      <c r="K5" s="1282"/>
      <c r="L5" s="1282"/>
      <c r="M5" s="17"/>
    </row>
    <row r="6" spans="1:16" x14ac:dyDescent="0.25">
      <c r="A6" s="426" t="s">
        <v>424</v>
      </c>
      <c r="B6" s="427"/>
      <c r="C6" s="427"/>
      <c r="D6" s="428"/>
      <c r="E6" s="427"/>
      <c r="F6" s="427"/>
      <c r="G6" s="427"/>
      <c r="H6" s="427"/>
      <c r="I6" s="427"/>
      <c r="J6" s="427"/>
      <c r="K6" s="427"/>
      <c r="L6" s="429"/>
      <c r="M6" s="1289"/>
    </row>
    <row r="7" spans="1:16" ht="21" customHeight="1" x14ac:dyDescent="0.25">
      <c r="A7" s="1292" t="s">
        <v>17</v>
      </c>
      <c r="B7" s="1292" t="s">
        <v>18</v>
      </c>
      <c r="C7" s="1292" t="s">
        <v>19</v>
      </c>
      <c r="D7" s="1292" t="s">
        <v>20</v>
      </c>
      <c r="E7" s="1292" t="s">
        <v>21</v>
      </c>
      <c r="F7" s="1292" t="s">
        <v>22</v>
      </c>
      <c r="G7" s="1292"/>
      <c r="H7" s="1292"/>
      <c r="I7" s="1292"/>
      <c r="J7" s="1292"/>
      <c r="K7" s="1293"/>
      <c r="L7" s="1292" t="s">
        <v>23</v>
      </c>
      <c r="M7" s="1290"/>
    </row>
    <row r="8" spans="1:16" ht="20.25" customHeight="1" x14ac:dyDescent="0.25">
      <c r="A8" s="1293"/>
      <c r="B8" s="1293"/>
      <c r="C8" s="1293"/>
      <c r="D8" s="1293"/>
      <c r="E8" s="1293"/>
      <c r="F8" s="747" t="s">
        <v>24</v>
      </c>
      <c r="G8" s="747" t="s">
        <v>25</v>
      </c>
      <c r="H8" s="747" t="s">
        <v>26</v>
      </c>
      <c r="I8" s="747" t="s">
        <v>27</v>
      </c>
      <c r="J8" s="747" t="s">
        <v>28</v>
      </c>
      <c r="K8" s="747" t="s">
        <v>29</v>
      </c>
      <c r="L8" s="1293"/>
      <c r="M8" s="1291"/>
    </row>
    <row r="9" spans="1:16" x14ac:dyDescent="0.25">
      <c r="A9" s="430">
        <v>1</v>
      </c>
      <c r="B9" s="430">
        <v>2</v>
      </c>
      <c r="C9" s="430">
        <v>3</v>
      </c>
      <c r="D9" s="430">
        <v>4</v>
      </c>
      <c r="E9" s="430">
        <v>5</v>
      </c>
      <c r="F9" s="430">
        <v>6</v>
      </c>
      <c r="G9" s="430">
        <v>7</v>
      </c>
      <c r="H9" s="430">
        <v>8</v>
      </c>
      <c r="I9" s="430">
        <v>9</v>
      </c>
      <c r="J9" s="430">
        <v>10</v>
      </c>
      <c r="K9" s="430">
        <v>11</v>
      </c>
      <c r="L9" s="430">
        <v>12</v>
      </c>
      <c r="M9" s="761"/>
    </row>
    <row r="10" spans="1:16" x14ac:dyDescent="0.25">
      <c r="A10" s="1294" t="s">
        <v>30</v>
      </c>
      <c r="B10" s="1295"/>
      <c r="C10" s="1295"/>
      <c r="D10" s="1295"/>
      <c r="E10" s="1295"/>
      <c r="F10" s="1295"/>
      <c r="G10" s="1295"/>
      <c r="H10" s="1295"/>
      <c r="I10" s="1295"/>
      <c r="J10" s="1295"/>
      <c r="K10" s="1295"/>
      <c r="L10" s="1296"/>
      <c r="M10" s="762"/>
    </row>
    <row r="11" spans="1:16" ht="38.25" x14ac:dyDescent="0.25">
      <c r="A11" s="431">
        <v>1</v>
      </c>
      <c r="B11" s="3" t="s">
        <v>425</v>
      </c>
      <c r="C11" s="430" t="s">
        <v>426</v>
      </c>
      <c r="D11" s="432">
        <v>12</v>
      </c>
      <c r="E11" s="433" t="s">
        <v>427</v>
      </c>
      <c r="F11" s="434">
        <v>47.2</v>
      </c>
      <c r="G11" s="435"/>
      <c r="H11" s="431"/>
      <c r="I11" s="431"/>
      <c r="J11" s="431"/>
      <c r="K11" s="4"/>
      <c r="L11" s="916">
        <f>D11*F11</f>
        <v>566.4</v>
      </c>
      <c r="M11" s="763"/>
    </row>
    <row r="12" spans="1:16" ht="51" x14ac:dyDescent="0.25">
      <c r="A12" s="431">
        <v>2</v>
      </c>
      <c r="B12" s="3" t="s">
        <v>428</v>
      </c>
      <c r="C12" s="430" t="s">
        <v>426</v>
      </c>
      <c r="D12" s="432">
        <v>10</v>
      </c>
      <c r="E12" s="433" t="s">
        <v>429</v>
      </c>
      <c r="F12" s="434">
        <v>33.6</v>
      </c>
      <c r="G12" s="435"/>
      <c r="H12" s="431"/>
      <c r="I12" s="431"/>
      <c r="J12" s="431"/>
      <c r="K12" s="4"/>
      <c r="L12" s="916">
        <f>D12*F12</f>
        <v>336</v>
      </c>
      <c r="M12" s="763"/>
    </row>
    <row r="13" spans="1:16" ht="38.25" x14ac:dyDescent="0.25">
      <c r="A13" s="431">
        <v>3</v>
      </c>
      <c r="B13" s="3" t="s">
        <v>430</v>
      </c>
      <c r="C13" s="430" t="s">
        <v>431</v>
      </c>
      <c r="D13" s="432">
        <v>50</v>
      </c>
      <c r="E13" s="433" t="s">
        <v>432</v>
      </c>
      <c r="F13" s="434">
        <v>16.399999999999999</v>
      </c>
      <c r="G13" s="435"/>
      <c r="H13" s="431"/>
      <c r="I13" s="431"/>
      <c r="J13" s="431"/>
      <c r="K13" s="4"/>
      <c r="L13" s="916">
        <f>D13*F13</f>
        <v>820</v>
      </c>
      <c r="M13" s="763"/>
    </row>
    <row r="14" spans="1:16" ht="25.5" x14ac:dyDescent="0.25">
      <c r="A14" s="437">
        <v>4</v>
      </c>
      <c r="B14" s="438" t="s">
        <v>433</v>
      </c>
      <c r="C14" s="52" t="s">
        <v>434</v>
      </c>
      <c r="D14" s="439">
        <v>18</v>
      </c>
      <c r="E14" s="440" t="s">
        <v>435</v>
      </c>
      <c r="F14" s="52">
        <v>149</v>
      </c>
      <c r="G14" s="52"/>
      <c r="H14" s="52"/>
      <c r="I14" s="52"/>
      <c r="J14" s="52"/>
      <c r="K14" s="52"/>
      <c r="L14" s="917">
        <f>D14*F14</f>
        <v>2682</v>
      </c>
      <c r="M14" s="441"/>
      <c r="N14" s="762"/>
    </row>
    <row r="15" spans="1:16" s="764" customFormat="1" ht="51" x14ac:dyDescent="0.25">
      <c r="A15" s="431">
        <v>5</v>
      </c>
      <c r="B15" s="3" t="s">
        <v>436</v>
      </c>
      <c r="C15" s="430" t="s">
        <v>437</v>
      </c>
      <c r="D15" s="47">
        <v>400</v>
      </c>
      <c r="E15" s="433" t="s">
        <v>438</v>
      </c>
      <c r="F15" s="434">
        <v>74.400000000000006</v>
      </c>
      <c r="G15" s="434">
        <v>1.1000000000000001</v>
      </c>
      <c r="H15" s="435"/>
      <c r="I15" s="431"/>
      <c r="J15" s="431"/>
      <c r="K15" s="4"/>
      <c r="L15" s="916">
        <f>D15*F15*G15</f>
        <v>32736</v>
      </c>
      <c r="M15" s="442"/>
      <c r="P15" s="764" t="s">
        <v>78</v>
      </c>
    </row>
    <row r="16" spans="1:16" s="764" customFormat="1" ht="51" x14ac:dyDescent="0.25">
      <c r="A16" s="431">
        <v>6</v>
      </c>
      <c r="B16" s="3" t="s">
        <v>439</v>
      </c>
      <c r="C16" s="430" t="s">
        <v>437</v>
      </c>
      <c r="D16" s="47">
        <v>970</v>
      </c>
      <c r="E16" s="433" t="s">
        <v>440</v>
      </c>
      <c r="F16" s="434">
        <v>99.7</v>
      </c>
      <c r="G16" s="434">
        <v>1.1000000000000001</v>
      </c>
      <c r="H16" s="435"/>
      <c r="I16" s="431"/>
      <c r="J16" s="431"/>
      <c r="K16" s="4"/>
      <c r="L16" s="916">
        <f>D16*F16*G16</f>
        <v>106379.9</v>
      </c>
      <c r="M16" s="442"/>
    </row>
    <row r="17" spans="1:14" ht="51" x14ac:dyDescent="0.25">
      <c r="A17" s="431">
        <v>7</v>
      </c>
      <c r="B17" s="443" t="s">
        <v>441</v>
      </c>
      <c r="C17" s="47" t="s">
        <v>442</v>
      </c>
      <c r="D17" s="444">
        <v>89</v>
      </c>
      <c r="E17" s="40" t="s">
        <v>443</v>
      </c>
      <c r="F17" s="445">
        <v>10.8</v>
      </c>
      <c r="G17" s="446">
        <v>0.5</v>
      </c>
      <c r="H17" s="437"/>
      <c r="I17" s="437"/>
      <c r="J17" s="437"/>
      <c r="K17" s="52"/>
      <c r="L17" s="917">
        <f>D17*F17*G17</f>
        <v>480.6</v>
      </c>
      <c r="M17" s="447"/>
    </row>
    <row r="18" spans="1:14" ht="51" x14ac:dyDescent="0.25">
      <c r="A18" s="431">
        <v>8</v>
      </c>
      <c r="B18" s="443" t="s">
        <v>444</v>
      </c>
      <c r="C18" s="47" t="s">
        <v>442</v>
      </c>
      <c r="D18" s="444">
        <v>95</v>
      </c>
      <c r="E18" s="40" t="s">
        <v>445</v>
      </c>
      <c r="F18" s="445">
        <v>10.8</v>
      </c>
      <c r="G18" s="446"/>
      <c r="H18" s="437"/>
      <c r="I18" s="437"/>
      <c r="J18" s="437"/>
      <c r="K18" s="52"/>
      <c r="L18" s="917">
        <f>D18*F18</f>
        <v>1026</v>
      </c>
      <c r="M18" s="447"/>
    </row>
    <row r="19" spans="1:14" ht="51" x14ac:dyDescent="0.25">
      <c r="A19" s="431">
        <v>9</v>
      </c>
      <c r="B19" s="443" t="s">
        <v>446</v>
      </c>
      <c r="C19" s="47" t="s">
        <v>442</v>
      </c>
      <c r="D19" s="444">
        <v>35</v>
      </c>
      <c r="E19" s="40" t="s">
        <v>447</v>
      </c>
      <c r="F19" s="445">
        <v>22.5</v>
      </c>
      <c r="G19" s="446">
        <v>0.5</v>
      </c>
      <c r="H19" s="437"/>
      <c r="I19" s="437"/>
      <c r="J19" s="437"/>
      <c r="K19" s="52"/>
      <c r="L19" s="917">
        <f>D19*F19*G19</f>
        <v>393.75</v>
      </c>
      <c r="M19" s="447"/>
    </row>
    <row r="20" spans="1:14" ht="51" x14ac:dyDescent="0.25">
      <c r="A20" s="431">
        <v>10</v>
      </c>
      <c r="B20" s="443" t="s">
        <v>448</v>
      </c>
      <c r="C20" s="47" t="s">
        <v>442</v>
      </c>
      <c r="D20" s="444">
        <f>D19</f>
        <v>35</v>
      </c>
      <c r="E20" s="40" t="s">
        <v>449</v>
      </c>
      <c r="F20" s="445">
        <v>22.5</v>
      </c>
      <c r="G20" s="446"/>
      <c r="H20" s="437"/>
      <c r="I20" s="437"/>
      <c r="J20" s="437"/>
      <c r="K20" s="52"/>
      <c r="L20" s="917">
        <f>D20*F20</f>
        <v>787.5</v>
      </c>
      <c r="M20" s="447"/>
    </row>
    <row r="21" spans="1:14" ht="38.25" x14ac:dyDescent="0.25">
      <c r="A21" s="431">
        <v>11</v>
      </c>
      <c r="B21" s="438" t="s">
        <v>450</v>
      </c>
      <c r="C21" s="52" t="s">
        <v>451</v>
      </c>
      <c r="D21" s="52">
        <v>18</v>
      </c>
      <c r="E21" s="440" t="s">
        <v>452</v>
      </c>
      <c r="F21" s="52">
        <v>60.2</v>
      </c>
      <c r="G21" s="52"/>
      <c r="H21" s="52"/>
      <c r="I21" s="52"/>
      <c r="J21" s="52"/>
      <c r="K21" s="52"/>
      <c r="L21" s="917">
        <f t="shared" ref="L21" si="0">D21*F21</f>
        <v>1083.5999999999999</v>
      </c>
      <c r="M21" s="441"/>
      <c r="N21" s="762"/>
    </row>
    <row r="22" spans="1:14" s="766" customFormat="1" ht="25.5" x14ac:dyDescent="0.25">
      <c r="A22" s="431">
        <v>12</v>
      </c>
      <c r="B22" s="438" t="s">
        <v>453</v>
      </c>
      <c r="C22" s="52" t="s">
        <v>454</v>
      </c>
      <c r="D22" s="52">
        <v>1.7</v>
      </c>
      <c r="E22" s="40" t="s">
        <v>455</v>
      </c>
      <c r="F22" s="746">
        <v>17</v>
      </c>
      <c r="G22" s="441"/>
      <c r="H22" s="746"/>
      <c r="I22" s="52"/>
      <c r="J22" s="52"/>
      <c r="K22" s="52"/>
      <c r="L22" s="917">
        <f>D22*F22</f>
        <v>28.9</v>
      </c>
      <c r="M22" s="441"/>
      <c r="N22" s="765"/>
    </row>
    <row r="23" spans="1:14" ht="89.25" x14ac:dyDescent="0.25">
      <c r="A23" s="431">
        <v>13</v>
      </c>
      <c r="B23" s="438" t="s">
        <v>456</v>
      </c>
      <c r="C23" s="52" t="s">
        <v>454</v>
      </c>
      <c r="D23" s="52">
        <v>1.7</v>
      </c>
      <c r="E23" s="440" t="s">
        <v>457</v>
      </c>
      <c r="F23" s="439">
        <v>160.19999999999999</v>
      </c>
      <c r="G23" s="52"/>
      <c r="H23" s="52"/>
      <c r="I23" s="52"/>
      <c r="J23" s="52"/>
      <c r="K23" s="52"/>
      <c r="L23" s="917">
        <f>D23*F23</f>
        <v>272.33999999999997</v>
      </c>
      <c r="M23" s="441"/>
      <c r="N23" s="763"/>
    </row>
    <row r="24" spans="1:14" ht="38.25" x14ac:dyDescent="0.25">
      <c r="A24" s="431">
        <v>14</v>
      </c>
      <c r="B24" s="448" t="s">
        <v>458</v>
      </c>
      <c r="C24" s="52" t="s">
        <v>459</v>
      </c>
      <c r="D24" s="52">
        <v>20</v>
      </c>
      <c r="E24" s="449" t="s">
        <v>460</v>
      </c>
      <c r="F24" s="439">
        <v>48.4</v>
      </c>
      <c r="G24" s="4"/>
      <c r="H24" s="4"/>
      <c r="I24" s="4"/>
      <c r="J24" s="4"/>
      <c r="K24" s="4"/>
      <c r="L24" s="916">
        <f>D24*F24</f>
        <v>968</v>
      </c>
      <c r="M24" s="762"/>
    </row>
    <row r="25" spans="1:14" ht="25.5" x14ac:dyDescent="0.25">
      <c r="A25" s="431">
        <v>15</v>
      </c>
      <c r="B25" s="448" t="s">
        <v>461</v>
      </c>
      <c r="C25" s="4" t="s">
        <v>462</v>
      </c>
      <c r="D25" s="52">
        <v>20</v>
      </c>
      <c r="E25" s="433" t="s">
        <v>463</v>
      </c>
      <c r="F25" s="915">
        <v>22.9</v>
      </c>
      <c r="G25" s="4">
        <v>0.7</v>
      </c>
      <c r="H25" s="4"/>
      <c r="I25" s="4"/>
      <c r="J25" s="4"/>
      <c r="K25" s="4"/>
      <c r="L25" s="916">
        <f>D25*F25*G25</f>
        <v>320.60000000000002</v>
      </c>
      <c r="M25" s="762"/>
    </row>
    <row r="26" spans="1:14" x14ac:dyDescent="0.25">
      <c r="A26" s="450"/>
      <c r="B26" s="7" t="s">
        <v>464</v>
      </c>
      <c r="C26" s="7"/>
      <c r="D26" s="50"/>
      <c r="E26" s="48"/>
      <c r="F26" s="902"/>
      <c r="G26" s="48"/>
      <c r="H26" s="902"/>
      <c r="I26" s="52"/>
      <c r="J26" s="52"/>
      <c r="K26" s="52"/>
      <c r="L26" s="918">
        <f>SUM(L11:L25)</f>
        <v>148881.59</v>
      </c>
      <c r="M26" s="451"/>
    </row>
    <row r="27" spans="1:14" s="908" customFormat="1" ht="38.25" x14ac:dyDescent="0.25">
      <c r="A27" s="431">
        <v>16</v>
      </c>
      <c r="B27" s="905" t="s">
        <v>1056</v>
      </c>
      <c r="C27" s="905" t="s">
        <v>1057</v>
      </c>
      <c r="D27" s="906">
        <v>60</v>
      </c>
      <c r="E27" s="907" t="s">
        <v>1058</v>
      </c>
      <c r="F27" s="911">
        <v>45</v>
      </c>
      <c r="G27" s="48"/>
      <c r="H27" s="902"/>
      <c r="I27" s="52"/>
      <c r="J27" s="52"/>
      <c r="K27" s="52"/>
      <c r="L27" s="919">
        <f>D27*F27</f>
        <v>2700</v>
      </c>
      <c r="M27" s="451"/>
    </row>
    <row r="28" spans="1:14" s="89" customFormat="1" ht="51" x14ac:dyDescent="0.25">
      <c r="A28" s="431">
        <v>17</v>
      </c>
      <c r="B28" s="3" t="s">
        <v>1059</v>
      </c>
      <c r="C28" s="909" t="s">
        <v>1057</v>
      </c>
      <c r="D28" s="954">
        <v>60</v>
      </c>
      <c r="E28" s="52" t="s">
        <v>1060</v>
      </c>
      <c r="F28" s="911">
        <v>43</v>
      </c>
      <c r="G28" s="912"/>
      <c r="H28" s="912"/>
      <c r="I28" s="912"/>
      <c r="J28" s="912"/>
      <c r="K28" s="913"/>
      <c r="L28" s="920">
        <f>D28*F28</f>
        <v>2580</v>
      </c>
      <c r="M28" s="451"/>
    </row>
    <row r="29" spans="1:14" s="89" customFormat="1" ht="25.5" x14ac:dyDescent="0.25">
      <c r="A29" s="431">
        <v>18</v>
      </c>
      <c r="B29" s="3" t="s">
        <v>1063</v>
      </c>
      <c r="C29" s="909" t="s">
        <v>1061</v>
      </c>
      <c r="D29" s="954">
        <v>2</v>
      </c>
      <c r="E29" s="52" t="s">
        <v>1064</v>
      </c>
      <c r="F29" s="911">
        <v>5700</v>
      </c>
      <c r="G29" s="912"/>
      <c r="H29" s="912"/>
      <c r="I29" s="912"/>
      <c r="J29" s="912"/>
      <c r="K29" s="913"/>
      <c r="L29" s="920">
        <f>D29*F29</f>
        <v>11400</v>
      </c>
      <c r="M29" s="451"/>
    </row>
    <row r="30" spans="1:14" s="89" customFormat="1" x14ac:dyDescent="0.25">
      <c r="A30" s="450"/>
      <c r="B30" s="914" t="s">
        <v>1062</v>
      </c>
      <c r="C30" s="909"/>
      <c r="D30" s="910"/>
      <c r="E30" s="52"/>
      <c r="F30" s="911"/>
      <c r="G30" s="912"/>
      <c r="H30" s="912"/>
      <c r="I30" s="912"/>
      <c r="J30" s="912"/>
      <c r="K30" s="913"/>
      <c r="L30" s="921">
        <f>SUM(L27:L29)</f>
        <v>16680</v>
      </c>
      <c r="M30" s="451"/>
    </row>
    <row r="31" spans="1:14" x14ac:dyDescent="0.25">
      <c r="A31" s="450"/>
      <c r="B31" s="7" t="s">
        <v>464</v>
      </c>
      <c r="C31" s="7"/>
      <c r="D31" s="50"/>
      <c r="E31" s="48"/>
      <c r="F31" s="746"/>
      <c r="G31" s="48"/>
      <c r="H31" s="746"/>
      <c r="I31" s="52"/>
      <c r="J31" s="52"/>
      <c r="K31" s="52"/>
      <c r="L31" s="918">
        <f>L26+L30</f>
        <v>165561.59</v>
      </c>
      <c r="M31" s="451"/>
    </row>
    <row r="32" spans="1:14" ht="51" x14ac:dyDescent="0.25">
      <c r="A32" s="450"/>
      <c r="B32" s="3" t="s">
        <v>465</v>
      </c>
      <c r="C32" s="767"/>
      <c r="D32" s="768">
        <f>L31</f>
        <v>165561.59</v>
      </c>
      <c r="E32" s="52" t="s">
        <v>466</v>
      </c>
      <c r="F32" s="452">
        <v>0.2</v>
      </c>
      <c r="G32" s="769"/>
      <c r="H32" s="769"/>
      <c r="I32" s="769"/>
      <c r="J32" s="769"/>
      <c r="K32" s="770"/>
      <c r="L32" s="922">
        <f>D32*F32</f>
        <v>33112.32</v>
      </c>
      <c r="M32" s="451"/>
    </row>
    <row r="33" spans="1:13" ht="51" x14ac:dyDescent="0.25">
      <c r="A33" s="450"/>
      <c r="B33" s="3" t="s">
        <v>919</v>
      </c>
      <c r="C33" s="767"/>
      <c r="D33" s="768">
        <f>D32+L32</f>
        <v>198673.91</v>
      </c>
      <c r="E33" s="52" t="s">
        <v>466</v>
      </c>
      <c r="F33" s="452">
        <v>0.4</v>
      </c>
      <c r="G33" s="769"/>
      <c r="H33" s="769"/>
      <c r="I33" s="769"/>
      <c r="J33" s="769"/>
      <c r="K33" s="770"/>
      <c r="L33" s="922">
        <f>D33*F33</f>
        <v>79469.56</v>
      </c>
      <c r="M33" s="451"/>
    </row>
    <row r="34" spans="1:13" x14ac:dyDescent="0.25">
      <c r="A34" s="450"/>
      <c r="B34" s="7" t="s">
        <v>31</v>
      </c>
      <c r="C34" s="7"/>
      <c r="D34" s="453"/>
      <c r="E34" s="450"/>
      <c r="F34" s="454"/>
      <c r="G34" s="450"/>
      <c r="H34" s="4"/>
      <c r="I34" s="4"/>
      <c r="J34" s="4"/>
      <c r="K34" s="4"/>
      <c r="L34" s="923">
        <f>SUM(L31:L33)</f>
        <v>278143.46999999997</v>
      </c>
      <c r="M34" s="451"/>
    </row>
    <row r="35" spans="1:13" x14ac:dyDescent="0.25">
      <c r="A35" s="1294" t="s">
        <v>467</v>
      </c>
      <c r="B35" s="1295"/>
      <c r="C35" s="1295"/>
      <c r="D35" s="1295"/>
      <c r="E35" s="1295"/>
      <c r="F35" s="1295"/>
      <c r="G35" s="1295"/>
      <c r="H35" s="1295"/>
      <c r="I35" s="1295"/>
      <c r="J35" s="1295"/>
      <c r="K35" s="1295"/>
      <c r="L35" s="1296"/>
      <c r="M35" s="762"/>
    </row>
    <row r="36" spans="1:13" ht="25.5" x14ac:dyDescent="0.25">
      <c r="A36" s="455">
        <v>19</v>
      </c>
      <c r="B36" s="433" t="s">
        <v>468</v>
      </c>
      <c r="C36" s="435" t="s">
        <v>469</v>
      </c>
      <c r="D36" s="435">
        <v>20</v>
      </c>
      <c r="E36" s="449" t="s">
        <v>470</v>
      </c>
      <c r="F36" s="456">
        <v>48.9</v>
      </c>
      <c r="G36" s="430"/>
      <c r="H36" s="430"/>
      <c r="I36" s="430"/>
      <c r="J36" s="430"/>
      <c r="K36" s="435"/>
      <c r="L36" s="916">
        <f t="shared" ref="L36" si="1">D36*F36</f>
        <v>978</v>
      </c>
      <c r="M36" s="771"/>
    </row>
    <row r="37" spans="1:13" ht="38.25" x14ac:dyDescent="0.25">
      <c r="A37" s="455">
        <v>20</v>
      </c>
      <c r="B37" s="433" t="s">
        <v>471</v>
      </c>
      <c r="C37" s="435" t="s">
        <v>469</v>
      </c>
      <c r="D37" s="435">
        <v>40</v>
      </c>
      <c r="E37" s="449" t="s">
        <v>472</v>
      </c>
      <c r="F37" s="456">
        <v>1.8</v>
      </c>
      <c r="G37" s="430"/>
      <c r="H37" s="430"/>
      <c r="I37" s="430"/>
      <c r="J37" s="430"/>
      <c r="K37" s="435"/>
      <c r="L37" s="916">
        <f>D37*F37</f>
        <v>72</v>
      </c>
      <c r="M37" s="771"/>
    </row>
    <row r="38" spans="1:13" ht="25.5" x14ac:dyDescent="0.25">
      <c r="A38" s="455">
        <v>21</v>
      </c>
      <c r="B38" s="433" t="s">
        <v>473</v>
      </c>
      <c r="C38" s="435" t="s">
        <v>469</v>
      </c>
      <c r="D38" s="435">
        <v>120</v>
      </c>
      <c r="E38" s="449" t="s">
        <v>474</v>
      </c>
      <c r="F38" s="456">
        <v>1.9</v>
      </c>
      <c r="G38" s="430"/>
      <c r="H38" s="430"/>
      <c r="I38" s="430"/>
      <c r="J38" s="430"/>
      <c r="K38" s="435"/>
      <c r="L38" s="916">
        <f t="shared" ref="L38:L48" si="2">D38*F38</f>
        <v>228</v>
      </c>
      <c r="M38" s="771"/>
    </row>
    <row r="39" spans="1:13" ht="25.5" x14ac:dyDescent="0.25">
      <c r="A39" s="455">
        <v>22</v>
      </c>
      <c r="B39" s="433" t="s">
        <v>475</v>
      </c>
      <c r="C39" s="435" t="s">
        <v>469</v>
      </c>
      <c r="D39" s="435">
        <v>200</v>
      </c>
      <c r="E39" s="449" t="s">
        <v>476</v>
      </c>
      <c r="F39" s="456">
        <v>2.9</v>
      </c>
      <c r="G39" s="430"/>
      <c r="H39" s="430"/>
      <c r="I39" s="430"/>
      <c r="J39" s="430"/>
      <c r="K39" s="435"/>
      <c r="L39" s="916">
        <f t="shared" si="2"/>
        <v>580</v>
      </c>
      <c r="M39" s="771"/>
    </row>
    <row r="40" spans="1:13" ht="38.25" x14ac:dyDescent="0.25">
      <c r="A40" s="455">
        <v>23</v>
      </c>
      <c r="B40" s="433" t="s">
        <v>477</v>
      </c>
      <c r="C40" s="435" t="s">
        <v>469</v>
      </c>
      <c r="D40" s="435">
        <v>110</v>
      </c>
      <c r="E40" s="449" t="s">
        <v>478</v>
      </c>
      <c r="F40" s="456">
        <v>4.8</v>
      </c>
      <c r="G40" s="430"/>
      <c r="H40" s="430"/>
      <c r="I40" s="430"/>
      <c r="J40" s="430"/>
      <c r="K40" s="435"/>
      <c r="L40" s="916">
        <f t="shared" si="2"/>
        <v>528</v>
      </c>
      <c r="M40" s="771"/>
    </row>
    <row r="41" spans="1:13" ht="51" x14ac:dyDescent="0.25">
      <c r="A41" s="455">
        <v>24</v>
      </c>
      <c r="B41" s="433" t="s">
        <v>479</v>
      </c>
      <c r="C41" s="435" t="s">
        <v>469</v>
      </c>
      <c r="D41" s="435">
        <v>200</v>
      </c>
      <c r="E41" s="449" t="s">
        <v>480</v>
      </c>
      <c r="F41" s="456">
        <v>13.7</v>
      </c>
      <c r="G41" s="430"/>
      <c r="H41" s="430"/>
      <c r="I41" s="430"/>
      <c r="J41" s="430"/>
      <c r="K41" s="435"/>
      <c r="L41" s="916">
        <f t="shared" si="2"/>
        <v>2740</v>
      </c>
      <c r="M41" s="771"/>
    </row>
    <row r="42" spans="1:13" ht="76.5" x14ac:dyDescent="0.25">
      <c r="A42" s="455">
        <v>25</v>
      </c>
      <c r="B42" s="433" t="s">
        <v>481</v>
      </c>
      <c r="C42" s="435" t="s">
        <v>469</v>
      </c>
      <c r="D42" s="435">
        <v>30</v>
      </c>
      <c r="E42" s="449" t="s">
        <v>482</v>
      </c>
      <c r="F42" s="456">
        <v>78.099999999999994</v>
      </c>
      <c r="G42" s="430"/>
      <c r="H42" s="430"/>
      <c r="I42" s="430"/>
      <c r="J42" s="430"/>
      <c r="K42" s="435"/>
      <c r="L42" s="916">
        <f t="shared" si="2"/>
        <v>2343</v>
      </c>
      <c r="M42" s="771"/>
    </row>
    <row r="43" spans="1:13" ht="76.5" x14ac:dyDescent="0.25">
      <c r="A43" s="455">
        <v>26</v>
      </c>
      <c r="B43" s="433" t="s">
        <v>483</v>
      </c>
      <c r="C43" s="435" t="s">
        <v>469</v>
      </c>
      <c r="D43" s="435">
        <v>30</v>
      </c>
      <c r="E43" s="449" t="s">
        <v>482</v>
      </c>
      <c r="F43" s="456">
        <v>78.099999999999994</v>
      </c>
      <c r="G43" s="430"/>
      <c r="H43" s="430"/>
      <c r="I43" s="430"/>
      <c r="J43" s="430"/>
      <c r="K43" s="435"/>
      <c r="L43" s="916">
        <f t="shared" si="2"/>
        <v>2343</v>
      </c>
      <c r="M43" s="771"/>
    </row>
    <row r="44" spans="1:13" ht="25.5" x14ac:dyDescent="0.25">
      <c r="A44" s="455">
        <v>27</v>
      </c>
      <c r="B44" s="433" t="s">
        <v>484</v>
      </c>
      <c r="C44" s="435" t="s">
        <v>485</v>
      </c>
      <c r="D44" s="435">
        <v>70</v>
      </c>
      <c r="E44" s="449" t="s">
        <v>486</v>
      </c>
      <c r="F44" s="456">
        <v>11.3</v>
      </c>
      <c r="G44" s="430"/>
      <c r="H44" s="430"/>
      <c r="I44" s="430"/>
      <c r="J44" s="430"/>
      <c r="K44" s="435"/>
      <c r="L44" s="916">
        <f t="shared" si="2"/>
        <v>791</v>
      </c>
      <c r="M44" s="771"/>
    </row>
    <row r="45" spans="1:13" ht="25.5" x14ac:dyDescent="0.25">
      <c r="A45" s="455">
        <v>28</v>
      </c>
      <c r="B45" s="433" t="s">
        <v>487</v>
      </c>
      <c r="C45" s="435" t="s">
        <v>485</v>
      </c>
      <c r="D45" s="435">
        <v>70</v>
      </c>
      <c r="E45" s="449" t="s">
        <v>488</v>
      </c>
      <c r="F45" s="457">
        <v>13.3</v>
      </c>
      <c r="G45" s="449"/>
      <c r="H45" s="449"/>
      <c r="I45" s="449"/>
      <c r="J45" s="449"/>
      <c r="K45" s="435"/>
      <c r="L45" s="916">
        <f t="shared" si="2"/>
        <v>931</v>
      </c>
      <c r="M45" s="771"/>
    </row>
    <row r="46" spans="1:13" x14ac:dyDescent="0.25">
      <c r="A46" s="455">
        <v>29</v>
      </c>
      <c r="B46" s="433" t="s">
        <v>489</v>
      </c>
      <c r="C46" s="435" t="s">
        <v>469</v>
      </c>
      <c r="D46" s="435">
        <v>16</v>
      </c>
      <c r="E46" s="433" t="s">
        <v>490</v>
      </c>
      <c r="F46" s="457">
        <v>3.8</v>
      </c>
      <c r="G46" s="449"/>
      <c r="H46" s="449"/>
      <c r="I46" s="449"/>
      <c r="J46" s="449"/>
      <c r="K46" s="435"/>
      <c r="L46" s="916">
        <f t="shared" si="2"/>
        <v>60.8</v>
      </c>
      <c r="M46" s="771"/>
    </row>
    <row r="47" spans="1:13" ht="38.25" x14ac:dyDescent="0.25">
      <c r="A47" s="455">
        <v>30</v>
      </c>
      <c r="B47" s="433" t="s">
        <v>491</v>
      </c>
      <c r="C47" s="435" t="s">
        <v>492</v>
      </c>
      <c r="D47" s="435">
        <v>16</v>
      </c>
      <c r="E47" s="433" t="s">
        <v>493</v>
      </c>
      <c r="F47" s="457">
        <v>48.8</v>
      </c>
      <c r="G47" s="430"/>
      <c r="H47" s="430"/>
      <c r="I47" s="430"/>
      <c r="J47" s="430"/>
      <c r="K47" s="435"/>
      <c r="L47" s="916">
        <f t="shared" si="2"/>
        <v>780.8</v>
      </c>
      <c r="M47" s="771"/>
    </row>
    <row r="48" spans="1:13" ht="25.5" x14ac:dyDescent="0.25">
      <c r="A48" s="455">
        <v>31</v>
      </c>
      <c r="B48" s="433" t="s">
        <v>494</v>
      </c>
      <c r="C48" s="435" t="s">
        <v>495</v>
      </c>
      <c r="D48" s="435">
        <v>16</v>
      </c>
      <c r="E48" s="449" t="s">
        <v>496</v>
      </c>
      <c r="F48" s="457">
        <v>18.2</v>
      </c>
      <c r="G48" s="430"/>
      <c r="H48" s="430"/>
      <c r="I48" s="430"/>
      <c r="J48" s="430"/>
      <c r="K48" s="435"/>
      <c r="L48" s="916">
        <f t="shared" si="2"/>
        <v>291.2</v>
      </c>
      <c r="M48" s="771"/>
    </row>
    <row r="49" spans="1:16" x14ac:dyDescent="0.25">
      <c r="A49" s="458"/>
      <c r="B49" s="49" t="s">
        <v>497</v>
      </c>
      <c r="C49" s="49"/>
      <c r="D49" s="50"/>
      <c r="E49" s="52"/>
      <c r="F49" s="52"/>
      <c r="G49" s="52"/>
      <c r="H49" s="52"/>
      <c r="I49" s="52"/>
      <c r="J49" s="52"/>
      <c r="K49" s="52"/>
      <c r="L49" s="918">
        <f>L38+L39+L40+L43+L41+L42+L44+L45+L46+L47+L48+L37+L36</f>
        <v>12666.8</v>
      </c>
      <c r="M49" s="459"/>
      <c r="N49" s="460"/>
      <c r="P49" s="460"/>
    </row>
    <row r="50" spans="1:16" x14ac:dyDescent="0.25">
      <c r="A50" s="1297" t="s">
        <v>498</v>
      </c>
      <c r="B50" s="1298"/>
      <c r="C50" s="1298"/>
      <c r="D50" s="1298"/>
      <c r="E50" s="1298"/>
      <c r="F50" s="1298"/>
      <c r="G50" s="1298"/>
      <c r="H50" s="1298"/>
      <c r="I50" s="1298"/>
      <c r="J50" s="1298"/>
      <c r="K50" s="1298"/>
      <c r="L50" s="1299"/>
      <c r="M50" s="762"/>
      <c r="N50" s="460"/>
      <c r="P50" s="460"/>
    </row>
    <row r="51" spans="1:16" ht="38.25" x14ac:dyDescent="0.25">
      <c r="A51" s="461">
        <v>32</v>
      </c>
      <c r="B51" s="443" t="s">
        <v>425</v>
      </c>
      <c r="C51" s="47" t="s">
        <v>426</v>
      </c>
      <c r="D51" s="47">
        <f>D11</f>
        <v>12</v>
      </c>
      <c r="E51" s="40" t="s">
        <v>427</v>
      </c>
      <c r="F51" s="445">
        <v>23.4</v>
      </c>
      <c r="G51" s="446"/>
      <c r="H51" s="437"/>
      <c r="I51" s="437"/>
      <c r="J51" s="437"/>
      <c r="K51" s="52"/>
      <c r="L51" s="917">
        <f>D51*F51</f>
        <v>280.8</v>
      </c>
      <c r="M51" s="762"/>
      <c r="N51" s="460"/>
      <c r="P51" s="460"/>
    </row>
    <row r="52" spans="1:16" ht="51" x14ac:dyDescent="0.25">
      <c r="A52" s="461">
        <v>33</v>
      </c>
      <c r="B52" s="443" t="s">
        <v>428</v>
      </c>
      <c r="C52" s="47" t="s">
        <v>426</v>
      </c>
      <c r="D52" s="47">
        <f>D12</f>
        <v>10</v>
      </c>
      <c r="E52" s="40" t="s">
        <v>499</v>
      </c>
      <c r="F52" s="445">
        <v>3.4</v>
      </c>
      <c r="G52" s="446"/>
      <c r="H52" s="437"/>
      <c r="I52" s="437"/>
      <c r="J52" s="437"/>
      <c r="K52" s="52"/>
      <c r="L52" s="917">
        <f>D52*F52</f>
        <v>34</v>
      </c>
      <c r="M52" s="762"/>
      <c r="N52" s="460"/>
      <c r="P52" s="460"/>
    </row>
    <row r="53" spans="1:16" ht="38.25" x14ac:dyDescent="0.25">
      <c r="A53" s="461">
        <v>34</v>
      </c>
      <c r="B53" s="443" t="s">
        <v>500</v>
      </c>
      <c r="C53" s="47" t="s">
        <v>431</v>
      </c>
      <c r="D53" s="47">
        <f>D13</f>
        <v>50</v>
      </c>
      <c r="E53" s="47" t="str">
        <f>E13</f>
        <v xml:space="preserve">СБЦ-99, т.11, п.1                           </v>
      </c>
      <c r="F53" s="445">
        <v>10.199999999999999</v>
      </c>
      <c r="G53" s="446"/>
      <c r="H53" s="437"/>
      <c r="I53" s="437"/>
      <c r="J53" s="437"/>
      <c r="K53" s="52"/>
      <c r="L53" s="917">
        <f>D53*F53</f>
        <v>510</v>
      </c>
      <c r="M53" s="762"/>
      <c r="N53" s="460"/>
      <c r="P53" s="460"/>
    </row>
    <row r="54" spans="1:16" ht="51" x14ac:dyDescent="0.25">
      <c r="A54" s="461">
        <v>35</v>
      </c>
      <c r="B54" s="40" t="s">
        <v>501</v>
      </c>
      <c r="C54" s="47" t="s">
        <v>502</v>
      </c>
      <c r="D54" s="432">
        <f>D15+D16+D14</f>
        <v>1388</v>
      </c>
      <c r="E54" s="440" t="s">
        <v>503</v>
      </c>
      <c r="F54" s="462">
        <v>9.4</v>
      </c>
      <c r="G54" s="40"/>
      <c r="H54" s="40"/>
      <c r="I54" s="40"/>
      <c r="J54" s="40"/>
      <c r="K54" s="463"/>
      <c r="L54" s="917">
        <f>D54*F54</f>
        <v>13047.2</v>
      </c>
      <c r="M54" s="451"/>
      <c r="N54" s="460"/>
      <c r="O54" s="464"/>
      <c r="P54" s="460"/>
    </row>
    <row r="55" spans="1:16" ht="76.5" x14ac:dyDescent="0.25">
      <c r="A55" s="461">
        <v>36</v>
      </c>
      <c r="B55" s="40" t="s">
        <v>504</v>
      </c>
      <c r="C55" s="47" t="s">
        <v>505</v>
      </c>
      <c r="D55" s="465">
        <f>L36+L37+L44</f>
        <v>1841</v>
      </c>
      <c r="E55" s="440" t="s">
        <v>506</v>
      </c>
      <c r="F55" s="466">
        <v>0.1</v>
      </c>
      <c r="G55" s="467"/>
      <c r="H55" s="467"/>
      <c r="I55" s="467"/>
      <c r="J55" s="467"/>
      <c r="K55" s="463"/>
      <c r="L55" s="917">
        <f t="shared" ref="L55:L58" si="3">D55*F55</f>
        <v>184.1</v>
      </c>
      <c r="M55" s="451"/>
    </row>
    <row r="56" spans="1:16" ht="76.5" x14ac:dyDescent="0.25">
      <c r="A56" s="461">
        <v>37</v>
      </c>
      <c r="B56" s="433" t="s">
        <v>507</v>
      </c>
      <c r="C56" s="430" t="s">
        <v>505</v>
      </c>
      <c r="D56" s="441">
        <f>L48</f>
        <v>291.2</v>
      </c>
      <c r="E56" s="449" t="s">
        <v>508</v>
      </c>
      <c r="F56" s="468">
        <v>0.15</v>
      </c>
      <c r="G56" s="469"/>
      <c r="H56" s="469"/>
      <c r="I56" s="469"/>
      <c r="J56" s="469"/>
      <c r="K56" s="470"/>
      <c r="L56" s="916">
        <f t="shared" si="3"/>
        <v>43.68</v>
      </c>
      <c r="M56" s="451"/>
    </row>
    <row r="57" spans="1:16" ht="39" customHeight="1" x14ac:dyDescent="0.25">
      <c r="A57" s="461">
        <v>38</v>
      </c>
      <c r="B57" s="433" t="s">
        <v>509</v>
      </c>
      <c r="C57" s="430" t="s">
        <v>505</v>
      </c>
      <c r="D57" s="465">
        <f>L38+L39+L40+L43+L42+L41</f>
        <v>8762</v>
      </c>
      <c r="E57" s="449" t="s">
        <v>510</v>
      </c>
      <c r="F57" s="468">
        <v>0.15</v>
      </c>
      <c r="G57" s="469"/>
      <c r="H57" s="469"/>
      <c r="I57" s="469"/>
      <c r="J57" s="469"/>
      <c r="K57" s="470"/>
      <c r="L57" s="916">
        <f>D57*F57</f>
        <v>1314.3</v>
      </c>
      <c r="M57" s="451"/>
    </row>
    <row r="58" spans="1:16" ht="76.5" x14ac:dyDescent="0.25">
      <c r="A58" s="461">
        <v>39</v>
      </c>
      <c r="B58" s="433" t="s">
        <v>511</v>
      </c>
      <c r="C58" s="430" t="s">
        <v>505</v>
      </c>
      <c r="D58" s="465">
        <f>L47</f>
        <v>780.8</v>
      </c>
      <c r="E58" s="433" t="s">
        <v>512</v>
      </c>
      <c r="F58" s="468">
        <v>0.12</v>
      </c>
      <c r="G58" s="469"/>
      <c r="H58" s="469"/>
      <c r="I58" s="469"/>
      <c r="J58" s="469"/>
      <c r="K58" s="470"/>
      <c r="L58" s="916">
        <f t="shared" si="3"/>
        <v>93.7</v>
      </c>
      <c r="M58" s="451"/>
    </row>
    <row r="59" spans="1:16" ht="38.25" x14ac:dyDescent="0.25">
      <c r="A59" s="461">
        <v>40</v>
      </c>
      <c r="B59" s="433" t="s">
        <v>513</v>
      </c>
      <c r="C59" s="430" t="s">
        <v>514</v>
      </c>
      <c r="D59" s="471">
        <v>1</v>
      </c>
      <c r="E59" s="433" t="s">
        <v>515</v>
      </c>
      <c r="F59" s="472">
        <v>700</v>
      </c>
      <c r="G59" s="457">
        <v>1.4</v>
      </c>
      <c r="H59" s="469"/>
      <c r="I59" s="469"/>
      <c r="J59" s="469"/>
      <c r="K59" s="470"/>
      <c r="L59" s="916">
        <f>D59*F59*G59</f>
        <v>980</v>
      </c>
      <c r="M59" s="451"/>
    </row>
    <row r="60" spans="1:16" ht="51" x14ac:dyDescent="0.25">
      <c r="A60" s="461">
        <v>41</v>
      </c>
      <c r="B60" s="433" t="s">
        <v>516</v>
      </c>
      <c r="C60" s="430" t="s">
        <v>517</v>
      </c>
      <c r="D60" s="441">
        <f>L51+L52+L53+L54+L55+L56+L57+L58</f>
        <v>15507.78</v>
      </c>
      <c r="E60" s="433" t="s">
        <v>518</v>
      </c>
      <c r="F60" s="468">
        <v>0.22</v>
      </c>
      <c r="G60" s="457">
        <v>1.5</v>
      </c>
      <c r="H60" s="457"/>
      <c r="I60" s="457"/>
      <c r="J60" s="473"/>
      <c r="K60" s="473"/>
      <c r="L60" s="916">
        <f>D60*F60*G60</f>
        <v>5117.57</v>
      </c>
      <c r="M60" s="451"/>
    </row>
    <row r="61" spans="1:16" x14ac:dyDescent="0.25">
      <c r="A61" s="474"/>
      <c r="B61" s="7" t="s">
        <v>519</v>
      </c>
      <c r="C61" s="430"/>
      <c r="D61" s="475"/>
      <c r="E61" s="434"/>
      <c r="F61" s="436"/>
      <c r="G61" s="469"/>
      <c r="H61" s="469"/>
      <c r="I61" s="469"/>
      <c r="J61" s="469"/>
      <c r="K61" s="470"/>
      <c r="L61" s="924">
        <f>D60+L59+L60</f>
        <v>21605.35</v>
      </c>
      <c r="M61" s="451"/>
    </row>
    <row r="62" spans="1:16" x14ac:dyDescent="0.25">
      <c r="A62" s="1294" t="s">
        <v>520</v>
      </c>
      <c r="B62" s="1295"/>
      <c r="C62" s="1295"/>
      <c r="D62" s="1295"/>
      <c r="E62" s="1295"/>
      <c r="F62" s="1295"/>
      <c r="G62" s="1295"/>
      <c r="H62" s="1295"/>
      <c r="I62" s="1295"/>
      <c r="J62" s="1295"/>
      <c r="K62" s="1295"/>
      <c r="L62" s="1296"/>
      <c r="M62" s="476"/>
    </row>
    <row r="63" spans="1:16" ht="25.5" x14ac:dyDescent="0.25">
      <c r="A63" s="455">
        <v>42</v>
      </c>
      <c r="B63" s="433" t="s">
        <v>521</v>
      </c>
      <c r="C63" s="430"/>
      <c r="D63" s="436">
        <f>L34</f>
        <v>278143.46999999997</v>
      </c>
      <c r="E63" s="477" t="s">
        <v>522</v>
      </c>
      <c r="F63" s="478">
        <v>3.7499999999999999E-2</v>
      </c>
      <c r="G63" s="457"/>
      <c r="H63" s="479"/>
      <c r="I63" s="479"/>
      <c r="J63" s="479"/>
      <c r="K63" s="470"/>
      <c r="L63" s="916">
        <f>D63*F63</f>
        <v>10430.379999999999</v>
      </c>
      <c r="M63" s="772"/>
      <c r="N63" s="773"/>
    </row>
    <row r="64" spans="1:16" ht="42.75" customHeight="1" x14ac:dyDescent="0.25">
      <c r="A64" s="455">
        <v>43</v>
      </c>
      <c r="B64" s="774" t="s">
        <v>1085</v>
      </c>
      <c r="C64" s="430"/>
      <c r="D64" s="436">
        <f>D63+L63</f>
        <v>288573.84999999998</v>
      </c>
      <c r="E64" s="477" t="s">
        <v>1065</v>
      </c>
      <c r="F64" s="480">
        <v>0.32200000000000001</v>
      </c>
      <c r="G64" s="457"/>
      <c r="H64" s="479"/>
      <c r="I64" s="479"/>
      <c r="J64" s="479"/>
      <c r="K64" s="470"/>
      <c r="L64" s="916">
        <f>D64*F64</f>
        <v>92920.78</v>
      </c>
      <c r="M64" s="772"/>
    </row>
    <row r="65" spans="1:14" ht="25.5" x14ac:dyDescent="0.25">
      <c r="A65" s="455">
        <v>44</v>
      </c>
      <c r="B65" s="433" t="s">
        <v>32</v>
      </c>
      <c r="C65" s="430"/>
      <c r="D65" s="436">
        <f>D64</f>
        <v>288573.84999999998</v>
      </c>
      <c r="E65" s="481" t="s">
        <v>523</v>
      </c>
      <c r="F65" s="468">
        <v>0.06</v>
      </c>
      <c r="G65" s="457">
        <v>2.5</v>
      </c>
      <c r="H65" s="479"/>
      <c r="I65" s="479"/>
      <c r="J65" s="479"/>
      <c r="K65" s="470"/>
      <c r="L65" s="916">
        <f>D65*F65*G65</f>
        <v>43286.080000000002</v>
      </c>
      <c r="M65" s="772"/>
    </row>
    <row r="66" spans="1:14" x14ac:dyDescent="0.25">
      <c r="A66" s="474"/>
      <c r="B66" s="482" t="s">
        <v>524</v>
      </c>
      <c r="C66" s="430"/>
      <c r="D66" s="475"/>
      <c r="E66" s="434"/>
      <c r="F66" s="436"/>
      <c r="G66" s="434"/>
      <c r="H66" s="434"/>
      <c r="I66" s="434"/>
      <c r="J66" s="434"/>
      <c r="K66" s="470"/>
      <c r="L66" s="924">
        <f>SUM(L63:L65)</f>
        <v>146637.24</v>
      </c>
      <c r="M66" s="772"/>
    </row>
    <row r="67" spans="1:14" s="775" customFormat="1" x14ac:dyDescent="0.25">
      <c r="A67" s="483"/>
      <c r="B67" s="482" t="s">
        <v>525</v>
      </c>
      <c r="C67" s="482"/>
      <c r="D67" s="455"/>
      <c r="E67" s="484"/>
      <c r="F67" s="484"/>
      <c r="G67" s="484"/>
      <c r="H67" s="484"/>
      <c r="I67" s="484"/>
      <c r="J67" s="484"/>
      <c r="K67" s="485"/>
      <c r="L67" s="486">
        <f>L34+L49+L61+L66</f>
        <v>459052.86</v>
      </c>
      <c r="M67" s="772"/>
    </row>
    <row r="68" spans="1:14" x14ac:dyDescent="0.25">
      <c r="A68" s="487"/>
      <c r="B68" s="1300" t="s">
        <v>1066</v>
      </c>
      <c r="C68" s="1301"/>
      <c r="D68" s="1301"/>
      <c r="E68" s="1301"/>
      <c r="F68" s="1301"/>
      <c r="G68" s="1301"/>
      <c r="H68" s="1301"/>
      <c r="I68" s="1301"/>
      <c r="J68" s="1302"/>
      <c r="K68" s="488">
        <v>58.26</v>
      </c>
      <c r="L68" s="489">
        <f>L67*K68</f>
        <v>26744419.620000001</v>
      </c>
      <c r="M68" s="771"/>
    </row>
    <row r="69" spans="1:14" x14ac:dyDescent="0.25">
      <c r="A69" s="776"/>
      <c r="B69" s="777" t="s">
        <v>920</v>
      </c>
      <c r="C69" s="778"/>
      <c r="D69" s="779"/>
      <c r="E69" s="780"/>
      <c r="F69" s="780"/>
      <c r="G69" s="780"/>
      <c r="H69" s="780"/>
      <c r="I69" s="780"/>
      <c r="J69" s="780"/>
      <c r="K69" s="781"/>
      <c r="L69" s="782">
        <f>L68*1.1</f>
        <v>29418861.579999998</v>
      </c>
      <c r="M69" s="48"/>
    </row>
    <row r="70" spans="1:14" x14ac:dyDescent="0.25">
      <c r="A70" s="783"/>
      <c r="B70" s="1286" t="s">
        <v>526</v>
      </c>
      <c r="C70" s="1287"/>
      <c r="D70" s="1287"/>
      <c r="E70" s="1287"/>
      <c r="F70" s="1287"/>
      <c r="G70" s="1287"/>
      <c r="H70" s="1287"/>
      <c r="I70" s="1287"/>
      <c r="J70" s="1287"/>
      <c r="K70" s="1288"/>
      <c r="L70" s="784">
        <f>L69*0.2</f>
        <v>5883772.3200000003</v>
      </c>
      <c r="M70" s="48"/>
    </row>
    <row r="71" spans="1:14" x14ac:dyDescent="0.25">
      <c r="A71" s="776"/>
      <c r="B71" s="777" t="s">
        <v>527</v>
      </c>
      <c r="C71" s="778"/>
      <c r="D71" s="779"/>
      <c r="E71" s="780"/>
      <c r="F71" s="780"/>
      <c r="G71" s="780"/>
      <c r="H71" s="780"/>
      <c r="I71" s="780"/>
      <c r="J71" s="780"/>
      <c r="K71" s="781"/>
      <c r="L71" s="782">
        <f>L69+L70</f>
        <v>35302633.899999999</v>
      </c>
      <c r="M71" s="48"/>
    </row>
    <row r="73" spans="1:14" s="497" customFormat="1" ht="12.75" x14ac:dyDescent="0.2">
      <c r="A73" s="490"/>
      <c r="B73" s="491"/>
      <c r="C73" s="492"/>
      <c r="D73" s="493"/>
      <c r="E73" s="491"/>
      <c r="F73" s="491"/>
      <c r="G73" s="491"/>
      <c r="H73" s="491"/>
      <c r="I73" s="491"/>
      <c r="J73" s="491"/>
      <c r="K73" s="494"/>
      <c r="L73" s="495"/>
      <c r="M73" s="6"/>
      <c r="N73" s="496"/>
    </row>
    <row r="74" spans="1:14" x14ac:dyDescent="0.25">
      <c r="A74" s="498"/>
      <c r="B74" s="498"/>
      <c r="C74" s="498"/>
      <c r="D74" s="498"/>
      <c r="E74" s="499"/>
      <c r="F74" s="499"/>
      <c r="G74" s="499"/>
      <c r="H74" s="500"/>
      <c r="I74" s="500"/>
      <c r="J74" s="500"/>
      <c r="K74" s="501"/>
      <c r="L74" s="502"/>
      <c r="M74" s="503"/>
    </row>
    <row r="75" spans="1:14" x14ac:dyDescent="0.25">
      <c r="L75" s="785"/>
    </row>
    <row r="76" spans="1:14" x14ac:dyDescent="0.25">
      <c r="L76" s="773"/>
    </row>
    <row r="78" spans="1:14" x14ac:dyDescent="0.25">
      <c r="A78" s="786"/>
      <c r="B78" s="786"/>
      <c r="C78" s="786"/>
      <c r="D78" s="786"/>
      <c r="E78" s="786"/>
      <c r="F78" s="786"/>
      <c r="G78" s="786"/>
      <c r="H78" s="786"/>
      <c r="I78" s="786"/>
    </row>
    <row r="79" spans="1:14" x14ac:dyDescent="0.25">
      <c r="A79" s="786"/>
      <c r="B79" s="786"/>
      <c r="C79" s="786"/>
      <c r="D79" s="786"/>
      <c r="E79" s="786"/>
      <c r="F79" s="786"/>
      <c r="G79" s="786"/>
      <c r="H79" s="786"/>
      <c r="I79" s="786"/>
    </row>
    <row r="80" spans="1:14" x14ac:dyDescent="0.25">
      <c r="A80" s="786"/>
      <c r="B80" s="786"/>
      <c r="C80" s="786"/>
      <c r="D80" s="786"/>
      <c r="E80" s="786"/>
      <c r="F80" s="786"/>
      <c r="G80" s="786"/>
      <c r="H80" s="786"/>
      <c r="I80" s="786"/>
    </row>
    <row r="81" spans="1:9" x14ac:dyDescent="0.25">
      <c r="A81" s="786"/>
      <c r="B81" s="786"/>
      <c r="C81" s="786"/>
      <c r="D81" s="786"/>
      <c r="E81" s="786"/>
      <c r="F81" s="786"/>
      <c r="G81" s="786"/>
      <c r="H81" s="786"/>
      <c r="I81" s="786"/>
    </row>
  </sheetData>
  <mergeCells count="21">
    <mergeCell ref="B70:K70"/>
    <mergeCell ref="M6:M8"/>
    <mergeCell ref="A7:A8"/>
    <mergeCell ref="B7:B8"/>
    <mergeCell ref="C7:C8"/>
    <mergeCell ref="D7:D8"/>
    <mergeCell ref="E7:E8"/>
    <mergeCell ref="F7:K7"/>
    <mergeCell ref="L7:L8"/>
    <mergeCell ref="A10:L10"/>
    <mergeCell ref="A35:L35"/>
    <mergeCell ref="A50:L50"/>
    <mergeCell ref="A62:L62"/>
    <mergeCell ref="B68:J68"/>
    <mergeCell ref="A5:C5"/>
    <mergeCell ref="D5:L5"/>
    <mergeCell ref="A1:L1"/>
    <mergeCell ref="A2:L2"/>
    <mergeCell ref="A3:L3"/>
    <mergeCell ref="A4:C4"/>
    <mergeCell ref="D4:L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  <pageSetUpPr fitToPage="1"/>
  </sheetPr>
  <dimension ref="B1:AA39"/>
  <sheetViews>
    <sheetView topLeftCell="C24" zoomScale="102" zoomScaleNormal="102" workbookViewId="0">
      <selection activeCell="AA39" sqref="AA39"/>
    </sheetView>
  </sheetViews>
  <sheetFormatPr defaultRowHeight="15" x14ac:dyDescent="0.25"/>
  <cols>
    <col min="1" max="1" width="0" hidden="1" customWidth="1"/>
    <col min="2" max="2" width="4.140625" hidden="1" customWidth="1"/>
    <col min="3" max="3" width="4.140625" customWidth="1"/>
    <col min="4" max="4" width="34.7109375" customWidth="1"/>
    <col min="5" max="5" width="9" customWidth="1"/>
    <col min="6" max="6" width="8" customWidth="1"/>
    <col min="7" max="7" width="32.7109375" customWidth="1"/>
    <col min="8" max="8" width="7.42578125" customWidth="1"/>
    <col min="9" max="9" width="6.28515625" customWidth="1"/>
    <col min="10" max="10" width="5.42578125" customWidth="1"/>
    <col min="11" max="11" width="5.7109375" customWidth="1"/>
    <col min="12" max="12" width="4.42578125" customWidth="1"/>
    <col min="13" max="13" width="7.85546875" customWidth="1"/>
    <col min="14" max="14" width="11.140625" customWidth="1"/>
    <col min="15" max="15" width="6.5703125" customWidth="1"/>
    <col min="16" max="16" width="23" customWidth="1"/>
    <col min="19" max="19" width="30.85546875" customWidth="1"/>
    <col min="26" max="26" width="16.28515625" customWidth="1"/>
    <col min="27" max="27" width="51.5703125" customWidth="1"/>
    <col min="29" max="29" width="28.85546875" customWidth="1"/>
    <col min="30" max="30" width="11.7109375" customWidth="1"/>
    <col min="32" max="32" width="30.42578125" customWidth="1"/>
    <col min="39" max="39" width="11.85546875" customWidth="1"/>
  </cols>
  <sheetData>
    <row r="1" spans="2:26" x14ac:dyDescent="0.25">
      <c r="C1" s="1283" t="s">
        <v>921</v>
      </c>
      <c r="D1" s="1283"/>
      <c r="E1" s="1283"/>
      <c r="F1" s="1283"/>
      <c r="G1" s="1283"/>
      <c r="H1" s="1283"/>
      <c r="I1" s="1283"/>
      <c r="J1" s="1283"/>
      <c r="K1" s="1283"/>
      <c r="L1" s="1283"/>
      <c r="M1" s="1283"/>
      <c r="N1" s="1283"/>
    </row>
    <row r="3" spans="2:26" x14ac:dyDescent="0.25">
      <c r="B3" s="1303" t="s">
        <v>528</v>
      </c>
      <c r="C3" s="1303"/>
      <c r="D3" s="1303"/>
      <c r="E3" s="1303"/>
      <c r="F3" s="1303"/>
      <c r="G3" s="1303"/>
      <c r="H3" s="1303"/>
      <c r="I3" s="1303"/>
      <c r="J3" s="1303"/>
      <c r="K3" s="1303"/>
      <c r="L3" s="1303"/>
      <c r="M3" s="1303"/>
      <c r="N3" s="6"/>
      <c r="O3" s="504"/>
      <c r="P3" s="504"/>
      <c r="Q3" s="504"/>
      <c r="R3" s="1304"/>
      <c r="S3" s="1305"/>
      <c r="T3" s="1305"/>
      <c r="U3" s="1305"/>
      <c r="V3" s="1305"/>
      <c r="W3" s="504"/>
      <c r="X3" s="504"/>
      <c r="Y3" s="504"/>
      <c r="Z3" s="504"/>
    </row>
    <row r="4" spans="2:26" ht="29.45" customHeight="1" x14ac:dyDescent="0.25">
      <c r="B4" s="1306" t="s">
        <v>422</v>
      </c>
      <c r="C4" s="1307"/>
      <c r="D4" s="1307"/>
      <c r="E4" s="1307"/>
      <c r="F4" s="1307"/>
      <c r="G4" s="1307"/>
      <c r="H4" s="1307"/>
      <c r="I4" s="1307"/>
      <c r="J4" s="1307"/>
      <c r="K4" s="1307"/>
      <c r="L4" s="1307"/>
      <c r="M4" s="1307"/>
      <c r="N4" s="6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</row>
    <row r="5" spans="2:26" x14ac:dyDescent="0.25">
      <c r="B5" s="1308" t="s">
        <v>423</v>
      </c>
      <c r="C5" s="1309"/>
      <c r="D5" s="1309"/>
      <c r="E5" s="1308"/>
      <c r="F5" s="1309"/>
      <c r="G5" s="1309"/>
      <c r="H5" s="1309"/>
      <c r="I5" s="1309"/>
      <c r="J5" s="1309"/>
      <c r="K5" s="1309"/>
      <c r="L5" s="1309"/>
      <c r="M5" s="1309"/>
      <c r="N5" s="6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</row>
    <row r="6" spans="2:26" x14ac:dyDescent="0.25">
      <c r="B6" s="1308" t="s">
        <v>209</v>
      </c>
      <c r="C6" s="1309"/>
      <c r="D6" s="1309"/>
      <c r="E6" s="1308" t="s">
        <v>1083</v>
      </c>
      <c r="F6" s="1309"/>
      <c r="G6" s="1309"/>
      <c r="H6" s="1309"/>
      <c r="I6" s="1309"/>
      <c r="J6" s="1309"/>
      <c r="K6" s="1309"/>
      <c r="L6" s="1309"/>
      <c r="M6" s="1309"/>
      <c r="N6" s="6"/>
      <c r="O6" s="504"/>
      <c r="P6" s="504"/>
      <c r="Q6" s="504"/>
      <c r="R6" s="504"/>
      <c r="S6" s="504"/>
      <c r="T6" s="504"/>
      <c r="U6" s="504"/>
      <c r="V6" s="504"/>
      <c r="W6" s="504"/>
      <c r="X6" s="504"/>
      <c r="Y6" s="504"/>
      <c r="Z6" s="504"/>
    </row>
    <row r="7" spans="2:26" x14ac:dyDescent="0.25">
      <c r="B7" s="505" t="s">
        <v>529</v>
      </c>
      <c r="C7" s="506" t="s">
        <v>529</v>
      </c>
      <c r="D7" s="506"/>
      <c r="E7" s="507"/>
      <c r="F7" s="506"/>
      <c r="G7" s="506"/>
      <c r="H7" s="506"/>
      <c r="I7" s="506"/>
      <c r="J7" s="506"/>
      <c r="K7" s="506"/>
      <c r="L7" s="506"/>
      <c r="M7" s="508"/>
      <c r="N7" s="6"/>
      <c r="O7" s="509"/>
      <c r="P7" s="510"/>
      <c r="Q7" s="510"/>
      <c r="R7" s="511"/>
      <c r="S7" s="510"/>
      <c r="T7" s="510"/>
      <c r="U7" s="510"/>
      <c r="V7" s="510"/>
      <c r="W7" s="510"/>
      <c r="X7" s="510"/>
      <c r="Y7" s="510"/>
      <c r="Z7" s="512"/>
    </row>
    <row r="8" spans="2:26" ht="15" customHeight="1" x14ac:dyDescent="0.25">
      <c r="B8" s="6"/>
      <c r="C8" s="1311" t="s">
        <v>17</v>
      </c>
      <c r="D8" s="1311" t="s">
        <v>18</v>
      </c>
      <c r="E8" s="1311" t="s">
        <v>19</v>
      </c>
      <c r="F8" s="1311" t="s">
        <v>20</v>
      </c>
      <c r="G8" s="1311" t="s">
        <v>21</v>
      </c>
      <c r="H8" s="1311" t="s">
        <v>22</v>
      </c>
      <c r="I8" s="1311"/>
      <c r="J8" s="1311"/>
      <c r="K8" s="1311"/>
      <c r="L8" s="1311"/>
      <c r="M8" s="1312"/>
      <c r="N8" s="1311" t="s">
        <v>23</v>
      </c>
    </row>
    <row r="9" spans="2:26" ht="24" x14ac:dyDescent="0.25">
      <c r="B9" s="6"/>
      <c r="C9" s="1312"/>
      <c r="D9" s="1312"/>
      <c r="E9" s="1312"/>
      <c r="F9" s="1312"/>
      <c r="G9" s="1312"/>
      <c r="H9" s="749" t="s">
        <v>24</v>
      </c>
      <c r="I9" s="749" t="s">
        <v>25</v>
      </c>
      <c r="J9" s="749" t="s">
        <v>26</v>
      </c>
      <c r="K9" s="749" t="s">
        <v>27</v>
      </c>
      <c r="L9" s="749" t="s">
        <v>28</v>
      </c>
      <c r="M9" s="749" t="s">
        <v>29</v>
      </c>
      <c r="N9" s="1312"/>
    </row>
    <row r="10" spans="2:26" x14ac:dyDescent="0.25">
      <c r="B10" s="6"/>
      <c r="C10" s="513">
        <v>1</v>
      </c>
      <c r="D10" s="513">
        <v>2</v>
      </c>
      <c r="E10" s="513">
        <v>3</v>
      </c>
      <c r="F10" s="513">
        <v>4</v>
      </c>
      <c r="G10" s="513">
        <v>5</v>
      </c>
      <c r="H10" s="513">
        <v>6</v>
      </c>
      <c r="I10" s="513">
        <v>7</v>
      </c>
      <c r="J10" s="513">
        <v>8</v>
      </c>
      <c r="K10" s="513">
        <v>9</v>
      </c>
      <c r="L10" s="513">
        <v>10</v>
      </c>
      <c r="M10" s="513">
        <v>11</v>
      </c>
      <c r="N10" s="513">
        <v>12</v>
      </c>
    </row>
    <row r="11" spans="2:26" x14ac:dyDescent="0.25">
      <c r="B11" s="6"/>
      <c r="C11" s="1313" t="s">
        <v>30</v>
      </c>
      <c r="D11" s="1313"/>
      <c r="E11" s="1313"/>
      <c r="F11" s="1313"/>
      <c r="G11" s="1313"/>
      <c r="H11" s="1313"/>
      <c r="I11" s="1313"/>
      <c r="J11" s="1313"/>
      <c r="K11" s="1313"/>
      <c r="L11" s="1313"/>
      <c r="M11" s="1313"/>
      <c r="N11" s="1313"/>
    </row>
    <row r="12" spans="2:26" x14ac:dyDescent="0.25">
      <c r="B12" s="6"/>
      <c r="C12" s="1314" t="s">
        <v>530</v>
      </c>
      <c r="D12" s="1314"/>
      <c r="E12" s="1314"/>
      <c r="F12" s="1314"/>
      <c r="G12" s="1314"/>
      <c r="H12" s="1314"/>
      <c r="I12" s="1314"/>
      <c r="J12" s="1314"/>
      <c r="K12" s="1314"/>
      <c r="L12" s="1314"/>
      <c r="M12" s="1314"/>
      <c r="N12" s="1314"/>
    </row>
    <row r="13" spans="2:26" ht="122.25" customHeight="1" x14ac:dyDescent="0.25">
      <c r="B13" s="6"/>
      <c r="C13" s="514">
        <v>1</v>
      </c>
      <c r="D13" s="515" t="s">
        <v>531</v>
      </c>
      <c r="E13" s="516" t="s">
        <v>532</v>
      </c>
      <c r="F13" s="516">
        <v>160</v>
      </c>
      <c r="G13" s="515" t="s">
        <v>533</v>
      </c>
      <c r="H13" s="516">
        <v>26</v>
      </c>
      <c r="I13" s="516">
        <v>1.08</v>
      </c>
      <c r="J13" s="516">
        <v>1.21</v>
      </c>
      <c r="K13" s="516">
        <v>1.1000000000000001</v>
      </c>
      <c r="L13" s="516">
        <v>1.25</v>
      </c>
      <c r="M13" s="517">
        <v>1.2</v>
      </c>
      <c r="N13" s="518">
        <f>F13*H13*I13*J13*K13*L13*1.2</f>
        <v>8969.8799999999992</v>
      </c>
    </row>
    <row r="14" spans="2:26" ht="163.5" customHeight="1" x14ac:dyDescent="0.25">
      <c r="B14" s="6"/>
      <c r="C14" s="514">
        <v>2</v>
      </c>
      <c r="D14" s="515" t="s">
        <v>534</v>
      </c>
      <c r="E14" s="516" t="s">
        <v>532</v>
      </c>
      <c r="F14" s="516">
        <v>240</v>
      </c>
      <c r="G14" s="515" t="s">
        <v>535</v>
      </c>
      <c r="H14" s="516">
        <v>18</v>
      </c>
      <c r="I14" s="516">
        <v>1.08</v>
      </c>
      <c r="J14" s="516">
        <v>1.21</v>
      </c>
      <c r="K14" s="516">
        <v>1.2</v>
      </c>
      <c r="L14" s="516">
        <v>1.2</v>
      </c>
      <c r="M14" s="516"/>
      <c r="N14" s="518">
        <f>F14*H14*I14*J14*K14*L14</f>
        <v>8129.34</v>
      </c>
    </row>
    <row r="15" spans="2:26" ht="111" customHeight="1" x14ac:dyDescent="0.25">
      <c r="B15" s="6"/>
      <c r="C15" s="514">
        <v>3</v>
      </c>
      <c r="D15" s="515" t="s">
        <v>536</v>
      </c>
      <c r="E15" s="516" t="s">
        <v>537</v>
      </c>
      <c r="F15" s="516">
        <v>10</v>
      </c>
      <c r="G15" s="519" t="s">
        <v>538</v>
      </c>
      <c r="H15" s="516">
        <v>11</v>
      </c>
      <c r="I15" s="516">
        <v>1.08</v>
      </c>
      <c r="J15" s="516">
        <v>1.21</v>
      </c>
      <c r="K15" s="516">
        <v>1.2</v>
      </c>
      <c r="L15" s="516">
        <v>1.2</v>
      </c>
      <c r="M15" s="516"/>
      <c r="N15" s="518">
        <f>F15*H15*I15*J15*K15*L15</f>
        <v>207</v>
      </c>
    </row>
    <row r="16" spans="2:26" ht="103.5" customHeight="1" x14ac:dyDescent="0.25">
      <c r="B16" s="6"/>
      <c r="C16" s="514">
        <v>4</v>
      </c>
      <c r="D16" s="515" t="s">
        <v>539</v>
      </c>
      <c r="E16" s="516" t="s">
        <v>537</v>
      </c>
      <c r="F16" s="516">
        <v>10</v>
      </c>
      <c r="G16" s="519" t="s">
        <v>540</v>
      </c>
      <c r="H16" s="516">
        <v>40</v>
      </c>
      <c r="I16" s="516">
        <v>1.08</v>
      </c>
      <c r="J16" s="516">
        <v>1.21</v>
      </c>
      <c r="K16" s="516">
        <v>1.2</v>
      </c>
      <c r="L16" s="516"/>
      <c r="M16" s="516"/>
      <c r="N16" s="518">
        <f>F16*H16*I16*J16*K16</f>
        <v>627.26</v>
      </c>
    </row>
    <row r="17" spans="2:14" ht="70.900000000000006" customHeight="1" x14ac:dyDescent="0.25">
      <c r="B17" s="6"/>
      <c r="C17" s="514">
        <v>5</v>
      </c>
      <c r="D17" s="787" t="s">
        <v>922</v>
      </c>
      <c r="E17" s="513" t="s">
        <v>541</v>
      </c>
      <c r="F17" s="520">
        <v>300</v>
      </c>
      <c r="G17" s="519" t="s">
        <v>542</v>
      </c>
      <c r="H17" s="521">
        <v>1.2</v>
      </c>
      <c r="I17" s="522">
        <v>1.08</v>
      </c>
      <c r="J17" s="522">
        <v>1.21</v>
      </c>
      <c r="K17" s="522"/>
      <c r="L17" s="523"/>
      <c r="M17" s="516"/>
      <c r="N17" s="518">
        <f>F17*H17*I17*J17</f>
        <v>470.45</v>
      </c>
    </row>
    <row r="18" spans="2:14" ht="22.5" customHeight="1" x14ac:dyDescent="0.25">
      <c r="B18" s="6"/>
      <c r="C18" s="524"/>
      <c r="D18" s="525" t="s">
        <v>31</v>
      </c>
      <c r="E18" s="525"/>
      <c r="F18" s="526"/>
      <c r="G18" s="527"/>
      <c r="H18" s="527"/>
      <c r="I18" s="527"/>
      <c r="J18" s="527"/>
      <c r="K18" s="527"/>
      <c r="L18" s="527"/>
      <c r="M18" s="527"/>
      <c r="N18" s="528">
        <f>SUM(N13:N17)</f>
        <v>18403.93</v>
      </c>
    </row>
    <row r="19" spans="2:14" ht="27" customHeight="1" x14ac:dyDescent="0.25">
      <c r="B19" s="6"/>
      <c r="C19" s="524"/>
      <c r="D19" s="529" t="s">
        <v>923</v>
      </c>
      <c r="E19" s="525"/>
      <c r="F19" s="526"/>
      <c r="G19" s="530" t="s">
        <v>543</v>
      </c>
      <c r="H19" s="531">
        <f>N18</f>
        <v>18403.93</v>
      </c>
      <c r="I19" s="532">
        <v>0.2</v>
      </c>
      <c r="J19" s="527"/>
      <c r="K19" s="527"/>
      <c r="L19" s="527"/>
      <c r="M19" s="527"/>
      <c r="N19" s="528">
        <f>H19*I19</f>
        <v>3680.79</v>
      </c>
    </row>
    <row r="20" spans="2:14" ht="27" customHeight="1" x14ac:dyDescent="0.25">
      <c r="B20" s="6"/>
      <c r="C20" s="524"/>
      <c r="D20" s="529" t="s">
        <v>919</v>
      </c>
      <c r="E20" s="525"/>
      <c r="F20" s="526"/>
      <c r="G20" s="530" t="s">
        <v>924</v>
      </c>
      <c r="H20" s="531">
        <f>N18+N19</f>
        <v>22084.720000000001</v>
      </c>
      <c r="I20" s="532">
        <v>0.4</v>
      </c>
      <c r="J20" s="527"/>
      <c r="K20" s="527"/>
      <c r="L20" s="527"/>
      <c r="M20" s="527"/>
      <c r="N20" s="528">
        <f>H20*I20</f>
        <v>8833.89</v>
      </c>
    </row>
    <row r="21" spans="2:14" ht="21.75" customHeight="1" x14ac:dyDescent="0.25">
      <c r="B21" s="6"/>
      <c r="C21" s="533"/>
      <c r="D21" s="525" t="s">
        <v>31</v>
      </c>
      <c r="E21" s="525"/>
      <c r="F21" s="526"/>
      <c r="G21" s="527"/>
      <c r="H21" s="527"/>
      <c r="I21" s="527"/>
      <c r="J21" s="527"/>
      <c r="K21" s="527"/>
      <c r="L21" s="527"/>
      <c r="M21" s="527"/>
      <c r="N21" s="528">
        <f>SUM(N18:N20)</f>
        <v>30918.61</v>
      </c>
    </row>
    <row r="22" spans="2:14" x14ac:dyDescent="0.25">
      <c r="B22" s="6"/>
      <c r="C22" s="1315" t="s">
        <v>498</v>
      </c>
      <c r="D22" s="1315"/>
      <c r="E22" s="1315"/>
      <c r="F22" s="1315"/>
      <c r="G22" s="1315"/>
      <c r="H22" s="1315"/>
      <c r="I22" s="1315"/>
      <c r="J22" s="1315"/>
      <c r="K22" s="1315"/>
      <c r="L22" s="1315"/>
      <c r="M22" s="1315"/>
      <c r="N22" s="1315"/>
    </row>
    <row r="23" spans="2:14" ht="81" customHeight="1" x14ac:dyDescent="0.25">
      <c r="B23" s="6"/>
      <c r="C23" s="533">
        <v>6</v>
      </c>
      <c r="D23" s="529" t="s">
        <v>544</v>
      </c>
      <c r="E23" s="530" t="s">
        <v>545</v>
      </c>
      <c r="F23" s="534">
        <v>320</v>
      </c>
      <c r="G23" s="527" t="s">
        <v>546</v>
      </c>
      <c r="H23" s="535">
        <v>13</v>
      </c>
      <c r="I23" s="527">
        <v>1.08</v>
      </c>
      <c r="J23" s="527">
        <v>1.21</v>
      </c>
      <c r="K23" s="527">
        <v>1.1499999999999999</v>
      </c>
      <c r="L23" s="527"/>
      <c r="M23" s="527"/>
      <c r="N23" s="535">
        <f>F23*H23*J23*I23*K23</f>
        <v>6251.73</v>
      </c>
    </row>
    <row r="24" spans="2:14" ht="81" customHeight="1" x14ac:dyDescent="0.25">
      <c r="B24" s="6"/>
      <c r="C24" s="533">
        <v>7</v>
      </c>
      <c r="D24" s="529" t="s">
        <v>547</v>
      </c>
      <c r="E24" s="530" t="s">
        <v>548</v>
      </c>
      <c r="F24" s="534">
        <v>10</v>
      </c>
      <c r="G24" s="527" t="s">
        <v>549</v>
      </c>
      <c r="H24" s="535">
        <v>43</v>
      </c>
      <c r="I24" s="527">
        <v>1.08</v>
      </c>
      <c r="J24" s="527">
        <v>1.21</v>
      </c>
      <c r="K24" s="527">
        <v>1.1499999999999999</v>
      </c>
      <c r="L24" s="536"/>
      <c r="M24" s="527"/>
      <c r="N24" s="535">
        <f>F24*H24*I24*J24*K24</f>
        <v>646.21</v>
      </c>
    </row>
    <row r="25" spans="2:14" ht="24" x14ac:dyDescent="0.25">
      <c r="B25" s="6"/>
      <c r="C25" s="533">
        <v>8</v>
      </c>
      <c r="D25" s="519" t="s">
        <v>550</v>
      </c>
      <c r="E25" s="513" t="s">
        <v>551</v>
      </c>
      <c r="F25" s="537">
        <v>1</v>
      </c>
      <c r="G25" s="538" t="s">
        <v>552</v>
      </c>
      <c r="H25" s="539">
        <v>700</v>
      </c>
      <c r="I25" s="516">
        <v>1.1499999999999999</v>
      </c>
      <c r="J25" s="516"/>
      <c r="K25" s="540"/>
      <c r="L25" s="540"/>
      <c r="M25" s="541"/>
      <c r="N25" s="539">
        <f>H25*F25*I25</f>
        <v>805</v>
      </c>
    </row>
    <row r="26" spans="2:14" ht="50.25" customHeight="1" x14ac:dyDescent="0.25">
      <c r="B26" s="6"/>
      <c r="C26" s="533">
        <v>9</v>
      </c>
      <c r="D26" s="519" t="s">
        <v>553</v>
      </c>
      <c r="E26" s="513" t="s">
        <v>517</v>
      </c>
      <c r="F26" s="539">
        <f>N23+N24</f>
        <v>6897.94</v>
      </c>
      <c r="G26" s="538" t="s">
        <v>554</v>
      </c>
      <c r="H26" s="517" t="s">
        <v>555</v>
      </c>
      <c r="I26" s="542">
        <v>1.2</v>
      </c>
      <c r="J26" s="516">
        <v>1.1499999999999999</v>
      </c>
      <c r="K26" s="750"/>
      <c r="L26" s="750"/>
      <c r="M26" s="750"/>
      <c r="N26" s="539">
        <f>1*(1000+F26*0.1)*I26*J26</f>
        <v>2331.92</v>
      </c>
    </row>
    <row r="27" spans="2:14" ht="12.75" customHeight="1" x14ac:dyDescent="0.25">
      <c r="B27" s="6"/>
      <c r="C27" s="543"/>
      <c r="D27" s="544" t="s">
        <v>519</v>
      </c>
      <c r="E27" s="513"/>
      <c r="F27" s="545"/>
      <c r="G27" s="521"/>
      <c r="H27" s="518"/>
      <c r="I27" s="540"/>
      <c r="J27" s="540"/>
      <c r="K27" s="540"/>
      <c r="L27" s="540"/>
      <c r="M27" s="541"/>
      <c r="N27" s="546">
        <f>SUM(N23:N26)</f>
        <v>10034.86</v>
      </c>
    </row>
    <row r="28" spans="2:14" x14ac:dyDescent="0.25">
      <c r="B28" s="6"/>
      <c r="C28" s="1315" t="s">
        <v>520</v>
      </c>
      <c r="D28" s="1315"/>
      <c r="E28" s="1315"/>
      <c r="F28" s="1315"/>
      <c r="G28" s="1315"/>
      <c r="H28" s="1315"/>
      <c r="I28" s="1315"/>
      <c r="J28" s="1315"/>
      <c r="K28" s="1315"/>
      <c r="L28" s="1315"/>
      <c r="M28" s="1315"/>
      <c r="N28" s="1315"/>
    </row>
    <row r="29" spans="2:14" ht="36.75" customHeight="1" x14ac:dyDescent="0.25">
      <c r="B29" s="6"/>
      <c r="C29" s="514">
        <v>10</v>
      </c>
      <c r="D29" s="519" t="s">
        <v>556</v>
      </c>
      <c r="E29" s="513"/>
      <c r="F29" s="539">
        <f>N21</f>
        <v>30918.61</v>
      </c>
      <c r="G29" s="547" t="s">
        <v>557</v>
      </c>
      <c r="H29" s="548">
        <v>0.04</v>
      </c>
      <c r="I29" s="513">
        <v>1.25</v>
      </c>
      <c r="J29" s="549"/>
      <c r="K29" s="549"/>
      <c r="L29" s="549"/>
      <c r="M29" s="541"/>
      <c r="N29" s="539">
        <f>F29*H29*I29</f>
        <v>1545.93</v>
      </c>
    </row>
    <row r="30" spans="2:14" ht="37.15" customHeight="1" x14ac:dyDescent="0.25">
      <c r="B30" s="6"/>
      <c r="C30" s="533">
        <v>11</v>
      </c>
      <c r="D30" s="788" t="s">
        <v>558</v>
      </c>
      <c r="E30" s="530"/>
      <c r="F30" s="535">
        <f>N21+N29</f>
        <v>32464.54</v>
      </c>
      <c r="G30" s="551" t="s">
        <v>559</v>
      </c>
      <c r="H30" s="548">
        <v>0.26</v>
      </c>
      <c r="I30" s="542">
        <v>1.4</v>
      </c>
      <c r="J30" s="552"/>
      <c r="K30" s="552"/>
      <c r="L30" s="552"/>
      <c r="M30" s="553"/>
      <c r="N30" s="535">
        <f>F30*H30*I30</f>
        <v>11817.09</v>
      </c>
    </row>
    <row r="31" spans="2:14" ht="21" customHeight="1" x14ac:dyDescent="0.25">
      <c r="B31" s="496"/>
      <c r="C31" s="514">
        <v>12</v>
      </c>
      <c r="D31" s="519" t="s">
        <v>560</v>
      </c>
      <c r="E31" s="513"/>
      <c r="F31" s="539">
        <f>N21+N29</f>
        <v>32464.54</v>
      </c>
      <c r="G31" s="547" t="s">
        <v>561</v>
      </c>
      <c r="H31" s="554">
        <v>0.06</v>
      </c>
      <c r="I31" s="542"/>
      <c r="J31" s="549"/>
      <c r="K31" s="549"/>
      <c r="L31" s="549"/>
      <c r="M31" s="541"/>
      <c r="N31" s="539">
        <f>F31*H31</f>
        <v>1947.87</v>
      </c>
    </row>
    <row r="32" spans="2:14" ht="24" customHeight="1" x14ac:dyDescent="0.25">
      <c r="B32" s="6"/>
      <c r="C32" s="533">
        <v>13</v>
      </c>
      <c r="D32" s="519" t="s">
        <v>562</v>
      </c>
      <c r="E32" s="513"/>
      <c r="F32" s="539">
        <f>F30</f>
        <v>32464.54</v>
      </c>
      <c r="G32" s="547" t="s">
        <v>561</v>
      </c>
      <c r="H32" s="554">
        <v>0.05</v>
      </c>
      <c r="I32" s="555"/>
      <c r="J32" s="549"/>
      <c r="K32" s="549"/>
      <c r="L32" s="549"/>
      <c r="M32" s="541"/>
      <c r="N32" s="539">
        <f>F32*H32</f>
        <v>1623.23</v>
      </c>
    </row>
    <row r="33" spans="2:27" ht="72" x14ac:dyDescent="0.25">
      <c r="B33" s="6"/>
      <c r="C33" s="533">
        <v>14</v>
      </c>
      <c r="D33" s="519" t="s">
        <v>563</v>
      </c>
      <c r="E33" s="513"/>
      <c r="F33" s="539">
        <f>N21+N27+N29</f>
        <v>42499.4</v>
      </c>
      <c r="G33" s="547" t="s">
        <v>564</v>
      </c>
      <c r="H33" s="554">
        <v>0.05</v>
      </c>
      <c r="I33" s="555"/>
      <c r="J33" s="549"/>
      <c r="K33" s="549"/>
      <c r="L33" s="549"/>
      <c r="M33" s="541"/>
      <c r="N33" s="539">
        <f>F33*H33</f>
        <v>2124.9699999999998</v>
      </c>
    </row>
    <row r="34" spans="2:27" ht="21.75" customHeight="1" x14ac:dyDescent="0.25">
      <c r="B34" s="6"/>
      <c r="C34" s="524"/>
      <c r="D34" s="751" t="s">
        <v>42</v>
      </c>
      <c r="E34" s="533"/>
      <c r="F34" s="556"/>
      <c r="G34" s="557"/>
      <c r="H34" s="558"/>
      <c r="I34" s="559"/>
      <c r="J34" s="560"/>
      <c r="K34" s="560"/>
      <c r="L34" s="560"/>
      <c r="M34" s="561"/>
      <c r="N34" s="562">
        <f>SUM(N29:N33)</f>
        <v>19059.09</v>
      </c>
    </row>
    <row r="35" spans="2:27" ht="21.75" customHeight="1" x14ac:dyDescent="0.25">
      <c r="B35" s="6"/>
      <c r="C35" s="563"/>
      <c r="D35" s="564" t="s">
        <v>525</v>
      </c>
      <c r="E35" s="564"/>
      <c r="F35" s="565"/>
      <c r="G35" s="566"/>
      <c r="H35" s="566"/>
      <c r="I35" s="566"/>
      <c r="J35" s="566"/>
      <c r="K35" s="566"/>
      <c r="L35" s="566"/>
      <c r="M35" s="567"/>
      <c r="N35" s="562">
        <f>N21+N27+N34</f>
        <v>60012.56</v>
      </c>
    </row>
    <row r="36" spans="2:27" ht="24.75" customHeight="1" x14ac:dyDescent="0.25">
      <c r="B36" s="6"/>
      <c r="C36" s="789"/>
      <c r="D36" s="1310" t="s">
        <v>1067</v>
      </c>
      <c r="E36" s="1310"/>
      <c r="F36" s="1310"/>
      <c r="G36" s="1310"/>
      <c r="H36" s="1310"/>
      <c r="I36" s="790"/>
      <c r="J36" s="790"/>
      <c r="K36" s="790"/>
      <c r="L36" s="790"/>
      <c r="M36" s="925">
        <v>70.489999999999995</v>
      </c>
      <c r="N36" s="791">
        <f>N35*M36</f>
        <v>4230285.3499999996</v>
      </c>
    </row>
    <row r="37" spans="2:27" x14ac:dyDescent="0.25">
      <c r="B37" s="6"/>
      <c r="C37" s="792"/>
      <c r="D37" s="793" t="s">
        <v>526</v>
      </c>
      <c r="E37" s="794"/>
      <c r="F37" s="795"/>
      <c r="G37" s="796"/>
      <c r="H37" s="796"/>
      <c r="I37" s="796"/>
      <c r="J37" s="796"/>
      <c r="K37" s="796"/>
      <c r="L37" s="796"/>
      <c r="M37" s="797"/>
      <c r="N37" s="791">
        <f>N36*0.2</f>
        <v>846057.07</v>
      </c>
    </row>
    <row r="38" spans="2:27" x14ac:dyDescent="0.25">
      <c r="B38" s="6"/>
      <c r="C38" s="792"/>
      <c r="D38" s="793" t="s">
        <v>565</v>
      </c>
      <c r="E38" s="794"/>
      <c r="F38" s="795"/>
      <c r="G38" s="796"/>
      <c r="H38" s="796"/>
      <c r="I38" s="796"/>
      <c r="J38" s="796"/>
      <c r="K38" s="796"/>
      <c r="L38" s="796"/>
      <c r="M38" s="797"/>
      <c r="N38" s="791">
        <f>N36+N37</f>
        <v>5076342.42</v>
      </c>
    </row>
    <row r="39" spans="2:27" x14ac:dyDescent="0.25">
      <c r="B39" s="568"/>
      <c r="C39" s="6"/>
      <c r="D39" s="6"/>
      <c r="E39" s="568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</sheetData>
  <mergeCells count="20">
    <mergeCell ref="N8:N9"/>
    <mergeCell ref="C11:N11"/>
    <mergeCell ref="C12:N12"/>
    <mergeCell ref="C22:N22"/>
    <mergeCell ref="C28:N28"/>
    <mergeCell ref="D36:H36"/>
    <mergeCell ref="B6:D6"/>
    <mergeCell ref="E6:M6"/>
    <mergeCell ref="C8:C9"/>
    <mergeCell ref="D8:D9"/>
    <mergeCell ref="E8:E9"/>
    <mergeCell ref="F8:F9"/>
    <mergeCell ref="G8:G9"/>
    <mergeCell ref="H8:M8"/>
    <mergeCell ref="C1:N1"/>
    <mergeCell ref="B3:M3"/>
    <mergeCell ref="R3:V3"/>
    <mergeCell ref="B4:M4"/>
    <mergeCell ref="B5:D5"/>
    <mergeCell ref="E5:M5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</sheetPr>
  <dimension ref="A1:L54"/>
  <sheetViews>
    <sheetView topLeftCell="A34" zoomScale="115" zoomScaleNormal="115" workbookViewId="0">
      <selection activeCell="D12" sqref="D12"/>
    </sheetView>
  </sheetViews>
  <sheetFormatPr defaultRowHeight="15" x14ac:dyDescent="0.25"/>
  <cols>
    <col min="1" max="1" width="4.5703125" style="89" customWidth="1"/>
    <col min="2" max="2" width="38.42578125" style="89" customWidth="1"/>
    <col min="3" max="3" width="13.42578125" style="89" customWidth="1"/>
    <col min="4" max="4" width="16.7109375" style="89" customWidth="1"/>
    <col min="5" max="5" width="22" style="89" customWidth="1"/>
    <col min="6" max="6" width="10.5703125" style="89" customWidth="1"/>
    <col min="7" max="7" width="7.5703125" style="89" customWidth="1"/>
    <col min="8" max="8" width="8.7109375" style="89" customWidth="1"/>
    <col min="9" max="9" width="8.28515625" style="89" customWidth="1"/>
    <col min="10" max="10" width="19" style="89" customWidth="1"/>
    <col min="11" max="16384" width="9.140625" style="89"/>
  </cols>
  <sheetData>
    <row r="1" spans="1:12" ht="15.75" x14ac:dyDescent="0.25">
      <c r="A1" s="569"/>
      <c r="B1" s="569"/>
      <c r="C1" s="569"/>
      <c r="D1" s="1317" t="s">
        <v>925</v>
      </c>
      <c r="E1" s="1317"/>
      <c r="F1" s="755"/>
      <c r="G1" s="755"/>
      <c r="H1" s="755"/>
      <c r="I1" s="569"/>
      <c r="J1" s="569"/>
    </row>
    <row r="2" spans="1:12" x14ac:dyDescent="0.25">
      <c r="A2" s="1318" t="s">
        <v>566</v>
      </c>
      <c r="B2" s="1318"/>
      <c r="C2" s="1318"/>
      <c r="D2" s="1318"/>
      <c r="E2" s="1318"/>
      <c r="F2" s="1318"/>
      <c r="G2" s="1318"/>
      <c r="H2" s="1318"/>
      <c r="I2" s="1318"/>
      <c r="J2" s="1318"/>
    </row>
    <row r="3" spans="1:12" ht="15" customHeight="1" x14ac:dyDescent="0.25">
      <c r="A3" s="1306" t="s">
        <v>422</v>
      </c>
      <c r="B3" s="1307"/>
      <c r="C3" s="1307"/>
      <c r="D3" s="1307"/>
      <c r="E3" s="1307"/>
      <c r="F3" s="1307"/>
      <c r="G3" s="1307"/>
      <c r="H3" s="1307"/>
      <c r="I3" s="1307"/>
      <c r="J3" s="1307"/>
      <c r="K3" s="1307"/>
      <c r="L3" s="1307"/>
    </row>
    <row r="4" spans="1:12" x14ac:dyDescent="0.25">
      <c r="A4" s="1319" t="s">
        <v>567</v>
      </c>
      <c r="B4" s="1319"/>
      <c r="C4" s="1319"/>
      <c r="D4" s="1319"/>
      <c r="E4" s="1319"/>
      <c r="F4" s="1319"/>
      <c r="G4" s="1319"/>
      <c r="H4" s="1319"/>
      <c r="I4" s="1319"/>
      <c r="J4" s="1319"/>
    </row>
    <row r="5" spans="1:12" x14ac:dyDescent="0.25">
      <c r="A5" s="1316" t="s">
        <v>209</v>
      </c>
      <c r="B5" s="1316"/>
      <c r="C5" s="1316" t="s">
        <v>1078</v>
      </c>
      <c r="D5" s="1316"/>
      <c r="E5" s="1316"/>
      <c r="F5" s="1316"/>
      <c r="G5" s="1316"/>
      <c r="H5" s="1316"/>
      <c r="I5" s="1316"/>
      <c r="J5" s="1316"/>
    </row>
    <row r="6" spans="1:12" x14ac:dyDescent="0.25">
      <c r="A6" s="1320" t="s">
        <v>568</v>
      </c>
      <c r="B6" s="1321"/>
      <c r="C6" s="1321"/>
      <c r="D6" s="1321"/>
      <c r="E6" s="1321"/>
      <c r="F6" s="1321"/>
      <c r="G6" s="1321"/>
      <c r="H6" s="1321"/>
      <c r="I6" s="1321"/>
      <c r="J6" s="1322"/>
    </row>
    <row r="7" spans="1:12" x14ac:dyDescent="0.25">
      <c r="A7" s="1323" t="s">
        <v>2</v>
      </c>
      <c r="B7" s="1323" t="s">
        <v>35</v>
      </c>
      <c r="C7" s="1323" t="s">
        <v>36</v>
      </c>
      <c r="D7" s="1323" t="s">
        <v>20</v>
      </c>
      <c r="E7" s="1323" t="s">
        <v>21</v>
      </c>
      <c r="F7" s="1320" t="s">
        <v>22</v>
      </c>
      <c r="G7" s="1321"/>
      <c r="H7" s="1321"/>
      <c r="I7" s="1322"/>
      <c r="J7" s="1323" t="s">
        <v>569</v>
      </c>
    </row>
    <row r="8" spans="1:12" x14ac:dyDescent="0.25">
      <c r="A8" s="1324"/>
      <c r="B8" s="1324"/>
      <c r="C8" s="1324"/>
      <c r="D8" s="1324"/>
      <c r="E8" s="1324"/>
      <c r="F8" s="47" t="s">
        <v>24</v>
      </c>
      <c r="G8" s="47" t="s">
        <v>570</v>
      </c>
      <c r="H8" s="47" t="s">
        <v>570</v>
      </c>
      <c r="I8" s="47" t="s">
        <v>571</v>
      </c>
      <c r="J8" s="1324"/>
    </row>
    <row r="9" spans="1:12" x14ac:dyDescent="0.25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1320">
        <v>6</v>
      </c>
      <c r="G9" s="1321"/>
      <c r="H9" s="1321"/>
      <c r="I9" s="1322"/>
      <c r="J9" s="47">
        <v>7</v>
      </c>
    </row>
    <row r="10" spans="1:12" x14ac:dyDescent="0.25">
      <c r="A10" s="1325" t="s">
        <v>30</v>
      </c>
      <c r="B10" s="1326"/>
      <c r="C10" s="1326"/>
      <c r="D10" s="1326"/>
      <c r="E10" s="1326"/>
      <c r="F10" s="1326"/>
      <c r="G10" s="1326"/>
      <c r="H10" s="1326"/>
      <c r="I10" s="1326"/>
      <c r="J10" s="1327"/>
    </row>
    <row r="11" spans="1:12" ht="25.5" x14ac:dyDescent="0.25">
      <c r="A11" s="461">
        <v>1</v>
      </c>
      <c r="B11" s="443" t="s">
        <v>572</v>
      </c>
      <c r="C11" s="47" t="s">
        <v>573</v>
      </c>
      <c r="D11" s="47">
        <v>0.9</v>
      </c>
      <c r="E11" s="47" t="s">
        <v>574</v>
      </c>
      <c r="F11" s="47">
        <v>42</v>
      </c>
      <c r="G11" s="47"/>
      <c r="H11" s="47"/>
      <c r="I11" s="47">
        <f t="shared" ref="I11:I18" si="0">D11</f>
        <v>0.9</v>
      </c>
      <c r="J11" s="570">
        <f>I11*F11</f>
        <v>37.799999999999997</v>
      </c>
    </row>
    <row r="12" spans="1:12" ht="25.5" x14ac:dyDescent="0.25">
      <c r="A12" s="461">
        <v>2</v>
      </c>
      <c r="B12" s="443" t="s">
        <v>575</v>
      </c>
      <c r="C12" s="47" t="s">
        <v>426</v>
      </c>
      <c r="D12" s="47">
        <v>11.1</v>
      </c>
      <c r="E12" s="47" t="s">
        <v>576</v>
      </c>
      <c r="F12" s="47">
        <v>24</v>
      </c>
      <c r="G12" s="47"/>
      <c r="H12" s="47"/>
      <c r="I12" s="47">
        <f t="shared" si="0"/>
        <v>11.1</v>
      </c>
      <c r="J12" s="570">
        <f>I12*F12</f>
        <v>266.39999999999998</v>
      </c>
    </row>
    <row r="13" spans="1:12" x14ac:dyDescent="0.25">
      <c r="A13" s="461">
        <v>3</v>
      </c>
      <c r="B13" s="443" t="s">
        <v>577</v>
      </c>
      <c r="C13" s="47" t="s">
        <v>578</v>
      </c>
      <c r="D13" s="47">
        <v>10</v>
      </c>
      <c r="E13" s="47" t="s">
        <v>579</v>
      </c>
      <c r="F13" s="47">
        <v>84</v>
      </c>
      <c r="G13" s="47"/>
      <c r="H13" s="47"/>
      <c r="I13" s="47">
        <f t="shared" si="0"/>
        <v>10</v>
      </c>
      <c r="J13" s="570">
        <f>I13*F13</f>
        <v>840</v>
      </c>
    </row>
    <row r="14" spans="1:12" ht="51" x14ac:dyDescent="0.25">
      <c r="A14" s="461">
        <v>4</v>
      </c>
      <c r="B14" s="443" t="s">
        <v>580</v>
      </c>
      <c r="C14" s="47" t="s">
        <v>581</v>
      </c>
      <c r="D14" s="47">
        <v>0.9</v>
      </c>
      <c r="E14" s="47" t="s">
        <v>582</v>
      </c>
      <c r="F14" s="47">
        <v>186</v>
      </c>
      <c r="G14" s="47"/>
      <c r="H14" s="47"/>
      <c r="I14" s="47">
        <f t="shared" si="0"/>
        <v>0.9</v>
      </c>
      <c r="J14" s="570">
        <f>I14*F14</f>
        <v>167.4</v>
      </c>
    </row>
    <row r="15" spans="1:12" ht="25.5" x14ac:dyDescent="0.25">
      <c r="A15" s="461">
        <v>5</v>
      </c>
      <c r="B15" s="443" t="s">
        <v>583</v>
      </c>
      <c r="C15" s="47" t="s">
        <v>584</v>
      </c>
      <c r="D15" s="47">
        <v>3</v>
      </c>
      <c r="E15" s="47" t="s">
        <v>585</v>
      </c>
      <c r="F15" s="47">
        <v>78</v>
      </c>
      <c r="G15" s="47"/>
      <c r="H15" s="47"/>
      <c r="I15" s="47">
        <f t="shared" si="0"/>
        <v>3</v>
      </c>
      <c r="J15" s="570">
        <f t="shared" ref="J15:J18" si="1">I15*F15</f>
        <v>234</v>
      </c>
    </row>
    <row r="16" spans="1:12" ht="25.5" x14ac:dyDescent="0.25">
      <c r="A16" s="461">
        <v>6</v>
      </c>
      <c r="B16" s="443" t="s">
        <v>586</v>
      </c>
      <c r="C16" s="47" t="s">
        <v>587</v>
      </c>
      <c r="D16" s="47">
        <v>3</v>
      </c>
      <c r="E16" s="47" t="s">
        <v>588</v>
      </c>
      <c r="F16" s="47">
        <v>38</v>
      </c>
      <c r="G16" s="47"/>
      <c r="H16" s="47"/>
      <c r="I16" s="47">
        <f t="shared" si="0"/>
        <v>3</v>
      </c>
      <c r="J16" s="570">
        <f t="shared" si="1"/>
        <v>114</v>
      </c>
    </row>
    <row r="17" spans="1:10" x14ac:dyDescent="0.25">
      <c r="A17" s="461">
        <v>7</v>
      </c>
      <c r="B17" s="443" t="s">
        <v>589</v>
      </c>
      <c r="C17" s="47" t="s">
        <v>590</v>
      </c>
      <c r="D17" s="47">
        <v>3</v>
      </c>
      <c r="E17" s="47" t="s">
        <v>591</v>
      </c>
      <c r="F17" s="47">
        <v>19</v>
      </c>
      <c r="G17" s="47"/>
      <c r="H17" s="47"/>
      <c r="I17" s="47">
        <f t="shared" si="0"/>
        <v>3</v>
      </c>
      <c r="J17" s="570">
        <f t="shared" si="1"/>
        <v>57</v>
      </c>
    </row>
    <row r="18" spans="1:10" x14ac:dyDescent="0.25">
      <c r="A18" s="461">
        <v>8</v>
      </c>
      <c r="B18" s="443" t="s">
        <v>592</v>
      </c>
      <c r="C18" s="47" t="s">
        <v>593</v>
      </c>
      <c r="D18" s="47">
        <v>31</v>
      </c>
      <c r="E18" s="571" t="s">
        <v>594</v>
      </c>
      <c r="F18" s="47">
        <v>7</v>
      </c>
      <c r="G18" s="47"/>
      <c r="H18" s="47"/>
      <c r="I18" s="47">
        <f t="shared" si="0"/>
        <v>31</v>
      </c>
      <c r="J18" s="570">
        <f t="shared" si="1"/>
        <v>217</v>
      </c>
    </row>
    <row r="19" spans="1:10" ht="25.5" x14ac:dyDescent="0.25">
      <c r="A19" s="461"/>
      <c r="B19" s="461" t="s">
        <v>926</v>
      </c>
      <c r="C19" s="754"/>
      <c r="D19" s="754"/>
      <c r="E19" s="752"/>
      <c r="F19" s="752"/>
      <c r="G19" s="752">
        <v>1.2</v>
      </c>
      <c r="H19" s="752">
        <v>1.4</v>
      </c>
      <c r="I19" s="752"/>
      <c r="J19" s="572">
        <f>SUM(J11:J18)*G19*H19</f>
        <v>3248.45</v>
      </c>
    </row>
    <row r="20" spans="1:10" x14ac:dyDescent="0.25">
      <c r="A20" s="1325" t="s">
        <v>595</v>
      </c>
      <c r="B20" s="1326"/>
      <c r="C20" s="1326"/>
      <c r="D20" s="1326"/>
      <c r="E20" s="1326"/>
      <c r="F20" s="1326"/>
      <c r="G20" s="1326"/>
      <c r="H20" s="1326"/>
      <c r="I20" s="1326"/>
      <c r="J20" s="1327"/>
    </row>
    <row r="21" spans="1:10" ht="25.5" x14ac:dyDescent="0.25">
      <c r="A21" s="461">
        <v>9</v>
      </c>
      <c r="B21" s="443" t="str">
        <f>B11</f>
        <v>Рекогносцировочное обследование реки, категория сложности III</v>
      </c>
      <c r="C21" s="47" t="str">
        <f>C11</f>
        <v>1 км реки</v>
      </c>
      <c r="D21" s="47">
        <f>D11</f>
        <v>0.9</v>
      </c>
      <c r="E21" s="47" t="s">
        <v>574</v>
      </c>
      <c r="F21" s="47">
        <v>14</v>
      </c>
      <c r="G21" s="47"/>
      <c r="H21" s="47"/>
      <c r="I21" s="47">
        <f>I11</f>
        <v>0.9</v>
      </c>
      <c r="J21" s="570">
        <f>I21*F21</f>
        <v>12.6</v>
      </c>
    </row>
    <row r="22" spans="1:10" ht="25.5" x14ac:dyDescent="0.25">
      <c r="A22" s="461">
        <v>10</v>
      </c>
      <c r="B22" s="443" t="s">
        <v>575</v>
      </c>
      <c r="C22" s="47" t="s">
        <v>426</v>
      </c>
      <c r="D22" s="47">
        <f>D12</f>
        <v>11.1</v>
      </c>
      <c r="E22" s="47" t="s">
        <v>576</v>
      </c>
      <c r="F22" s="47">
        <v>8</v>
      </c>
      <c r="G22" s="47"/>
      <c r="H22" s="47"/>
      <c r="I22" s="47">
        <f t="shared" ref="I22:I39" si="2">D22</f>
        <v>11.1</v>
      </c>
      <c r="J22" s="570">
        <f>I22*F22</f>
        <v>88.8</v>
      </c>
    </row>
    <row r="23" spans="1:10" x14ac:dyDescent="0.25">
      <c r="A23" s="461">
        <v>11</v>
      </c>
      <c r="B23" s="443" t="s">
        <v>577</v>
      </c>
      <c r="C23" s="47" t="s">
        <v>578</v>
      </c>
      <c r="D23" s="47">
        <f>D13</f>
        <v>10</v>
      </c>
      <c r="E23" s="47" t="s">
        <v>579</v>
      </c>
      <c r="F23" s="47">
        <v>55</v>
      </c>
      <c r="G23" s="47"/>
      <c r="H23" s="47"/>
      <c r="I23" s="47">
        <f t="shared" si="2"/>
        <v>10</v>
      </c>
      <c r="J23" s="570">
        <f>I23*F23</f>
        <v>550</v>
      </c>
    </row>
    <row r="24" spans="1:10" ht="25.5" x14ac:dyDescent="0.25">
      <c r="A24" s="461">
        <v>12</v>
      </c>
      <c r="B24" s="443" t="s">
        <v>596</v>
      </c>
      <c r="C24" s="47" t="s">
        <v>584</v>
      </c>
      <c r="D24" s="47">
        <f>D15</f>
        <v>3</v>
      </c>
      <c r="E24" s="47" t="s">
        <v>585</v>
      </c>
      <c r="F24" s="47">
        <v>17</v>
      </c>
      <c r="G24" s="47"/>
      <c r="H24" s="47"/>
      <c r="I24" s="47">
        <f t="shared" si="2"/>
        <v>3</v>
      </c>
      <c r="J24" s="570">
        <f t="shared" ref="J24:J32" si="3">I24*F24</f>
        <v>51</v>
      </c>
    </row>
    <row r="25" spans="1:10" ht="38.25" x14ac:dyDescent="0.25">
      <c r="A25" s="461">
        <v>13</v>
      </c>
      <c r="B25" s="443" t="s">
        <v>597</v>
      </c>
      <c r="C25" s="47" t="s">
        <v>598</v>
      </c>
      <c r="D25" s="47">
        <v>1</v>
      </c>
      <c r="E25" s="47" t="s">
        <v>599</v>
      </c>
      <c r="F25" s="47">
        <v>105</v>
      </c>
      <c r="G25" s="47"/>
      <c r="H25" s="47"/>
      <c r="I25" s="47">
        <f t="shared" si="2"/>
        <v>1</v>
      </c>
      <c r="J25" s="570">
        <f t="shared" si="3"/>
        <v>105</v>
      </c>
    </row>
    <row r="26" spans="1:10" ht="38.25" x14ac:dyDescent="0.25">
      <c r="A26" s="461">
        <v>14</v>
      </c>
      <c r="B26" s="443" t="s">
        <v>600</v>
      </c>
      <c r="C26" s="47" t="s">
        <v>601</v>
      </c>
      <c r="D26" s="47">
        <v>1</v>
      </c>
      <c r="E26" s="47" t="s">
        <v>602</v>
      </c>
      <c r="F26" s="47">
        <v>61</v>
      </c>
      <c r="G26" s="47"/>
      <c r="H26" s="47"/>
      <c r="I26" s="47">
        <f t="shared" si="2"/>
        <v>1</v>
      </c>
      <c r="J26" s="570">
        <f t="shared" si="3"/>
        <v>61</v>
      </c>
    </row>
    <row r="27" spans="1:10" ht="15.75" x14ac:dyDescent="0.25">
      <c r="A27" s="461">
        <v>15</v>
      </c>
      <c r="B27" s="443" t="s">
        <v>603</v>
      </c>
      <c r="C27" s="47" t="s">
        <v>604</v>
      </c>
      <c r="D27" s="47">
        <v>30</v>
      </c>
      <c r="E27" s="47" t="s">
        <v>605</v>
      </c>
      <c r="F27" s="47">
        <v>6</v>
      </c>
      <c r="G27" s="47"/>
      <c r="H27" s="47"/>
      <c r="I27" s="47">
        <f t="shared" si="2"/>
        <v>30</v>
      </c>
      <c r="J27" s="570">
        <f t="shared" si="3"/>
        <v>180</v>
      </c>
    </row>
    <row r="28" spans="1:10" x14ac:dyDescent="0.25">
      <c r="A28" s="461">
        <v>16</v>
      </c>
      <c r="B28" s="443" t="s">
        <v>606</v>
      </c>
      <c r="C28" s="47" t="s">
        <v>607</v>
      </c>
      <c r="D28" s="47">
        <v>1</v>
      </c>
      <c r="E28" s="47" t="s">
        <v>608</v>
      </c>
      <c r="F28" s="47">
        <v>217</v>
      </c>
      <c r="G28" s="47"/>
      <c r="H28" s="47"/>
      <c r="I28" s="47">
        <f t="shared" si="2"/>
        <v>1</v>
      </c>
      <c r="J28" s="570">
        <f t="shared" si="3"/>
        <v>217</v>
      </c>
    </row>
    <row r="29" spans="1:10" ht="38.25" x14ac:dyDescent="0.25">
      <c r="A29" s="461">
        <v>17</v>
      </c>
      <c r="B29" s="443" t="s">
        <v>609</v>
      </c>
      <c r="C29" s="47" t="s">
        <v>598</v>
      </c>
      <c r="D29" s="47">
        <v>1</v>
      </c>
      <c r="E29" s="47" t="s">
        <v>610</v>
      </c>
      <c r="F29" s="47">
        <v>108</v>
      </c>
      <c r="G29" s="47"/>
      <c r="H29" s="47"/>
      <c r="I29" s="47">
        <f t="shared" si="2"/>
        <v>1</v>
      </c>
      <c r="J29" s="570">
        <f t="shared" si="3"/>
        <v>108</v>
      </c>
    </row>
    <row r="30" spans="1:10" ht="38.25" x14ac:dyDescent="0.25">
      <c r="A30" s="461">
        <v>18</v>
      </c>
      <c r="B30" s="443" t="s">
        <v>611</v>
      </c>
      <c r="C30" s="47" t="s">
        <v>598</v>
      </c>
      <c r="D30" s="47">
        <v>1</v>
      </c>
      <c r="E30" s="47" t="s">
        <v>612</v>
      </c>
      <c r="F30" s="47">
        <v>217</v>
      </c>
      <c r="G30" s="47"/>
      <c r="H30" s="47"/>
      <c r="I30" s="47">
        <f t="shared" si="2"/>
        <v>1</v>
      </c>
      <c r="J30" s="570">
        <f t="shared" si="3"/>
        <v>217</v>
      </c>
    </row>
    <row r="31" spans="1:10" ht="51" x14ac:dyDescent="0.25">
      <c r="A31" s="461">
        <v>19</v>
      </c>
      <c r="B31" s="443" t="s">
        <v>613</v>
      </c>
      <c r="C31" s="47" t="s">
        <v>607</v>
      </c>
      <c r="D31" s="47">
        <v>1</v>
      </c>
      <c r="E31" s="47" t="s">
        <v>614</v>
      </c>
      <c r="F31" s="47">
        <v>45</v>
      </c>
      <c r="G31" s="47"/>
      <c r="H31" s="47"/>
      <c r="I31" s="47">
        <f t="shared" si="2"/>
        <v>1</v>
      </c>
      <c r="J31" s="570">
        <f t="shared" si="3"/>
        <v>45</v>
      </c>
    </row>
    <row r="32" spans="1:10" ht="63.75" x14ac:dyDescent="0.25">
      <c r="A32" s="461">
        <v>20</v>
      </c>
      <c r="B32" s="443" t="s">
        <v>615</v>
      </c>
      <c r="C32" s="47" t="s">
        <v>607</v>
      </c>
      <c r="D32" s="47">
        <v>1</v>
      </c>
      <c r="E32" s="47" t="s">
        <v>616</v>
      </c>
      <c r="F32" s="47">
        <v>76</v>
      </c>
      <c r="G32" s="47"/>
      <c r="H32" s="47"/>
      <c r="I32" s="47">
        <f t="shared" si="2"/>
        <v>1</v>
      </c>
      <c r="J32" s="570">
        <f t="shared" si="3"/>
        <v>76</v>
      </c>
    </row>
    <row r="33" spans="1:10" ht="38.25" x14ac:dyDescent="0.25">
      <c r="A33" s="461">
        <v>21</v>
      </c>
      <c r="B33" s="443" t="s">
        <v>617</v>
      </c>
      <c r="C33" s="47" t="s">
        <v>607</v>
      </c>
      <c r="D33" s="47">
        <v>3</v>
      </c>
      <c r="E33" s="47" t="s">
        <v>618</v>
      </c>
      <c r="F33" s="47">
        <v>34</v>
      </c>
      <c r="G33" s="47"/>
      <c r="H33" s="47"/>
      <c r="I33" s="47">
        <f t="shared" si="2"/>
        <v>3</v>
      </c>
      <c r="J33" s="570">
        <f>I33*F33</f>
        <v>102</v>
      </c>
    </row>
    <row r="34" spans="1:10" ht="38.25" x14ac:dyDescent="0.25">
      <c r="A34" s="461">
        <v>22</v>
      </c>
      <c r="B34" s="443" t="s">
        <v>619</v>
      </c>
      <c r="C34" s="47" t="s">
        <v>607</v>
      </c>
      <c r="D34" s="47">
        <v>1</v>
      </c>
      <c r="E34" s="47" t="s">
        <v>620</v>
      </c>
      <c r="F34" s="47">
        <v>26</v>
      </c>
      <c r="G34" s="47"/>
      <c r="H34" s="47"/>
      <c r="I34" s="47">
        <f t="shared" si="2"/>
        <v>1</v>
      </c>
      <c r="J34" s="570">
        <f t="shared" ref="J34:J35" si="4">I34*F34</f>
        <v>26</v>
      </c>
    </row>
    <row r="35" spans="1:10" ht="25.5" x14ac:dyDescent="0.25">
      <c r="A35" s="461">
        <v>23</v>
      </c>
      <c r="B35" s="443" t="s">
        <v>621</v>
      </c>
      <c r="C35" s="47" t="s">
        <v>622</v>
      </c>
      <c r="D35" s="47">
        <v>3</v>
      </c>
      <c r="E35" s="47" t="s">
        <v>623</v>
      </c>
      <c r="F35" s="47">
        <v>68</v>
      </c>
      <c r="G35" s="47"/>
      <c r="H35" s="47"/>
      <c r="I35" s="47">
        <f t="shared" si="2"/>
        <v>3</v>
      </c>
      <c r="J35" s="570">
        <f t="shared" si="4"/>
        <v>204</v>
      </c>
    </row>
    <row r="36" spans="1:10" ht="63.75" x14ac:dyDescent="0.25">
      <c r="A36" s="461">
        <v>24</v>
      </c>
      <c r="B36" s="443" t="s">
        <v>624</v>
      </c>
      <c r="C36" s="47" t="s">
        <v>625</v>
      </c>
      <c r="D36" s="47">
        <v>2</v>
      </c>
      <c r="E36" s="47" t="s">
        <v>626</v>
      </c>
      <c r="F36" s="47">
        <v>90</v>
      </c>
      <c r="G36" s="47"/>
      <c r="H36" s="47"/>
      <c r="I36" s="47">
        <f t="shared" si="2"/>
        <v>2</v>
      </c>
      <c r="J36" s="570">
        <f>I36*F36</f>
        <v>180</v>
      </c>
    </row>
    <row r="37" spans="1:10" x14ac:dyDescent="0.25">
      <c r="A37" s="461">
        <v>25</v>
      </c>
      <c r="B37" s="443" t="s">
        <v>627</v>
      </c>
      <c r="C37" s="47" t="s">
        <v>607</v>
      </c>
      <c r="D37" s="47">
        <v>1</v>
      </c>
      <c r="E37" s="47" t="s">
        <v>628</v>
      </c>
      <c r="F37" s="47">
        <v>116</v>
      </c>
      <c r="G37" s="47"/>
      <c r="H37" s="47"/>
      <c r="I37" s="47">
        <f t="shared" si="2"/>
        <v>1</v>
      </c>
      <c r="J37" s="570">
        <f>I37*F37</f>
        <v>116</v>
      </c>
    </row>
    <row r="38" spans="1:10" x14ac:dyDescent="0.25">
      <c r="A38" s="461">
        <v>26</v>
      </c>
      <c r="B38" s="443" t="s">
        <v>629</v>
      </c>
      <c r="C38" s="47" t="s">
        <v>607</v>
      </c>
      <c r="D38" s="47">
        <v>1</v>
      </c>
      <c r="E38" s="47" t="s">
        <v>630</v>
      </c>
      <c r="F38" s="47">
        <v>49</v>
      </c>
      <c r="G38" s="47"/>
      <c r="H38" s="47"/>
      <c r="I38" s="47">
        <f t="shared" si="2"/>
        <v>1</v>
      </c>
      <c r="J38" s="570">
        <f>I38*F38</f>
        <v>49</v>
      </c>
    </row>
    <row r="39" spans="1:10" ht="38.25" x14ac:dyDescent="0.25">
      <c r="A39" s="461">
        <v>27</v>
      </c>
      <c r="B39" s="443" t="s">
        <v>631</v>
      </c>
      <c r="C39" s="47" t="s">
        <v>632</v>
      </c>
      <c r="D39" s="47">
        <v>1</v>
      </c>
      <c r="E39" s="47" t="s">
        <v>633</v>
      </c>
      <c r="F39" s="47">
        <v>201</v>
      </c>
      <c r="G39" s="47"/>
      <c r="H39" s="47"/>
      <c r="I39" s="47">
        <f t="shared" si="2"/>
        <v>1</v>
      </c>
      <c r="J39" s="570">
        <f>I39*F39</f>
        <v>201</v>
      </c>
    </row>
    <row r="40" spans="1:10" ht="25.5" x14ac:dyDescent="0.25">
      <c r="A40" s="461">
        <v>28</v>
      </c>
      <c r="B40" s="443" t="s">
        <v>634</v>
      </c>
      <c r="C40" s="47" t="s">
        <v>551</v>
      </c>
      <c r="D40" s="570">
        <f>SUM(J21:J39)</f>
        <v>2589.4</v>
      </c>
      <c r="E40" s="571" t="s">
        <v>635</v>
      </c>
      <c r="F40" s="47">
        <v>800</v>
      </c>
      <c r="G40" s="47"/>
      <c r="H40" s="47"/>
      <c r="I40" s="47">
        <v>1</v>
      </c>
      <c r="J40" s="570">
        <f>I40*F40</f>
        <v>800</v>
      </c>
    </row>
    <row r="41" spans="1:10" ht="25.5" x14ac:dyDescent="0.25">
      <c r="A41" s="461">
        <v>29</v>
      </c>
      <c r="B41" s="443" t="s">
        <v>636</v>
      </c>
      <c r="C41" s="47" t="s">
        <v>517</v>
      </c>
      <c r="D41" s="570">
        <f>SUM(J21:J40)</f>
        <v>3389.4</v>
      </c>
      <c r="E41" s="571" t="s">
        <v>637</v>
      </c>
      <c r="F41" s="573">
        <v>0.75</v>
      </c>
      <c r="G41" s="47">
        <v>1.25</v>
      </c>
      <c r="H41" s="47"/>
      <c r="I41" s="47">
        <v>1</v>
      </c>
      <c r="J41" s="574">
        <f>SUM(J21:J40)*F41*G41</f>
        <v>3177.56</v>
      </c>
    </row>
    <row r="42" spans="1:10" x14ac:dyDescent="0.25">
      <c r="A42" s="47"/>
      <c r="B42" s="461" t="s">
        <v>638</v>
      </c>
      <c r="C42" s="461"/>
      <c r="D42" s="461"/>
      <c r="E42" s="47"/>
      <c r="F42" s="47"/>
      <c r="G42" s="47"/>
      <c r="H42" s="47"/>
      <c r="I42" s="47"/>
      <c r="J42" s="575">
        <f>SUM(J21:J41)</f>
        <v>6566.96</v>
      </c>
    </row>
    <row r="43" spans="1:10" x14ac:dyDescent="0.25">
      <c r="A43" s="1325" t="s">
        <v>639</v>
      </c>
      <c r="B43" s="1326"/>
      <c r="C43" s="1326"/>
      <c r="D43" s="1326"/>
      <c r="E43" s="1326"/>
      <c r="F43" s="1326"/>
      <c r="G43" s="1326"/>
      <c r="H43" s="1326"/>
      <c r="I43" s="1326"/>
      <c r="J43" s="1327"/>
    </row>
    <row r="44" spans="1:10" ht="25.5" x14ac:dyDescent="0.25">
      <c r="A44" s="461">
        <v>30</v>
      </c>
      <c r="B44" s="40" t="s">
        <v>640</v>
      </c>
      <c r="C44" s="47" t="s">
        <v>641</v>
      </c>
      <c r="D44" s="576">
        <v>8.7499999999999994E-2</v>
      </c>
      <c r="E44" s="47" t="s">
        <v>642</v>
      </c>
      <c r="F44" s="42">
        <f>J19</f>
        <v>3248.45</v>
      </c>
      <c r="G44" s="577"/>
      <c r="H44" s="47"/>
      <c r="I44" s="576">
        <f t="shared" ref="I44:I46" si="5">D44</f>
        <v>8.7499999999999994E-2</v>
      </c>
      <c r="J44" s="570">
        <f>F44*I44</f>
        <v>284.24</v>
      </c>
    </row>
    <row r="45" spans="1:10" ht="38.25" x14ac:dyDescent="0.25">
      <c r="A45" s="461">
        <v>31</v>
      </c>
      <c r="B45" s="550" t="s">
        <v>927</v>
      </c>
      <c r="C45" s="47" t="s">
        <v>641</v>
      </c>
      <c r="D45" s="578">
        <v>0.36399999999999999</v>
      </c>
      <c r="E45" s="47" t="s">
        <v>644</v>
      </c>
      <c r="F45" s="42">
        <f>F44+J44</f>
        <v>3532.69</v>
      </c>
      <c r="G45" s="577"/>
      <c r="H45" s="47"/>
      <c r="I45" s="578">
        <f t="shared" si="5"/>
        <v>0.36399999999999999</v>
      </c>
      <c r="J45" s="570">
        <f>F45*I45</f>
        <v>1285.9000000000001</v>
      </c>
    </row>
    <row r="46" spans="1:10" x14ac:dyDescent="0.25">
      <c r="A46" s="461">
        <v>32</v>
      </c>
      <c r="B46" s="443" t="s">
        <v>645</v>
      </c>
      <c r="C46" s="47" t="s">
        <v>641</v>
      </c>
      <c r="D46" s="579">
        <v>0.06</v>
      </c>
      <c r="E46" s="47" t="s">
        <v>646</v>
      </c>
      <c r="F46" s="42">
        <f>F44+J44</f>
        <v>3532.69</v>
      </c>
      <c r="G46" s="580">
        <v>2.5</v>
      </c>
      <c r="H46" s="47"/>
      <c r="I46" s="579">
        <f t="shared" si="5"/>
        <v>0.06</v>
      </c>
      <c r="J46" s="570">
        <f>F46*I46*G46</f>
        <v>529.9</v>
      </c>
    </row>
    <row r="47" spans="1:10" x14ac:dyDescent="0.25">
      <c r="A47" s="461"/>
      <c r="B47" s="461" t="s">
        <v>647</v>
      </c>
      <c r="C47" s="47"/>
      <c r="D47" s="581"/>
      <c r="E47" s="432"/>
      <c r="F47" s="582"/>
      <c r="G47" s="582"/>
      <c r="H47" s="582"/>
      <c r="I47" s="579"/>
      <c r="J47" s="572">
        <f>SUM(J44:J46)</f>
        <v>2100.04</v>
      </c>
    </row>
    <row r="48" spans="1:10" x14ac:dyDescent="0.25">
      <c r="A48" s="47"/>
      <c r="B48" s="41" t="s">
        <v>648</v>
      </c>
      <c r="C48" s="461"/>
      <c r="D48" s="461"/>
      <c r="E48" s="47"/>
      <c r="F48" s="47"/>
      <c r="G48" s="47"/>
      <c r="H48" s="47"/>
      <c r="I48" s="583"/>
      <c r="J48" s="572">
        <f>J19+J42+J47</f>
        <v>11915.45</v>
      </c>
    </row>
    <row r="49" spans="1:10" x14ac:dyDescent="0.25">
      <c r="A49" s="47"/>
      <c r="B49" s="740" t="s">
        <v>649</v>
      </c>
      <c r="C49" s="754"/>
      <c r="D49" s="754"/>
      <c r="E49" s="752"/>
      <c r="F49" s="753"/>
      <c r="G49" s="753"/>
      <c r="H49" s="47"/>
      <c r="I49" s="584">
        <v>0.1</v>
      </c>
      <c r="J49" s="572">
        <f>J48*I49</f>
        <v>1191.55</v>
      </c>
    </row>
    <row r="50" spans="1:10" x14ac:dyDescent="0.25">
      <c r="A50" s="798"/>
      <c r="B50" s="1328" t="s">
        <v>1068</v>
      </c>
      <c r="C50" s="1329"/>
      <c r="D50" s="1329"/>
      <c r="E50" s="1329"/>
      <c r="F50" s="1330"/>
      <c r="G50" s="799"/>
      <c r="H50" s="798"/>
      <c r="I50" s="800">
        <v>58.26</v>
      </c>
      <c r="J50" s="801">
        <f>(J48+J49)*I50</f>
        <v>763613.82</v>
      </c>
    </row>
    <row r="51" spans="1:10" x14ac:dyDescent="0.25">
      <c r="A51" s="798"/>
      <c r="B51" s="802" t="s">
        <v>420</v>
      </c>
      <c r="C51" s="803"/>
      <c r="D51" s="803"/>
      <c r="E51" s="803"/>
      <c r="F51" s="803"/>
      <c r="G51" s="803"/>
      <c r="H51" s="803"/>
      <c r="I51" s="803"/>
      <c r="J51" s="801">
        <f>J50*0.2</f>
        <v>152722.76</v>
      </c>
    </row>
    <row r="52" spans="1:10" x14ac:dyDescent="0.25">
      <c r="A52" s="798"/>
      <c r="B52" s="802" t="s">
        <v>650</v>
      </c>
      <c r="C52" s="803"/>
      <c r="D52" s="803"/>
      <c r="E52" s="803"/>
      <c r="F52" s="803"/>
      <c r="G52" s="803"/>
      <c r="H52" s="803"/>
      <c r="I52" s="803"/>
      <c r="J52" s="801">
        <f>J51+J50</f>
        <v>916336.58</v>
      </c>
    </row>
    <row r="53" spans="1:10" x14ac:dyDescent="0.25">
      <c r="A53" s="569"/>
      <c r="B53" s="569"/>
      <c r="C53" s="569"/>
      <c r="D53" s="569"/>
      <c r="E53" s="569"/>
      <c r="F53" s="569"/>
      <c r="G53" s="569"/>
      <c r="H53" s="569"/>
      <c r="I53" s="569"/>
      <c r="J53" s="585"/>
    </row>
    <row r="54" spans="1:10" x14ac:dyDescent="0.25">
      <c r="A54" s="569"/>
      <c r="B54" s="586" t="s">
        <v>39</v>
      </c>
      <c r="C54" s="586"/>
      <c r="D54" s="587"/>
      <c r="E54" s="587"/>
      <c r="F54" s="587"/>
      <c r="G54" s="587"/>
      <c r="H54" s="587"/>
      <c r="I54" s="587"/>
      <c r="J54" s="588"/>
    </row>
  </sheetData>
  <mergeCells count="20">
    <mergeCell ref="F9:I9"/>
    <mergeCell ref="A10:J10"/>
    <mergeCell ref="A20:J20"/>
    <mergeCell ref="A43:J43"/>
    <mergeCell ref="B50:F50"/>
    <mergeCell ref="A6:J6"/>
    <mergeCell ref="A7:A8"/>
    <mergeCell ref="B7:B8"/>
    <mergeCell ref="C7:C8"/>
    <mergeCell ref="D7:D8"/>
    <mergeCell ref="E7:E8"/>
    <mergeCell ref="F7:I7"/>
    <mergeCell ref="J7:J8"/>
    <mergeCell ref="A5:B5"/>
    <mergeCell ref="C5:J5"/>
    <mergeCell ref="D1:E1"/>
    <mergeCell ref="A2:J2"/>
    <mergeCell ref="A3:L3"/>
    <mergeCell ref="A4:B4"/>
    <mergeCell ref="C4:J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2D050"/>
  </sheetPr>
  <dimension ref="A1:O45"/>
  <sheetViews>
    <sheetView topLeftCell="A29" zoomScale="88" zoomScaleNormal="88" workbookViewId="0">
      <selection activeCell="A39" sqref="A39:H39"/>
    </sheetView>
  </sheetViews>
  <sheetFormatPr defaultRowHeight="15" x14ac:dyDescent="0.25"/>
  <cols>
    <col min="1" max="1" width="9.140625" style="804"/>
    <col min="2" max="2" width="39.85546875" style="804" customWidth="1"/>
    <col min="3" max="3" width="19.140625" style="804" customWidth="1"/>
    <col min="4" max="4" width="11" style="804" customWidth="1"/>
    <col min="5" max="8" width="9.140625" style="804"/>
    <col min="9" max="9" width="11.5703125" style="804" customWidth="1"/>
    <col min="10" max="10" width="18.42578125" style="804" customWidth="1"/>
    <col min="11" max="257" width="9.140625" style="804"/>
    <col min="258" max="258" width="39.85546875" style="804" customWidth="1"/>
    <col min="259" max="259" width="19.140625" style="804" customWidth="1"/>
    <col min="260" max="260" width="11" style="804" customWidth="1"/>
    <col min="261" max="264" width="9.140625" style="804"/>
    <col min="265" max="265" width="11.5703125" style="804" customWidth="1"/>
    <col min="266" max="266" width="18.42578125" style="804" customWidth="1"/>
    <col min="267" max="513" width="9.140625" style="804"/>
    <col min="514" max="514" width="39.85546875" style="804" customWidth="1"/>
    <col min="515" max="515" width="19.140625" style="804" customWidth="1"/>
    <col min="516" max="516" width="11" style="804" customWidth="1"/>
    <col min="517" max="520" width="9.140625" style="804"/>
    <col min="521" max="521" width="11.5703125" style="804" customWidth="1"/>
    <col min="522" max="522" width="18.42578125" style="804" customWidth="1"/>
    <col min="523" max="769" width="9.140625" style="804"/>
    <col min="770" max="770" width="39.85546875" style="804" customWidth="1"/>
    <col min="771" max="771" width="19.140625" style="804" customWidth="1"/>
    <col min="772" max="772" width="11" style="804" customWidth="1"/>
    <col min="773" max="776" width="9.140625" style="804"/>
    <col min="777" max="777" width="11.5703125" style="804" customWidth="1"/>
    <col min="778" max="778" width="18.42578125" style="804" customWidth="1"/>
    <col min="779" max="1025" width="9.140625" style="804"/>
    <col min="1026" max="1026" width="39.85546875" style="804" customWidth="1"/>
    <col min="1027" max="1027" width="19.140625" style="804" customWidth="1"/>
    <col min="1028" max="1028" width="11" style="804" customWidth="1"/>
    <col min="1029" max="1032" width="9.140625" style="804"/>
    <col min="1033" max="1033" width="11.5703125" style="804" customWidth="1"/>
    <col min="1034" max="1034" width="18.42578125" style="804" customWidth="1"/>
    <col min="1035" max="1281" width="9.140625" style="804"/>
    <col min="1282" max="1282" width="39.85546875" style="804" customWidth="1"/>
    <col min="1283" max="1283" width="19.140625" style="804" customWidth="1"/>
    <col min="1284" max="1284" width="11" style="804" customWidth="1"/>
    <col min="1285" max="1288" width="9.140625" style="804"/>
    <col min="1289" max="1289" width="11.5703125" style="804" customWidth="1"/>
    <col min="1290" max="1290" width="18.42578125" style="804" customWidth="1"/>
    <col min="1291" max="1537" width="9.140625" style="804"/>
    <col min="1538" max="1538" width="39.85546875" style="804" customWidth="1"/>
    <col min="1539" max="1539" width="19.140625" style="804" customWidth="1"/>
    <col min="1540" max="1540" width="11" style="804" customWidth="1"/>
    <col min="1541" max="1544" width="9.140625" style="804"/>
    <col min="1545" max="1545" width="11.5703125" style="804" customWidth="1"/>
    <col min="1546" max="1546" width="18.42578125" style="804" customWidth="1"/>
    <col min="1547" max="1793" width="9.140625" style="804"/>
    <col min="1794" max="1794" width="39.85546875" style="804" customWidth="1"/>
    <col min="1795" max="1795" width="19.140625" style="804" customWidth="1"/>
    <col min="1796" max="1796" width="11" style="804" customWidth="1"/>
    <col min="1797" max="1800" width="9.140625" style="804"/>
    <col min="1801" max="1801" width="11.5703125" style="804" customWidth="1"/>
    <col min="1802" max="1802" width="18.42578125" style="804" customWidth="1"/>
    <col min="1803" max="2049" width="9.140625" style="804"/>
    <col min="2050" max="2050" width="39.85546875" style="804" customWidth="1"/>
    <col min="2051" max="2051" width="19.140625" style="804" customWidth="1"/>
    <col min="2052" max="2052" width="11" style="804" customWidth="1"/>
    <col min="2053" max="2056" width="9.140625" style="804"/>
    <col min="2057" max="2057" width="11.5703125" style="804" customWidth="1"/>
    <col min="2058" max="2058" width="18.42578125" style="804" customWidth="1"/>
    <col min="2059" max="2305" width="9.140625" style="804"/>
    <col min="2306" max="2306" width="39.85546875" style="804" customWidth="1"/>
    <col min="2307" max="2307" width="19.140625" style="804" customWidth="1"/>
    <col min="2308" max="2308" width="11" style="804" customWidth="1"/>
    <col min="2309" max="2312" width="9.140625" style="804"/>
    <col min="2313" max="2313" width="11.5703125" style="804" customWidth="1"/>
    <col min="2314" max="2314" width="18.42578125" style="804" customWidth="1"/>
    <col min="2315" max="2561" width="9.140625" style="804"/>
    <col min="2562" max="2562" width="39.85546875" style="804" customWidth="1"/>
    <col min="2563" max="2563" width="19.140625" style="804" customWidth="1"/>
    <col min="2564" max="2564" width="11" style="804" customWidth="1"/>
    <col min="2565" max="2568" width="9.140625" style="804"/>
    <col min="2569" max="2569" width="11.5703125" style="804" customWidth="1"/>
    <col min="2570" max="2570" width="18.42578125" style="804" customWidth="1"/>
    <col min="2571" max="2817" width="9.140625" style="804"/>
    <col min="2818" max="2818" width="39.85546875" style="804" customWidth="1"/>
    <col min="2819" max="2819" width="19.140625" style="804" customWidth="1"/>
    <col min="2820" max="2820" width="11" style="804" customWidth="1"/>
    <col min="2821" max="2824" width="9.140625" style="804"/>
    <col min="2825" max="2825" width="11.5703125" style="804" customWidth="1"/>
    <col min="2826" max="2826" width="18.42578125" style="804" customWidth="1"/>
    <col min="2827" max="3073" width="9.140625" style="804"/>
    <col min="3074" max="3074" width="39.85546875" style="804" customWidth="1"/>
    <col min="3075" max="3075" width="19.140625" style="804" customWidth="1"/>
    <col min="3076" max="3076" width="11" style="804" customWidth="1"/>
    <col min="3077" max="3080" width="9.140625" style="804"/>
    <col min="3081" max="3081" width="11.5703125" style="804" customWidth="1"/>
    <col min="3082" max="3082" width="18.42578125" style="804" customWidth="1"/>
    <col min="3083" max="3329" width="9.140625" style="804"/>
    <col min="3330" max="3330" width="39.85546875" style="804" customWidth="1"/>
    <col min="3331" max="3331" width="19.140625" style="804" customWidth="1"/>
    <col min="3332" max="3332" width="11" style="804" customWidth="1"/>
    <col min="3333" max="3336" width="9.140625" style="804"/>
    <col min="3337" max="3337" width="11.5703125" style="804" customWidth="1"/>
    <col min="3338" max="3338" width="18.42578125" style="804" customWidth="1"/>
    <col min="3339" max="3585" width="9.140625" style="804"/>
    <col min="3586" max="3586" width="39.85546875" style="804" customWidth="1"/>
    <col min="3587" max="3587" width="19.140625" style="804" customWidth="1"/>
    <col min="3588" max="3588" width="11" style="804" customWidth="1"/>
    <col min="3589" max="3592" width="9.140625" style="804"/>
    <col min="3593" max="3593" width="11.5703125" style="804" customWidth="1"/>
    <col min="3594" max="3594" width="18.42578125" style="804" customWidth="1"/>
    <col min="3595" max="3841" width="9.140625" style="804"/>
    <col min="3842" max="3842" width="39.85546875" style="804" customWidth="1"/>
    <col min="3843" max="3843" width="19.140625" style="804" customWidth="1"/>
    <col min="3844" max="3844" width="11" style="804" customWidth="1"/>
    <col min="3845" max="3848" width="9.140625" style="804"/>
    <col min="3849" max="3849" width="11.5703125" style="804" customWidth="1"/>
    <col min="3850" max="3850" width="18.42578125" style="804" customWidth="1"/>
    <col min="3851" max="4097" width="9.140625" style="804"/>
    <col min="4098" max="4098" width="39.85546875" style="804" customWidth="1"/>
    <col min="4099" max="4099" width="19.140625" style="804" customWidth="1"/>
    <col min="4100" max="4100" width="11" style="804" customWidth="1"/>
    <col min="4101" max="4104" width="9.140625" style="804"/>
    <col min="4105" max="4105" width="11.5703125" style="804" customWidth="1"/>
    <col min="4106" max="4106" width="18.42578125" style="804" customWidth="1"/>
    <col min="4107" max="4353" width="9.140625" style="804"/>
    <col min="4354" max="4354" width="39.85546875" style="804" customWidth="1"/>
    <col min="4355" max="4355" width="19.140625" style="804" customWidth="1"/>
    <col min="4356" max="4356" width="11" style="804" customWidth="1"/>
    <col min="4357" max="4360" width="9.140625" style="804"/>
    <col min="4361" max="4361" width="11.5703125" style="804" customWidth="1"/>
    <col min="4362" max="4362" width="18.42578125" style="804" customWidth="1"/>
    <col min="4363" max="4609" width="9.140625" style="804"/>
    <col min="4610" max="4610" width="39.85546875" style="804" customWidth="1"/>
    <col min="4611" max="4611" width="19.140625" style="804" customWidth="1"/>
    <col min="4612" max="4612" width="11" style="804" customWidth="1"/>
    <col min="4613" max="4616" width="9.140625" style="804"/>
    <col min="4617" max="4617" width="11.5703125" style="804" customWidth="1"/>
    <col min="4618" max="4618" width="18.42578125" style="804" customWidth="1"/>
    <col min="4619" max="4865" width="9.140625" style="804"/>
    <col min="4866" max="4866" width="39.85546875" style="804" customWidth="1"/>
    <col min="4867" max="4867" width="19.140625" style="804" customWidth="1"/>
    <col min="4868" max="4868" width="11" style="804" customWidth="1"/>
    <col min="4869" max="4872" width="9.140625" style="804"/>
    <col min="4873" max="4873" width="11.5703125" style="804" customWidth="1"/>
    <col min="4874" max="4874" width="18.42578125" style="804" customWidth="1"/>
    <col min="4875" max="5121" width="9.140625" style="804"/>
    <col min="5122" max="5122" width="39.85546875" style="804" customWidth="1"/>
    <col min="5123" max="5123" width="19.140625" style="804" customWidth="1"/>
    <col min="5124" max="5124" width="11" style="804" customWidth="1"/>
    <col min="5125" max="5128" width="9.140625" style="804"/>
    <col min="5129" max="5129" width="11.5703125" style="804" customWidth="1"/>
    <col min="5130" max="5130" width="18.42578125" style="804" customWidth="1"/>
    <col min="5131" max="5377" width="9.140625" style="804"/>
    <col min="5378" max="5378" width="39.85546875" style="804" customWidth="1"/>
    <col min="5379" max="5379" width="19.140625" style="804" customWidth="1"/>
    <col min="5380" max="5380" width="11" style="804" customWidth="1"/>
    <col min="5381" max="5384" width="9.140625" style="804"/>
    <col min="5385" max="5385" width="11.5703125" style="804" customWidth="1"/>
    <col min="5386" max="5386" width="18.42578125" style="804" customWidth="1"/>
    <col min="5387" max="5633" width="9.140625" style="804"/>
    <col min="5634" max="5634" width="39.85546875" style="804" customWidth="1"/>
    <col min="5635" max="5635" width="19.140625" style="804" customWidth="1"/>
    <col min="5636" max="5636" width="11" style="804" customWidth="1"/>
    <col min="5637" max="5640" width="9.140625" style="804"/>
    <col min="5641" max="5641" width="11.5703125" style="804" customWidth="1"/>
    <col min="5642" max="5642" width="18.42578125" style="804" customWidth="1"/>
    <col min="5643" max="5889" width="9.140625" style="804"/>
    <col min="5890" max="5890" width="39.85546875" style="804" customWidth="1"/>
    <col min="5891" max="5891" width="19.140625" style="804" customWidth="1"/>
    <col min="5892" max="5892" width="11" style="804" customWidth="1"/>
    <col min="5893" max="5896" width="9.140625" style="804"/>
    <col min="5897" max="5897" width="11.5703125" style="804" customWidth="1"/>
    <col min="5898" max="5898" width="18.42578125" style="804" customWidth="1"/>
    <col min="5899" max="6145" width="9.140625" style="804"/>
    <col min="6146" max="6146" width="39.85546875" style="804" customWidth="1"/>
    <col min="6147" max="6147" width="19.140625" style="804" customWidth="1"/>
    <col min="6148" max="6148" width="11" style="804" customWidth="1"/>
    <col min="6149" max="6152" width="9.140625" style="804"/>
    <col min="6153" max="6153" width="11.5703125" style="804" customWidth="1"/>
    <col min="6154" max="6154" width="18.42578125" style="804" customWidth="1"/>
    <col min="6155" max="6401" width="9.140625" style="804"/>
    <col min="6402" max="6402" width="39.85546875" style="804" customWidth="1"/>
    <col min="6403" max="6403" width="19.140625" style="804" customWidth="1"/>
    <col min="6404" max="6404" width="11" style="804" customWidth="1"/>
    <col min="6405" max="6408" width="9.140625" style="804"/>
    <col min="6409" max="6409" width="11.5703125" style="804" customWidth="1"/>
    <col min="6410" max="6410" width="18.42578125" style="804" customWidth="1"/>
    <col min="6411" max="6657" width="9.140625" style="804"/>
    <col min="6658" max="6658" width="39.85546875" style="804" customWidth="1"/>
    <col min="6659" max="6659" width="19.140625" style="804" customWidth="1"/>
    <col min="6660" max="6660" width="11" style="804" customWidth="1"/>
    <col min="6661" max="6664" width="9.140625" style="804"/>
    <col min="6665" max="6665" width="11.5703125" style="804" customWidth="1"/>
    <col min="6666" max="6666" width="18.42578125" style="804" customWidth="1"/>
    <col min="6667" max="6913" width="9.140625" style="804"/>
    <col min="6914" max="6914" width="39.85546875" style="804" customWidth="1"/>
    <col min="6915" max="6915" width="19.140625" style="804" customWidth="1"/>
    <col min="6916" max="6916" width="11" style="804" customWidth="1"/>
    <col min="6917" max="6920" width="9.140625" style="804"/>
    <col min="6921" max="6921" width="11.5703125" style="804" customWidth="1"/>
    <col min="6922" max="6922" width="18.42578125" style="804" customWidth="1"/>
    <col min="6923" max="7169" width="9.140625" style="804"/>
    <col min="7170" max="7170" width="39.85546875" style="804" customWidth="1"/>
    <col min="7171" max="7171" width="19.140625" style="804" customWidth="1"/>
    <col min="7172" max="7172" width="11" style="804" customWidth="1"/>
    <col min="7173" max="7176" width="9.140625" style="804"/>
    <col min="7177" max="7177" width="11.5703125" style="804" customWidth="1"/>
    <col min="7178" max="7178" width="18.42578125" style="804" customWidth="1"/>
    <col min="7179" max="7425" width="9.140625" style="804"/>
    <col min="7426" max="7426" width="39.85546875" style="804" customWidth="1"/>
    <col min="7427" max="7427" width="19.140625" style="804" customWidth="1"/>
    <col min="7428" max="7428" width="11" style="804" customWidth="1"/>
    <col min="7429" max="7432" width="9.140625" style="804"/>
    <col min="7433" max="7433" width="11.5703125" style="804" customWidth="1"/>
    <col min="7434" max="7434" width="18.42578125" style="804" customWidth="1"/>
    <col min="7435" max="7681" width="9.140625" style="804"/>
    <col min="7682" max="7682" width="39.85546875" style="804" customWidth="1"/>
    <col min="7683" max="7683" width="19.140625" style="804" customWidth="1"/>
    <col min="7684" max="7684" width="11" style="804" customWidth="1"/>
    <col min="7685" max="7688" width="9.140625" style="804"/>
    <col min="7689" max="7689" width="11.5703125" style="804" customWidth="1"/>
    <col min="7690" max="7690" width="18.42578125" style="804" customWidth="1"/>
    <col min="7691" max="7937" width="9.140625" style="804"/>
    <col min="7938" max="7938" width="39.85546875" style="804" customWidth="1"/>
    <col min="7939" max="7939" width="19.140625" style="804" customWidth="1"/>
    <col min="7940" max="7940" width="11" style="804" customWidth="1"/>
    <col min="7941" max="7944" width="9.140625" style="804"/>
    <col min="7945" max="7945" width="11.5703125" style="804" customWidth="1"/>
    <col min="7946" max="7946" width="18.42578125" style="804" customWidth="1"/>
    <col min="7947" max="8193" width="9.140625" style="804"/>
    <col min="8194" max="8194" width="39.85546875" style="804" customWidth="1"/>
    <col min="8195" max="8195" width="19.140625" style="804" customWidth="1"/>
    <col min="8196" max="8196" width="11" style="804" customWidth="1"/>
    <col min="8197" max="8200" width="9.140625" style="804"/>
    <col min="8201" max="8201" width="11.5703125" style="804" customWidth="1"/>
    <col min="8202" max="8202" width="18.42578125" style="804" customWidth="1"/>
    <col min="8203" max="8449" width="9.140625" style="804"/>
    <col min="8450" max="8450" width="39.85546875" style="804" customWidth="1"/>
    <col min="8451" max="8451" width="19.140625" style="804" customWidth="1"/>
    <col min="8452" max="8452" width="11" style="804" customWidth="1"/>
    <col min="8453" max="8456" width="9.140625" style="804"/>
    <col min="8457" max="8457" width="11.5703125" style="804" customWidth="1"/>
    <col min="8458" max="8458" width="18.42578125" style="804" customWidth="1"/>
    <col min="8459" max="8705" width="9.140625" style="804"/>
    <col min="8706" max="8706" width="39.85546875" style="804" customWidth="1"/>
    <col min="8707" max="8707" width="19.140625" style="804" customWidth="1"/>
    <col min="8708" max="8708" width="11" style="804" customWidth="1"/>
    <col min="8709" max="8712" width="9.140625" style="804"/>
    <col min="8713" max="8713" width="11.5703125" style="804" customWidth="1"/>
    <col min="8714" max="8714" width="18.42578125" style="804" customWidth="1"/>
    <col min="8715" max="8961" width="9.140625" style="804"/>
    <col min="8962" max="8962" width="39.85546875" style="804" customWidth="1"/>
    <col min="8963" max="8963" width="19.140625" style="804" customWidth="1"/>
    <col min="8964" max="8964" width="11" style="804" customWidth="1"/>
    <col min="8965" max="8968" width="9.140625" style="804"/>
    <col min="8969" max="8969" width="11.5703125" style="804" customWidth="1"/>
    <col min="8970" max="8970" width="18.42578125" style="804" customWidth="1"/>
    <col min="8971" max="9217" width="9.140625" style="804"/>
    <col min="9218" max="9218" width="39.85546875" style="804" customWidth="1"/>
    <col min="9219" max="9219" width="19.140625" style="804" customWidth="1"/>
    <col min="9220" max="9220" width="11" style="804" customWidth="1"/>
    <col min="9221" max="9224" width="9.140625" style="804"/>
    <col min="9225" max="9225" width="11.5703125" style="804" customWidth="1"/>
    <col min="9226" max="9226" width="18.42578125" style="804" customWidth="1"/>
    <col min="9227" max="9473" width="9.140625" style="804"/>
    <col min="9474" max="9474" width="39.85546875" style="804" customWidth="1"/>
    <col min="9475" max="9475" width="19.140625" style="804" customWidth="1"/>
    <col min="9476" max="9476" width="11" style="804" customWidth="1"/>
    <col min="9477" max="9480" width="9.140625" style="804"/>
    <col min="9481" max="9481" width="11.5703125" style="804" customWidth="1"/>
    <col min="9482" max="9482" width="18.42578125" style="804" customWidth="1"/>
    <col min="9483" max="9729" width="9.140625" style="804"/>
    <col min="9730" max="9730" width="39.85546875" style="804" customWidth="1"/>
    <col min="9731" max="9731" width="19.140625" style="804" customWidth="1"/>
    <col min="9732" max="9732" width="11" style="804" customWidth="1"/>
    <col min="9733" max="9736" width="9.140625" style="804"/>
    <col min="9737" max="9737" width="11.5703125" style="804" customWidth="1"/>
    <col min="9738" max="9738" width="18.42578125" style="804" customWidth="1"/>
    <col min="9739" max="9985" width="9.140625" style="804"/>
    <col min="9986" max="9986" width="39.85546875" style="804" customWidth="1"/>
    <col min="9987" max="9987" width="19.140625" style="804" customWidth="1"/>
    <col min="9988" max="9988" width="11" style="804" customWidth="1"/>
    <col min="9989" max="9992" width="9.140625" style="804"/>
    <col min="9993" max="9993" width="11.5703125" style="804" customWidth="1"/>
    <col min="9994" max="9994" width="18.42578125" style="804" customWidth="1"/>
    <col min="9995" max="10241" width="9.140625" style="804"/>
    <col min="10242" max="10242" width="39.85546875" style="804" customWidth="1"/>
    <col min="10243" max="10243" width="19.140625" style="804" customWidth="1"/>
    <col min="10244" max="10244" width="11" style="804" customWidth="1"/>
    <col min="10245" max="10248" width="9.140625" style="804"/>
    <col min="10249" max="10249" width="11.5703125" style="804" customWidth="1"/>
    <col min="10250" max="10250" width="18.42578125" style="804" customWidth="1"/>
    <col min="10251" max="10497" width="9.140625" style="804"/>
    <col min="10498" max="10498" width="39.85546875" style="804" customWidth="1"/>
    <col min="10499" max="10499" width="19.140625" style="804" customWidth="1"/>
    <col min="10500" max="10500" width="11" style="804" customWidth="1"/>
    <col min="10501" max="10504" width="9.140625" style="804"/>
    <col min="10505" max="10505" width="11.5703125" style="804" customWidth="1"/>
    <col min="10506" max="10506" width="18.42578125" style="804" customWidth="1"/>
    <col min="10507" max="10753" width="9.140625" style="804"/>
    <col min="10754" max="10754" width="39.85546875" style="804" customWidth="1"/>
    <col min="10755" max="10755" width="19.140625" style="804" customWidth="1"/>
    <col min="10756" max="10756" width="11" style="804" customWidth="1"/>
    <col min="10757" max="10760" width="9.140625" style="804"/>
    <col min="10761" max="10761" width="11.5703125" style="804" customWidth="1"/>
    <col min="10762" max="10762" width="18.42578125" style="804" customWidth="1"/>
    <col min="10763" max="11009" width="9.140625" style="804"/>
    <col min="11010" max="11010" width="39.85546875" style="804" customWidth="1"/>
    <col min="11011" max="11011" width="19.140625" style="804" customWidth="1"/>
    <col min="11012" max="11012" width="11" style="804" customWidth="1"/>
    <col min="11013" max="11016" width="9.140625" style="804"/>
    <col min="11017" max="11017" width="11.5703125" style="804" customWidth="1"/>
    <col min="11018" max="11018" width="18.42578125" style="804" customWidth="1"/>
    <col min="11019" max="11265" width="9.140625" style="804"/>
    <col min="11266" max="11266" width="39.85546875" style="804" customWidth="1"/>
    <col min="11267" max="11267" width="19.140625" style="804" customWidth="1"/>
    <col min="11268" max="11268" width="11" style="804" customWidth="1"/>
    <col min="11269" max="11272" width="9.140625" style="804"/>
    <col min="11273" max="11273" width="11.5703125" style="804" customWidth="1"/>
    <col min="11274" max="11274" width="18.42578125" style="804" customWidth="1"/>
    <col min="11275" max="11521" width="9.140625" style="804"/>
    <col min="11522" max="11522" width="39.85546875" style="804" customWidth="1"/>
    <col min="11523" max="11523" width="19.140625" style="804" customWidth="1"/>
    <col min="11524" max="11524" width="11" style="804" customWidth="1"/>
    <col min="11525" max="11528" width="9.140625" style="804"/>
    <col min="11529" max="11529" width="11.5703125" style="804" customWidth="1"/>
    <col min="11530" max="11530" width="18.42578125" style="804" customWidth="1"/>
    <col min="11531" max="11777" width="9.140625" style="804"/>
    <col min="11778" max="11778" width="39.85546875" style="804" customWidth="1"/>
    <col min="11779" max="11779" width="19.140625" style="804" customWidth="1"/>
    <col min="11780" max="11780" width="11" style="804" customWidth="1"/>
    <col min="11781" max="11784" width="9.140625" style="804"/>
    <col min="11785" max="11785" width="11.5703125" style="804" customWidth="1"/>
    <col min="11786" max="11786" width="18.42578125" style="804" customWidth="1"/>
    <col min="11787" max="12033" width="9.140625" style="804"/>
    <col min="12034" max="12034" width="39.85546875" style="804" customWidth="1"/>
    <col min="12035" max="12035" width="19.140625" style="804" customWidth="1"/>
    <col min="12036" max="12036" width="11" style="804" customWidth="1"/>
    <col min="12037" max="12040" width="9.140625" style="804"/>
    <col min="12041" max="12041" width="11.5703125" style="804" customWidth="1"/>
    <col min="12042" max="12042" width="18.42578125" style="804" customWidth="1"/>
    <col min="12043" max="12289" width="9.140625" style="804"/>
    <col min="12290" max="12290" width="39.85546875" style="804" customWidth="1"/>
    <col min="12291" max="12291" width="19.140625" style="804" customWidth="1"/>
    <col min="12292" max="12292" width="11" style="804" customWidth="1"/>
    <col min="12293" max="12296" width="9.140625" style="804"/>
    <col min="12297" max="12297" width="11.5703125" style="804" customWidth="1"/>
    <col min="12298" max="12298" width="18.42578125" style="804" customWidth="1"/>
    <col min="12299" max="12545" width="9.140625" style="804"/>
    <col min="12546" max="12546" width="39.85546875" style="804" customWidth="1"/>
    <col min="12547" max="12547" width="19.140625" style="804" customWidth="1"/>
    <col min="12548" max="12548" width="11" style="804" customWidth="1"/>
    <col min="12549" max="12552" width="9.140625" style="804"/>
    <col min="12553" max="12553" width="11.5703125" style="804" customWidth="1"/>
    <col min="12554" max="12554" width="18.42578125" style="804" customWidth="1"/>
    <col min="12555" max="12801" width="9.140625" style="804"/>
    <col min="12802" max="12802" width="39.85546875" style="804" customWidth="1"/>
    <col min="12803" max="12803" width="19.140625" style="804" customWidth="1"/>
    <col min="12804" max="12804" width="11" style="804" customWidth="1"/>
    <col min="12805" max="12808" width="9.140625" style="804"/>
    <col min="12809" max="12809" width="11.5703125" style="804" customWidth="1"/>
    <col min="12810" max="12810" width="18.42578125" style="804" customWidth="1"/>
    <col min="12811" max="13057" width="9.140625" style="804"/>
    <col min="13058" max="13058" width="39.85546875" style="804" customWidth="1"/>
    <col min="13059" max="13059" width="19.140625" style="804" customWidth="1"/>
    <col min="13060" max="13060" width="11" style="804" customWidth="1"/>
    <col min="13061" max="13064" width="9.140625" style="804"/>
    <col min="13065" max="13065" width="11.5703125" style="804" customWidth="1"/>
    <col min="13066" max="13066" width="18.42578125" style="804" customWidth="1"/>
    <col min="13067" max="13313" width="9.140625" style="804"/>
    <col min="13314" max="13314" width="39.85546875" style="804" customWidth="1"/>
    <col min="13315" max="13315" width="19.140625" style="804" customWidth="1"/>
    <col min="13316" max="13316" width="11" style="804" customWidth="1"/>
    <col min="13317" max="13320" width="9.140625" style="804"/>
    <col min="13321" max="13321" width="11.5703125" style="804" customWidth="1"/>
    <col min="13322" max="13322" width="18.42578125" style="804" customWidth="1"/>
    <col min="13323" max="13569" width="9.140625" style="804"/>
    <col min="13570" max="13570" width="39.85546875" style="804" customWidth="1"/>
    <col min="13571" max="13571" width="19.140625" style="804" customWidth="1"/>
    <col min="13572" max="13572" width="11" style="804" customWidth="1"/>
    <col min="13573" max="13576" width="9.140625" style="804"/>
    <col min="13577" max="13577" width="11.5703125" style="804" customWidth="1"/>
    <col min="13578" max="13578" width="18.42578125" style="804" customWidth="1"/>
    <col min="13579" max="13825" width="9.140625" style="804"/>
    <col min="13826" max="13826" width="39.85546875" style="804" customWidth="1"/>
    <col min="13827" max="13827" width="19.140625" style="804" customWidth="1"/>
    <col min="13828" max="13828" width="11" style="804" customWidth="1"/>
    <col min="13829" max="13832" width="9.140625" style="804"/>
    <col min="13833" max="13833" width="11.5703125" style="804" customWidth="1"/>
    <col min="13834" max="13834" width="18.42578125" style="804" customWidth="1"/>
    <col min="13835" max="14081" width="9.140625" style="804"/>
    <col min="14082" max="14082" width="39.85546875" style="804" customWidth="1"/>
    <col min="14083" max="14083" width="19.140625" style="804" customWidth="1"/>
    <col min="14084" max="14084" width="11" style="804" customWidth="1"/>
    <col min="14085" max="14088" width="9.140625" style="804"/>
    <col min="14089" max="14089" width="11.5703125" style="804" customWidth="1"/>
    <col min="14090" max="14090" width="18.42578125" style="804" customWidth="1"/>
    <col min="14091" max="14337" width="9.140625" style="804"/>
    <col min="14338" max="14338" width="39.85546875" style="804" customWidth="1"/>
    <col min="14339" max="14339" width="19.140625" style="804" customWidth="1"/>
    <col min="14340" max="14340" width="11" style="804" customWidth="1"/>
    <col min="14341" max="14344" width="9.140625" style="804"/>
    <col min="14345" max="14345" width="11.5703125" style="804" customWidth="1"/>
    <col min="14346" max="14346" width="18.42578125" style="804" customWidth="1"/>
    <col min="14347" max="14593" width="9.140625" style="804"/>
    <col min="14594" max="14594" width="39.85546875" style="804" customWidth="1"/>
    <col min="14595" max="14595" width="19.140625" style="804" customWidth="1"/>
    <col min="14596" max="14596" width="11" style="804" customWidth="1"/>
    <col min="14597" max="14600" width="9.140625" style="804"/>
    <col min="14601" max="14601" width="11.5703125" style="804" customWidth="1"/>
    <col min="14602" max="14602" width="18.42578125" style="804" customWidth="1"/>
    <col min="14603" max="14849" width="9.140625" style="804"/>
    <col min="14850" max="14850" width="39.85546875" style="804" customWidth="1"/>
    <col min="14851" max="14851" width="19.140625" style="804" customWidth="1"/>
    <col min="14852" max="14852" width="11" style="804" customWidth="1"/>
    <col min="14853" max="14856" width="9.140625" style="804"/>
    <col min="14857" max="14857" width="11.5703125" style="804" customWidth="1"/>
    <col min="14858" max="14858" width="18.42578125" style="804" customWidth="1"/>
    <col min="14859" max="15105" width="9.140625" style="804"/>
    <col min="15106" max="15106" width="39.85546875" style="804" customWidth="1"/>
    <col min="15107" max="15107" width="19.140625" style="804" customWidth="1"/>
    <col min="15108" max="15108" width="11" style="804" customWidth="1"/>
    <col min="15109" max="15112" width="9.140625" style="804"/>
    <col min="15113" max="15113" width="11.5703125" style="804" customWidth="1"/>
    <col min="15114" max="15114" width="18.42578125" style="804" customWidth="1"/>
    <col min="15115" max="15361" width="9.140625" style="804"/>
    <col min="15362" max="15362" width="39.85546875" style="804" customWidth="1"/>
    <col min="15363" max="15363" width="19.140625" style="804" customWidth="1"/>
    <col min="15364" max="15364" width="11" style="804" customWidth="1"/>
    <col min="15365" max="15368" width="9.140625" style="804"/>
    <col min="15369" max="15369" width="11.5703125" style="804" customWidth="1"/>
    <col min="15370" max="15370" width="18.42578125" style="804" customWidth="1"/>
    <col min="15371" max="15617" width="9.140625" style="804"/>
    <col min="15618" max="15618" width="39.85546875" style="804" customWidth="1"/>
    <col min="15619" max="15619" width="19.140625" style="804" customWidth="1"/>
    <col min="15620" max="15620" width="11" style="804" customWidth="1"/>
    <col min="15621" max="15624" width="9.140625" style="804"/>
    <col min="15625" max="15625" width="11.5703125" style="804" customWidth="1"/>
    <col min="15626" max="15626" width="18.42578125" style="804" customWidth="1"/>
    <col min="15627" max="15873" width="9.140625" style="804"/>
    <col min="15874" max="15874" width="39.85546875" style="804" customWidth="1"/>
    <col min="15875" max="15875" width="19.140625" style="804" customWidth="1"/>
    <col min="15876" max="15876" width="11" style="804" customWidth="1"/>
    <col min="15877" max="15880" width="9.140625" style="804"/>
    <col min="15881" max="15881" width="11.5703125" style="804" customWidth="1"/>
    <col min="15882" max="15882" width="18.42578125" style="804" customWidth="1"/>
    <col min="15883" max="16129" width="9.140625" style="804"/>
    <col min="16130" max="16130" width="39.85546875" style="804" customWidth="1"/>
    <col min="16131" max="16131" width="19.140625" style="804" customWidth="1"/>
    <col min="16132" max="16132" width="11" style="804" customWidth="1"/>
    <col min="16133" max="16136" width="9.140625" style="804"/>
    <col min="16137" max="16137" width="11.5703125" style="804" customWidth="1"/>
    <col min="16138" max="16138" width="18.42578125" style="804" customWidth="1"/>
    <col min="16139" max="16384" width="9.140625" style="804"/>
  </cols>
  <sheetData>
    <row r="1" spans="1:12" x14ac:dyDescent="0.25">
      <c r="A1" s="1336" t="s">
        <v>928</v>
      </c>
      <c r="B1" s="1336"/>
      <c r="C1" s="1336"/>
      <c r="D1" s="1336"/>
      <c r="E1" s="1336"/>
      <c r="F1" s="1336"/>
      <c r="G1" s="1336"/>
      <c r="H1" s="1336"/>
      <c r="I1" s="1336"/>
      <c r="J1" s="1336"/>
    </row>
    <row r="2" spans="1:12" ht="14.25" customHeight="1" x14ac:dyDescent="0.25">
      <c r="A2" s="1337" t="s">
        <v>651</v>
      </c>
      <c r="B2" s="1338"/>
      <c r="C2" s="1338"/>
      <c r="D2" s="1338"/>
      <c r="E2" s="1338"/>
      <c r="F2" s="1338"/>
      <c r="G2" s="1338"/>
      <c r="H2" s="1338"/>
      <c r="I2" s="1338"/>
      <c r="J2" s="1338"/>
    </row>
    <row r="3" spans="1:12" ht="14.25" customHeight="1" x14ac:dyDescent="0.25">
      <c r="A3" s="1306" t="s">
        <v>422</v>
      </c>
      <c r="B3" s="1306"/>
      <c r="C3" s="1306"/>
      <c r="D3" s="1306"/>
      <c r="E3" s="1306"/>
      <c r="F3" s="1306"/>
      <c r="G3" s="1306"/>
      <c r="H3" s="1306"/>
      <c r="I3" s="1306"/>
      <c r="J3" s="1306"/>
      <c r="K3" s="805"/>
      <c r="L3" s="805"/>
    </row>
    <row r="4" spans="1:12" ht="15.75" x14ac:dyDescent="0.25">
      <c r="A4" s="806" t="s">
        <v>652</v>
      </c>
      <c r="B4" s="806"/>
      <c r="C4" s="1339" t="s">
        <v>1078</v>
      </c>
      <c r="D4" s="1340"/>
      <c r="E4" s="1340"/>
      <c r="F4" s="1340"/>
      <c r="G4" s="1340"/>
      <c r="H4" s="1340"/>
      <c r="I4" s="1340"/>
      <c r="J4" s="1341"/>
      <c r="K4" s="1331"/>
    </row>
    <row r="5" spans="1:12" ht="15.75" x14ac:dyDescent="0.25">
      <c r="A5" s="1332" t="s">
        <v>653</v>
      </c>
      <c r="B5" s="1332"/>
      <c r="C5" s="1332"/>
      <c r="D5" s="1332"/>
      <c r="E5" s="1332"/>
      <c r="F5" s="1332"/>
      <c r="G5" s="1332"/>
      <c r="H5" s="1332"/>
      <c r="I5" s="1332"/>
      <c r="J5" s="1332"/>
      <c r="K5" s="1331"/>
    </row>
    <row r="6" spans="1:12" ht="25.5" x14ac:dyDescent="0.25">
      <c r="A6" s="807" t="s">
        <v>210</v>
      </c>
      <c r="B6" s="807" t="s">
        <v>192</v>
      </c>
      <c r="C6" s="807" t="s">
        <v>654</v>
      </c>
      <c r="D6" s="807" t="s">
        <v>655</v>
      </c>
      <c r="E6" s="807" t="s">
        <v>656</v>
      </c>
      <c r="F6" s="807" t="s">
        <v>657</v>
      </c>
      <c r="G6" s="807" t="s">
        <v>658</v>
      </c>
      <c r="H6" s="807" t="s">
        <v>658</v>
      </c>
      <c r="I6" s="807" t="s">
        <v>658</v>
      </c>
      <c r="J6" s="807" t="s">
        <v>659</v>
      </c>
    </row>
    <row r="7" spans="1:12" x14ac:dyDescent="0.25">
      <c r="A7" s="1342" t="s">
        <v>651</v>
      </c>
      <c r="B7" s="1342"/>
      <c r="C7" s="1342"/>
      <c r="D7" s="1342"/>
      <c r="E7" s="1342"/>
      <c r="F7" s="1342"/>
      <c r="G7" s="1342"/>
      <c r="H7" s="1342"/>
      <c r="I7" s="1342"/>
      <c r="J7" s="1342"/>
    </row>
    <row r="8" spans="1:12" ht="24.75" customHeight="1" x14ac:dyDescent="0.25">
      <c r="A8" s="1342" t="s">
        <v>660</v>
      </c>
      <c r="B8" s="1342"/>
      <c r="C8" s="1342"/>
      <c r="D8" s="1342"/>
      <c r="E8" s="1342"/>
      <c r="F8" s="1342"/>
      <c r="G8" s="1342"/>
      <c r="H8" s="1342"/>
      <c r="I8" s="1342"/>
      <c r="J8" s="1342"/>
    </row>
    <row r="9" spans="1:12" x14ac:dyDescent="0.25">
      <c r="A9" s="808"/>
      <c r="B9" s="1343" t="s">
        <v>661</v>
      </c>
      <c r="C9" s="1344"/>
      <c r="D9" s="1344"/>
      <c r="E9" s="1344"/>
      <c r="F9" s="1344"/>
      <c r="G9" s="1344"/>
      <c r="H9" s="1344"/>
      <c r="I9" s="1344"/>
      <c r="J9" s="1345"/>
    </row>
    <row r="10" spans="1:12" ht="33.6" customHeight="1" x14ac:dyDescent="0.25">
      <c r="A10" s="809">
        <v>1</v>
      </c>
      <c r="B10" s="810" t="s">
        <v>662</v>
      </c>
      <c r="C10" s="809" t="s">
        <v>663</v>
      </c>
      <c r="D10" s="809" t="s">
        <v>426</v>
      </c>
      <c r="E10" s="811">
        <v>1</v>
      </c>
      <c r="F10" s="807">
        <v>42</v>
      </c>
      <c r="G10" s="811">
        <v>1</v>
      </c>
      <c r="H10" s="811">
        <v>1</v>
      </c>
      <c r="I10" s="811">
        <v>1</v>
      </c>
      <c r="J10" s="926">
        <f>E10*F10*G10*H10*I10</f>
        <v>42</v>
      </c>
      <c r="K10" s="812"/>
      <c r="L10" s="813"/>
    </row>
    <row r="11" spans="1:12" ht="33.6" customHeight="1" x14ac:dyDescent="0.25">
      <c r="A11" s="809">
        <v>2</v>
      </c>
      <c r="B11" s="810" t="s">
        <v>664</v>
      </c>
      <c r="C11" s="809" t="s">
        <v>665</v>
      </c>
      <c r="D11" s="809" t="s">
        <v>426</v>
      </c>
      <c r="E11" s="811">
        <v>11.1</v>
      </c>
      <c r="F11" s="807">
        <v>24</v>
      </c>
      <c r="G11" s="811">
        <v>1</v>
      </c>
      <c r="H11" s="811">
        <v>1</v>
      </c>
      <c r="I11" s="811">
        <v>1</v>
      </c>
      <c r="J11" s="926">
        <f>E11*F11*G11*H11*I11</f>
        <v>266.39999999999998</v>
      </c>
      <c r="K11" s="812"/>
      <c r="L11" s="813"/>
    </row>
    <row r="12" spans="1:12" x14ac:dyDescent="0.25">
      <c r="A12" s="807">
        <v>3</v>
      </c>
      <c r="B12" s="814" t="s">
        <v>592</v>
      </c>
      <c r="C12" s="807" t="s">
        <v>666</v>
      </c>
      <c r="D12" s="807" t="s">
        <v>593</v>
      </c>
      <c r="E12" s="807">
        <v>24</v>
      </c>
      <c r="F12" s="807">
        <v>7</v>
      </c>
      <c r="G12" s="811">
        <v>1</v>
      </c>
      <c r="H12" s="811">
        <v>1</v>
      </c>
      <c r="I12" s="811">
        <v>1</v>
      </c>
      <c r="J12" s="926">
        <f t="shared" ref="J12" si="0">E12*F12*G12*H12*I12</f>
        <v>168</v>
      </c>
    </row>
    <row r="13" spans="1:12" x14ac:dyDescent="0.25">
      <c r="A13" s="1346" t="s">
        <v>929</v>
      </c>
      <c r="B13" s="1347"/>
      <c r="C13" s="1347"/>
      <c r="D13" s="1347"/>
      <c r="E13" s="1347"/>
      <c r="F13" s="1347"/>
      <c r="G13" s="1348"/>
      <c r="H13" s="815"/>
      <c r="I13" s="815"/>
      <c r="J13" s="927">
        <f>SUM(J10:J12)*1.2*1.4</f>
        <v>800.35</v>
      </c>
    </row>
    <row r="14" spans="1:12" x14ac:dyDescent="0.25">
      <c r="A14" s="816"/>
      <c r="B14" s="1343" t="s">
        <v>667</v>
      </c>
      <c r="C14" s="1344"/>
      <c r="D14" s="1344"/>
      <c r="E14" s="1344"/>
      <c r="F14" s="1344"/>
      <c r="G14" s="1344"/>
      <c r="H14" s="1344"/>
      <c r="I14" s="1344"/>
      <c r="J14" s="1345"/>
    </row>
    <row r="15" spans="1:12" ht="33.75" customHeight="1" x14ac:dyDescent="0.25">
      <c r="A15" s="811">
        <v>4</v>
      </c>
      <c r="B15" s="817" t="s">
        <v>668</v>
      </c>
      <c r="C15" s="1333" t="s">
        <v>669</v>
      </c>
      <c r="D15" s="1334"/>
      <c r="E15" s="1335"/>
      <c r="F15" s="818">
        <f>J13</f>
        <v>800.35</v>
      </c>
      <c r="G15" s="811">
        <v>8.7499999999999994E-2</v>
      </c>
      <c r="H15" s="811">
        <v>1</v>
      </c>
      <c r="I15" s="811">
        <v>1</v>
      </c>
      <c r="J15" s="928">
        <f>F15*G15</f>
        <v>70.03</v>
      </c>
    </row>
    <row r="16" spans="1:12" ht="36" customHeight="1" x14ac:dyDescent="0.25">
      <c r="A16" s="811">
        <v>5</v>
      </c>
      <c r="B16" s="817" t="s">
        <v>670</v>
      </c>
      <c r="C16" s="1333" t="s">
        <v>671</v>
      </c>
      <c r="D16" s="1334"/>
      <c r="E16" s="1335"/>
      <c r="F16" s="819">
        <f>J13+J15</f>
        <v>870.4</v>
      </c>
      <c r="G16" s="811">
        <v>0.06</v>
      </c>
      <c r="H16" s="811">
        <v>2.5</v>
      </c>
      <c r="I16" s="811">
        <v>1</v>
      </c>
      <c r="J16" s="928">
        <f>F16*G16*H16*I16</f>
        <v>130.56</v>
      </c>
    </row>
    <row r="17" spans="1:15" ht="37.5" customHeight="1" x14ac:dyDescent="0.25">
      <c r="A17" s="811">
        <v>6</v>
      </c>
      <c r="B17" s="817" t="s">
        <v>672</v>
      </c>
      <c r="C17" s="1333" t="s">
        <v>673</v>
      </c>
      <c r="D17" s="1334"/>
      <c r="E17" s="1335"/>
      <c r="F17" s="819">
        <f>F16</f>
        <v>870.4</v>
      </c>
      <c r="G17" s="811">
        <v>0.36399999999999999</v>
      </c>
      <c r="H17" s="811">
        <v>1</v>
      </c>
      <c r="I17" s="811">
        <v>1</v>
      </c>
      <c r="J17" s="928">
        <f>F17*G17*H17*I17</f>
        <v>316.83</v>
      </c>
    </row>
    <row r="18" spans="1:15" x14ac:dyDescent="0.25">
      <c r="A18" s="1346" t="s">
        <v>674</v>
      </c>
      <c r="B18" s="1347"/>
      <c r="C18" s="1347"/>
      <c r="D18" s="1347"/>
      <c r="E18" s="1347"/>
      <c r="F18" s="1347"/>
      <c r="G18" s="1348"/>
      <c r="H18" s="815"/>
      <c r="I18" s="815"/>
      <c r="J18" s="929">
        <f>J15+J16+J17</f>
        <v>517.41999999999996</v>
      </c>
    </row>
    <row r="19" spans="1:15" x14ac:dyDescent="0.25">
      <c r="A19" s="816"/>
      <c r="B19" s="1343" t="s">
        <v>675</v>
      </c>
      <c r="C19" s="1344"/>
      <c r="D19" s="1344"/>
      <c r="E19" s="1344"/>
      <c r="F19" s="1344"/>
      <c r="G19" s="1344"/>
      <c r="H19" s="1344"/>
      <c r="I19" s="1344"/>
      <c r="J19" s="1345"/>
    </row>
    <row r="20" spans="1:15" ht="38.450000000000003" customHeight="1" x14ac:dyDescent="0.25">
      <c r="A20" s="811">
        <v>7</v>
      </c>
      <c r="B20" s="817" t="s">
        <v>662</v>
      </c>
      <c r="C20" s="807" t="s">
        <v>676</v>
      </c>
      <c r="D20" s="807" t="s">
        <v>677</v>
      </c>
      <c r="E20" s="807">
        <f>E10</f>
        <v>1</v>
      </c>
      <c r="F20" s="807">
        <v>14</v>
      </c>
      <c r="G20" s="811">
        <v>1</v>
      </c>
      <c r="H20" s="811">
        <v>1</v>
      </c>
      <c r="I20" s="811">
        <v>1</v>
      </c>
      <c r="J20" s="928">
        <f>E20*F20*G20</f>
        <v>14</v>
      </c>
    </row>
    <row r="21" spans="1:15" ht="38.450000000000003" customHeight="1" x14ac:dyDescent="0.25">
      <c r="A21" s="811">
        <v>8</v>
      </c>
      <c r="B21" s="820" t="s">
        <v>664</v>
      </c>
      <c r="C21" s="807" t="s">
        <v>665</v>
      </c>
      <c r="D21" s="807" t="s">
        <v>677</v>
      </c>
      <c r="E21" s="807">
        <f>E11</f>
        <v>11.1</v>
      </c>
      <c r="F21" s="807">
        <v>8</v>
      </c>
      <c r="G21" s="811">
        <v>1</v>
      </c>
      <c r="H21" s="811">
        <v>1</v>
      </c>
      <c r="I21" s="811">
        <v>1</v>
      </c>
      <c r="J21" s="928">
        <f>E21*F21*G21</f>
        <v>88.8</v>
      </c>
    </row>
    <row r="22" spans="1:15" ht="25.5" x14ac:dyDescent="0.25">
      <c r="A22" s="811">
        <v>9</v>
      </c>
      <c r="B22" s="817" t="s">
        <v>678</v>
      </c>
      <c r="C22" s="807" t="s">
        <v>679</v>
      </c>
      <c r="D22" s="811" t="s">
        <v>632</v>
      </c>
      <c r="E22" s="807">
        <v>1</v>
      </c>
      <c r="F22" s="807">
        <v>262</v>
      </c>
      <c r="G22" s="811">
        <v>1</v>
      </c>
      <c r="H22" s="811">
        <v>1</v>
      </c>
      <c r="I22" s="811">
        <v>1</v>
      </c>
      <c r="J22" s="928">
        <f>PRODUCT(E22:I22)</f>
        <v>262</v>
      </c>
    </row>
    <row r="23" spans="1:15" ht="34.5" customHeight="1" x14ac:dyDescent="0.25">
      <c r="A23" s="811">
        <v>10</v>
      </c>
      <c r="B23" s="817" t="s">
        <v>680</v>
      </c>
      <c r="C23" s="807" t="s">
        <v>681</v>
      </c>
      <c r="D23" s="807" t="s">
        <v>607</v>
      </c>
      <c r="E23" s="807">
        <v>10</v>
      </c>
      <c r="F23" s="807">
        <v>34</v>
      </c>
      <c r="G23" s="811">
        <v>1</v>
      </c>
      <c r="H23" s="811">
        <v>1</v>
      </c>
      <c r="I23" s="811">
        <v>1</v>
      </c>
      <c r="J23" s="928">
        <f>PRODUCT(E23:G23)</f>
        <v>340</v>
      </c>
    </row>
    <row r="24" spans="1:15" ht="15.75" x14ac:dyDescent="0.25">
      <c r="A24" s="811">
        <v>11</v>
      </c>
      <c r="B24" s="817" t="s">
        <v>682</v>
      </c>
      <c r="C24" s="807" t="s">
        <v>681</v>
      </c>
      <c r="D24" s="807" t="s">
        <v>607</v>
      </c>
      <c r="E24" s="807">
        <v>10</v>
      </c>
      <c r="F24" s="807">
        <v>34</v>
      </c>
      <c r="G24" s="811">
        <v>1</v>
      </c>
      <c r="H24" s="811">
        <v>1</v>
      </c>
      <c r="I24" s="811">
        <v>1</v>
      </c>
      <c r="J24" s="928">
        <f>PRODUCT(E24:G24)</f>
        <v>340</v>
      </c>
      <c r="N24" s="821"/>
    </row>
    <row r="25" spans="1:15" ht="47.25" customHeight="1" x14ac:dyDescent="0.25">
      <c r="A25" s="811">
        <v>12</v>
      </c>
      <c r="B25" s="817" t="s">
        <v>683</v>
      </c>
      <c r="C25" s="807" t="s">
        <v>681</v>
      </c>
      <c r="D25" s="807" t="s">
        <v>607</v>
      </c>
      <c r="E25" s="807">
        <v>10</v>
      </c>
      <c r="F25" s="807">
        <v>34</v>
      </c>
      <c r="G25" s="811">
        <v>1</v>
      </c>
      <c r="H25" s="811">
        <v>1</v>
      </c>
      <c r="I25" s="811">
        <v>1</v>
      </c>
      <c r="J25" s="928">
        <f>PRODUCT(E25:G25)</f>
        <v>340</v>
      </c>
      <c r="N25" s="822"/>
    </row>
    <row r="26" spans="1:15" ht="42.75" customHeight="1" x14ac:dyDescent="0.25">
      <c r="A26" s="811">
        <v>13</v>
      </c>
      <c r="B26" s="817" t="s">
        <v>684</v>
      </c>
      <c r="C26" s="807" t="s">
        <v>685</v>
      </c>
      <c r="D26" s="807" t="s">
        <v>590</v>
      </c>
      <c r="E26" s="807">
        <v>33</v>
      </c>
      <c r="F26" s="807">
        <v>7</v>
      </c>
      <c r="G26" s="811">
        <v>1</v>
      </c>
      <c r="H26" s="811">
        <v>1</v>
      </c>
      <c r="I26" s="811">
        <v>1</v>
      </c>
      <c r="J26" s="928">
        <f t="shared" ref="J26:J29" si="1">PRODUCT(E26:G26)</f>
        <v>231</v>
      </c>
    </row>
    <row r="27" spans="1:15" ht="60.75" customHeight="1" x14ac:dyDescent="0.25">
      <c r="A27" s="811">
        <v>14</v>
      </c>
      <c r="B27" s="817" t="s">
        <v>686</v>
      </c>
      <c r="C27" s="807" t="s">
        <v>681</v>
      </c>
      <c r="D27" s="807" t="s">
        <v>607</v>
      </c>
      <c r="E27" s="807">
        <v>10</v>
      </c>
      <c r="F27" s="807">
        <v>34</v>
      </c>
      <c r="G27" s="811">
        <v>1</v>
      </c>
      <c r="H27" s="811">
        <v>1</v>
      </c>
      <c r="I27" s="811">
        <v>1</v>
      </c>
      <c r="J27" s="928">
        <f t="shared" si="1"/>
        <v>340</v>
      </c>
    </row>
    <row r="28" spans="1:15" ht="60.75" customHeight="1" x14ac:dyDescent="0.25">
      <c r="A28" s="811">
        <v>15</v>
      </c>
      <c r="B28" s="817" t="s">
        <v>687</v>
      </c>
      <c r="C28" s="807" t="s">
        <v>681</v>
      </c>
      <c r="D28" s="807" t="s">
        <v>607</v>
      </c>
      <c r="E28" s="807">
        <v>33</v>
      </c>
      <c r="F28" s="807">
        <v>34</v>
      </c>
      <c r="G28" s="811">
        <v>1</v>
      </c>
      <c r="H28" s="811">
        <v>1</v>
      </c>
      <c r="I28" s="811">
        <v>1</v>
      </c>
      <c r="J28" s="930">
        <f>PRODUCT(E28,F28,G28,H28,I28)</f>
        <v>1122</v>
      </c>
    </row>
    <row r="29" spans="1:15" ht="72.75" customHeight="1" x14ac:dyDescent="0.25">
      <c r="A29" s="811">
        <v>16</v>
      </c>
      <c r="B29" s="817" t="s">
        <v>688</v>
      </c>
      <c r="C29" s="807" t="s">
        <v>681</v>
      </c>
      <c r="D29" s="807" t="s">
        <v>607</v>
      </c>
      <c r="E29" s="807">
        <v>10</v>
      </c>
      <c r="F29" s="807">
        <v>34</v>
      </c>
      <c r="G29" s="811">
        <v>1</v>
      </c>
      <c r="H29" s="811">
        <v>1</v>
      </c>
      <c r="I29" s="811">
        <v>1</v>
      </c>
      <c r="J29" s="928">
        <f t="shared" si="1"/>
        <v>340</v>
      </c>
      <c r="O29" s="822"/>
    </row>
    <row r="30" spans="1:15" ht="72.75" customHeight="1" x14ac:dyDescent="0.25">
      <c r="A30" s="811">
        <v>17</v>
      </c>
      <c r="B30" s="817" t="s">
        <v>689</v>
      </c>
      <c r="C30" s="807" t="s">
        <v>681</v>
      </c>
      <c r="D30" s="807" t="s">
        <v>607</v>
      </c>
      <c r="E30" s="807">
        <v>33</v>
      </c>
      <c r="F30" s="807">
        <v>34</v>
      </c>
      <c r="G30" s="811">
        <v>1</v>
      </c>
      <c r="H30" s="811">
        <v>1</v>
      </c>
      <c r="I30" s="811">
        <v>1</v>
      </c>
      <c r="J30" s="930">
        <f>PRODUCT(E30,F30,G30,H30,I30)</f>
        <v>1122</v>
      </c>
      <c r="O30" s="822"/>
    </row>
    <row r="31" spans="1:15" ht="57" customHeight="1" x14ac:dyDescent="0.25">
      <c r="A31" s="811">
        <v>18</v>
      </c>
      <c r="B31" s="823" t="s">
        <v>690</v>
      </c>
      <c r="C31" s="809" t="s">
        <v>691</v>
      </c>
      <c r="D31" s="824" t="s">
        <v>607</v>
      </c>
      <c r="E31" s="809">
        <v>33</v>
      </c>
      <c r="F31" s="809">
        <v>64</v>
      </c>
      <c r="G31" s="824">
        <v>1</v>
      </c>
      <c r="H31" s="811">
        <v>1</v>
      </c>
      <c r="I31" s="811">
        <v>1</v>
      </c>
      <c r="J31" s="931">
        <f>PRODUCT(E31,F31,G31)</f>
        <v>2112</v>
      </c>
    </row>
    <row r="32" spans="1:15" ht="58.5" customHeight="1" x14ac:dyDescent="0.25">
      <c r="A32" s="811">
        <v>19</v>
      </c>
      <c r="B32" s="817" t="s">
        <v>692</v>
      </c>
      <c r="C32" s="807" t="s">
        <v>679</v>
      </c>
      <c r="D32" s="811" t="s">
        <v>632</v>
      </c>
      <c r="E32" s="807">
        <v>1</v>
      </c>
      <c r="F32" s="811">
        <v>262</v>
      </c>
      <c r="G32" s="811">
        <v>1</v>
      </c>
      <c r="H32" s="811">
        <v>1</v>
      </c>
      <c r="I32" s="811">
        <v>1</v>
      </c>
      <c r="J32" s="928">
        <f>E32*F32*G32</f>
        <v>262</v>
      </c>
    </row>
    <row r="33" spans="1:12" ht="58.5" customHeight="1" x14ac:dyDescent="0.25">
      <c r="A33" s="811">
        <v>20</v>
      </c>
      <c r="B33" s="817" t="s">
        <v>693</v>
      </c>
      <c r="C33" s="807" t="s">
        <v>694</v>
      </c>
      <c r="D33" s="811" t="s">
        <v>695</v>
      </c>
      <c r="E33" s="807">
        <v>1</v>
      </c>
      <c r="F33" s="811">
        <v>108</v>
      </c>
      <c r="G33" s="811">
        <v>1</v>
      </c>
      <c r="H33" s="811">
        <v>1</v>
      </c>
      <c r="I33" s="811">
        <v>1</v>
      </c>
      <c r="J33" s="928">
        <f>E33*F33*G33</f>
        <v>108</v>
      </c>
    </row>
    <row r="34" spans="1:12" x14ac:dyDescent="0.25">
      <c r="A34" s="1354" t="s">
        <v>696</v>
      </c>
      <c r="B34" s="1355"/>
      <c r="C34" s="1355"/>
      <c r="D34" s="1355"/>
      <c r="E34" s="1355"/>
      <c r="F34" s="1356"/>
      <c r="G34" s="825"/>
      <c r="H34" s="825"/>
      <c r="I34" s="825"/>
      <c r="J34" s="932">
        <f>SUM(J20:J33)</f>
        <v>7021.8</v>
      </c>
    </row>
    <row r="35" spans="1:12" ht="37.5" customHeight="1" x14ac:dyDescent="0.25">
      <c r="A35" s="811">
        <v>21</v>
      </c>
      <c r="B35" s="817" t="s">
        <v>697</v>
      </c>
      <c r="C35" s="811" t="s">
        <v>698</v>
      </c>
      <c r="D35" s="811" t="s">
        <v>551</v>
      </c>
      <c r="E35" s="811">
        <v>1</v>
      </c>
      <c r="F35" s="811">
        <v>1700</v>
      </c>
      <c r="G35" s="811">
        <v>1</v>
      </c>
      <c r="H35" s="811">
        <v>1</v>
      </c>
      <c r="I35" s="811">
        <v>1</v>
      </c>
      <c r="J35" s="928">
        <f>E35*F35*G35*H35</f>
        <v>1700</v>
      </c>
    </row>
    <row r="36" spans="1:12" ht="50.25" customHeight="1" x14ac:dyDescent="0.25">
      <c r="A36" s="807">
        <v>22</v>
      </c>
      <c r="B36" s="817" t="s">
        <v>699</v>
      </c>
      <c r="C36" s="811" t="s">
        <v>700</v>
      </c>
      <c r="D36" s="807" t="s">
        <v>701</v>
      </c>
      <c r="E36" s="811">
        <v>1</v>
      </c>
      <c r="F36" s="826">
        <v>0.8</v>
      </c>
      <c r="G36" s="811">
        <v>1.4</v>
      </c>
      <c r="H36" s="811">
        <v>1.25</v>
      </c>
      <c r="I36" s="811">
        <v>1</v>
      </c>
      <c r="J36" s="928">
        <f>(J34+J35)*F36*G36*H36</f>
        <v>12210.52</v>
      </c>
    </row>
    <row r="37" spans="1:12" x14ac:dyDescent="0.25">
      <c r="A37" s="1357" t="s">
        <v>702</v>
      </c>
      <c r="B37" s="1358"/>
      <c r="C37" s="1358"/>
      <c r="D37" s="1358"/>
      <c r="E37" s="1358"/>
      <c r="F37" s="1358"/>
      <c r="G37" s="1359"/>
      <c r="H37" s="827"/>
      <c r="I37" s="827"/>
      <c r="J37" s="929">
        <f>J36+J35+J34</f>
        <v>20932.32</v>
      </c>
    </row>
    <row r="38" spans="1:12" x14ac:dyDescent="0.25">
      <c r="A38" s="1349" t="s">
        <v>1092</v>
      </c>
      <c r="B38" s="1349"/>
      <c r="C38" s="1349"/>
      <c r="D38" s="1349"/>
      <c r="E38" s="1349"/>
      <c r="F38" s="1349"/>
      <c r="G38" s="1349"/>
      <c r="H38" s="828"/>
      <c r="I38" s="828"/>
      <c r="J38" s="929">
        <f>J37+J13+J18</f>
        <v>22250.09</v>
      </c>
      <c r="K38" s="813"/>
      <c r="L38" s="813"/>
    </row>
    <row r="39" spans="1:12" x14ac:dyDescent="0.25">
      <c r="A39" s="1350" t="s">
        <v>649</v>
      </c>
      <c r="B39" s="1351"/>
      <c r="C39" s="1351"/>
      <c r="D39" s="1351"/>
      <c r="E39" s="1351"/>
      <c r="F39" s="1351"/>
      <c r="G39" s="1351"/>
      <c r="H39" s="1352"/>
      <c r="I39" s="829">
        <v>0.1</v>
      </c>
      <c r="J39" s="929">
        <f>J38*I39</f>
        <v>2225.0100000000002</v>
      </c>
      <c r="K39" s="813"/>
      <c r="L39" s="813"/>
    </row>
    <row r="40" spans="1:12" ht="34.35" customHeight="1" x14ac:dyDescent="0.25">
      <c r="A40" s="1353" t="s">
        <v>1069</v>
      </c>
      <c r="B40" s="1353"/>
      <c r="C40" s="1353"/>
      <c r="D40" s="1353"/>
      <c r="E40" s="1353"/>
      <c r="F40" s="1353"/>
      <c r="G40" s="830">
        <v>58.26</v>
      </c>
      <c r="H40" s="830"/>
      <c r="I40" s="830"/>
      <c r="J40" s="933">
        <f>(J38+J39)*G40</f>
        <v>1425919.33</v>
      </c>
      <c r="K40" s="813"/>
      <c r="L40" s="813"/>
    </row>
    <row r="41" spans="1:12" x14ac:dyDescent="0.25">
      <c r="A41" s="831" t="s">
        <v>1070</v>
      </c>
      <c r="B41" s="832"/>
      <c r="C41" s="832"/>
      <c r="D41" s="832"/>
      <c r="E41" s="832"/>
      <c r="F41" s="832"/>
      <c r="G41" s="832"/>
      <c r="H41" s="832"/>
      <c r="I41" s="832"/>
      <c r="J41" s="934">
        <f>J40*1.2</f>
        <v>1711103.2</v>
      </c>
      <c r="K41" s="813"/>
      <c r="L41" s="813"/>
    </row>
    <row r="42" spans="1:12" x14ac:dyDescent="0.25">
      <c r="K42" s="589"/>
    </row>
    <row r="43" spans="1:12" s="593" customFormat="1" ht="27" customHeight="1" x14ac:dyDescent="0.25">
      <c r="A43" s="590"/>
      <c r="B43" s="591"/>
      <c r="C43" s="591"/>
      <c r="D43" s="591"/>
      <c r="E43" s="591"/>
      <c r="F43" s="592"/>
    </row>
    <row r="44" spans="1:12" s="597" customFormat="1" x14ac:dyDescent="0.2">
      <c r="A44" s="594"/>
      <c r="B44" s="595"/>
      <c r="C44" s="596"/>
      <c r="F44" s="598"/>
    </row>
    <row r="45" spans="1:12" s="597" customFormat="1" x14ac:dyDescent="0.2">
      <c r="B45" s="595"/>
      <c r="F45" s="598"/>
    </row>
  </sheetData>
  <mergeCells count="21">
    <mergeCell ref="A38:G38"/>
    <mergeCell ref="A39:H39"/>
    <mergeCell ref="A40:F40"/>
    <mergeCell ref="C16:E16"/>
    <mergeCell ref="C17:E17"/>
    <mergeCell ref="A18:G18"/>
    <mergeCell ref="B19:J19"/>
    <mergeCell ref="A34:F34"/>
    <mergeCell ref="A37:G37"/>
    <mergeCell ref="K4:K5"/>
    <mergeCell ref="A5:J5"/>
    <mergeCell ref="C15:E15"/>
    <mergeCell ref="A1:J1"/>
    <mergeCell ref="A2:J2"/>
    <mergeCell ref="A3:J3"/>
    <mergeCell ref="C4:J4"/>
    <mergeCell ref="A7:J7"/>
    <mergeCell ref="A8:J8"/>
    <mergeCell ref="B9:J9"/>
    <mergeCell ref="A13:G13"/>
    <mergeCell ref="B14:J14"/>
  </mergeCells>
  <pageMargins left="0.51181102362204722" right="0.51181102362204722" top="0.74803149606299213" bottom="0.74803149606299213" header="0.31496062992125984" footer="0.31496062992125984"/>
  <pageSetup paperSize="9" scale="6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  <pageSetUpPr fitToPage="1"/>
  </sheetPr>
  <dimension ref="A1:G78"/>
  <sheetViews>
    <sheetView topLeftCell="A55" zoomScaleSheetLayoutView="100" workbookViewId="0">
      <selection activeCell="G74" sqref="G74"/>
    </sheetView>
  </sheetViews>
  <sheetFormatPr defaultRowHeight="12.75" x14ac:dyDescent="0.2"/>
  <cols>
    <col min="1" max="1" width="6.7109375" style="650" customWidth="1"/>
    <col min="2" max="2" width="55.7109375" style="599" customWidth="1"/>
    <col min="3" max="3" width="12.5703125" style="599" customWidth="1"/>
    <col min="4" max="4" width="25.85546875" style="599" customWidth="1"/>
    <col min="5" max="5" width="9.140625" style="599"/>
    <col min="6" max="6" width="11.5703125" style="599" customWidth="1"/>
    <col min="7" max="7" width="15.28515625" style="599" customWidth="1"/>
    <col min="8" max="16384" width="9.140625" style="599"/>
  </cols>
  <sheetData>
    <row r="1" spans="1:7" x14ac:dyDescent="0.2">
      <c r="A1" s="1373" t="s">
        <v>858</v>
      </c>
      <c r="B1" s="1373"/>
      <c r="C1" s="1373"/>
      <c r="D1" s="1373"/>
      <c r="E1" s="1373"/>
      <c r="F1" s="1373"/>
      <c r="G1" s="1373"/>
    </row>
    <row r="2" spans="1:7" x14ac:dyDescent="0.2">
      <c r="A2" s="1374" t="s">
        <v>703</v>
      </c>
      <c r="B2" s="1374"/>
      <c r="C2" s="1374"/>
      <c r="D2" s="1374"/>
      <c r="E2" s="1374"/>
      <c r="F2" s="1374"/>
      <c r="G2" s="1374"/>
    </row>
    <row r="3" spans="1:7" x14ac:dyDescent="0.2">
      <c r="A3" s="600"/>
      <c r="B3" s="601"/>
      <c r="C3" s="602"/>
      <c r="D3" s="603"/>
      <c r="E3" s="604"/>
      <c r="F3" s="601"/>
      <c r="G3" s="605"/>
    </row>
    <row r="4" spans="1:7" ht="51.75" customHeight="1" x14ac:dyDescent="0.2">
      <c r="A4" s="1375" t="s">
        <v>704</v>
      </c>
      <c r="B4" s="1376"/>
      <c r="C4" s="606"/>
      <c r="D4" s="1377" t="s">
        <v>705</v>
      </c>
      <c r="E4" s="1377"/>
      <c r="F4" s="1377"/>
      <c r="G4" s="1378"/>
    </row>
    <row r="5" spans="1:7" ht="21.75" customHeight="1" x14ac:dyDescent="0.2">
      <c r="A5" s="607"/>
      <c r="B5" s="607"/>
      <c r="C5" s="607"/>
      <c r="D5" s="1379"/>
      <c r="E5" s="1379"/>
      <c r="F5" s="1379"/>
      <c r="G5" s="1379"/>
    </row>
    <row r="6" spans="1:7" x14ac:dyDescent="0.2">
      <c r="A6" s="757" t="s">
        <v>706</v>
      </c>
      <c r="B6" s="606"/>
      <c r="C6" s="758"/>
      <c r="D6" s="1370" t="s">
        <v>707</v>
      </c>
      <c r="E6" s="1371"/>
      <c r="F6" s="1371"/>
      <c r="G6" s="1372"/>
    </row>
    <row r="7" spans="1:7" x14ac:dyDescent="0.2">
      <c r="A7" s="600"/>
      <c r="B7" s="601"/>
      <c r="C7" s="601"/>
      <c r="D7" s="608"/>
      <c r="E7" s="608"/>
      <c r="F7" s="608"/>
      <c r="G7" s="608"/>
    </row>
    <row r="8" spans="1:7" ht="12.75" customHeight="1" x14ac:dyDescent="0.2">
      <c r="A8" s="1381" t="s">
        <v>208</v>
      </c>
      <c r="B8" s="1382"/>
      <c r="C8" s="1383"/>
      <c r="D8" s="1387"/>
      <c r="E8" s="1388"/>
      <c r="F8" s="1388"/>
      <c r="G8" s="1389"/>
    </row>
    <row r="9" spans="1:7" x14ac:dyDescent="0.2">
      <c r="A9" s="1384"/>
      <c r="B9" s="1385"/>
      <c r="C9" s="1386"/>
      <c r="D9" s="1390"/>
      <c r="E9" s="1391"/>
      <c r="F9" s="1391"/>
      <c r="G9" s="1392"/>
    </row>
    <row r="10" spans="1:7" ht="26.25" customHeight="1" x14ac:dyDescent="0.2">
      <c r="A10" s="757" t="s">
        <v>353</v>
      </c>
      <c r="B10" s="606"/>
      <c r="C10" s="609" t="s">
        <v>78</v>
      </c>
      <c r="D10" s="1393" t="s">
        <v>1078</v>
      </c>
      <c r="E10" s="1377"/>
      <c r="F10" s="1377"/>
      <c r="G10" s="1378"/>
    </row>
    <row r="11" spans="1:7" ht="51.75" customHeight="1" x14ac:dyDescent="0.2">
      <c r="A11" s="610"/>
      <c r="B11" s="1394" t="s">
        <v>708</v>
      </c>
      <c r="C11" s="1394"/>
      <c r="D11" s="1394"/>
      <c r="E11" s="1394"/>
      <c r="F11" s="1394"/>
      <c r="G11" s="1395"/>
    </row>
    <row r="12" spans="1:7" ht="13.5" thickBot="1" x14ac:dyDescent="0.25">
      <c r="A12" s="611" t="s">
        <v>2</v>
      </c>
      <c r="B12" s="612" t="s">
        <v>709</v>
      </c>
      <c r="C12" s="612" t="s">
        <v>655</v>
      </c>
      <c r="D12" s="612" t="s">
        <v>710</v>
      </c>
      <c r="E12" s="612" t="s">
        <v>711</v>
      </c>
      <c r="F12" s="612" t="s">
        <v>1074</v>
      </c>
      <c r="G12" s="613" t="s">
        <v>1073</v>
      </c>
    </row>
    <row r="13" spans="1:7" x14ac:dyDescent="0.2">
      <c r="A13" s="1396" t="s">
        <v>712</v>
      </c>
      <c r="B13" s="1397"/>
      <c r="C13" s="1397"/>
      <c r="D13" s="1397"/>
      <c r="E13" s="1397"/>
      <c r="F13" s="1397"/>
      <c r="G13" s="1398"/>
    </row>
    <row r="14" spans="1:7" ht="36" customHeight="1" x14ac:dyDescent="0.2">
      <c r="A14" s="614">
        <v>1.1000000000000001</v>
      </c>
      <c r="B14" s="615" t="s">
        <v>713</v>
      </c>
      <c r="C14" s="615" t="s">
        <v>714</v>
      </c>
      <c r="D14" s="833" t="s">
        <v>715</v>
      </c>
      <c r="E14" s="615">
        <v>10</v>
      </c>
      <c r="F14" s="616">
        <v>36</v>
      </c>
      <c r="G14" s="936">
        <f>E14*F14*1.25</f>
        <v>450</v>
      </c>
    </row>
    <row r="15" spans="1:7" ht="55.5" customHeight="1" x14ac:dyDescent="0.2">
      <c r="A15" s="614">
        <v>1.2</v>
      </c>
      <c r="B15" s="615" t="s">
        <v>716</v>
      </c>
      <c r="C15" s="615" t="s">
        <v>175</v>
      </c>
      <c r="D15" s="833" t="s">
        <v>717</v>
      </c>
      <c r="E15" s="615">
        <v>10</v>
      </c>
      <c r="F15" s="616">
        <v>33.6</v>
      </c>
      <c r="G15" s="936">
        <f>F15*E15*1.3</f>
        <v>436.8</v>
      </c>
    </row>
    <row r="16" spans="1:7" ht="30" customHeight="1" x14ac:dyDescent="0.2">
      <c r="A16" s="614">
        <v>1.3</v>
      </c>
      <c r="B16" s="615" t="s">
        <v>718</v>
      </c>
      <c r="C16" s="615" t="s">
        <v>719</v>
      </c>
      <c r="D16" s="615" t="s">
        <v>720</v>
      </c>
      <c r="E16" s="615">
        <v>6</v>
      </c>
      <c r="F16" s="616">
        <v>21.3</v>
      </c>
      <c r="G16" s="936">
        <f>E16*F16</f>
        <v>127.8</v>
      </c>
    </row>
    <row r="17" spans="1:7" ht="33" customHeight="1" x14ac:dyDescent="0.2">
      <c r="A17" s="614">
        <v>1.4</v>
      </c>
      <c r="B17" s="615" t="s">
        <v>721</v>
      </c>
      <c r="C17" s="617" t="s">
        <v>722</v>
      </c>
      <c r="D17" s="834" t="s">
        <v>723</v>
      </c>
      <c r="E17" s="618">
        <v>18</v>
      </c>
      <c r="F17" s="619">
        <v>6.9</v>
      </c>
      <c r="G17" s="937">
        <f>E17*F17</f>
        <v>124.2</v>
      </c>
    </row>
    <row r="18" spans="1:7" ht="26.25" customHeight="1" x14ac:dyDescent="0.2">
      <c r="A18" s="614">
        <v>1.5</v>
      </c>
      <c r="B18" s="615" t="s">
        <v>724</v>
      </c>
      <c r="C18" s="617" t="s">
        <v>722</v>
      </c>
      <c r="D18" s="835" t="s">
        <v>725</v>
      </c>
      <c r="E18" s="620">
        <v>8</v>
      </c>
      <c r="F18" s="619">
        <v>37.700000000000003</v>
      </c>
      <c r="G18" s="938">
        <f>E18*F18*0.9</f>
        <v>271.44</v>
      </c>
    </row>
    <row r="19" spans="1:7" ht="26.25" customHeight="1" x14ac:dyDescent="0.2">
      <c r="A19" s="614">
        <v>1.6</v>
      </c>
      <c r="B19" s="621" t="s">
        <v>726</v>
      </c>
      <c r="C19" s="617" t="s">
        <v>722</v>
      </c>
      <c r="D19" s="835" t="s">
        <v>727</v>
      </c>
      <c r="E19" s="622">
        <v>7</v>
      </c>
      <c r="F19" s="619">
        <v>37.700000000000003</v>
      </c>
      <c r="G19" s="939">
        <f>F19*E19</f>
        <v>263.89999999999998</v>
      </c>
    </row>
    <row r="20" spans="1:7" ht="26.25" customHeight="1" x14ac:dyDescent="0.2">
      <c r="A20" s="614">
        <v>1.7</v>
      </c>
      <c r="B20" s="621" t="s">
        <v>728</v>
      </c>
      <c r="C20" s="617" t="s">
        <v>722</v>
      </c>
      <c r="D20" s="835" t="s">
        <v>729</v>
      </c>
      <c r="E20" s="622">
        <v>3</v>
      </c>
      <c r="F20" s="619">
        <v>4.5999999999999996</v>
      </c>
      <c r="G20" s="939">
        <f>F20*E20</f>
        <v>13.8</v>
      </c>
    </row>
    <row r="21" spans="1:7" ht="26.25" customHeight="1" x14ac:dyDescent="0.2">
      <c r="A21" s="614">
        <v>1.8</v>
      </c>
      <c r="B21" s="621" t="s">
        <v>730</v>
      </c>
      <c r="C21" s="617" t="s">
        <v>722</v>
      </c>
      <c r="D21" s="835" t="s">
        <v>731</v>
      </c>
      <c r="E21" s="623">
        <v>3</v>
      </c>
      <c r="F21" s="619">
        <v>20.3</v>
      </c>
      <c r="G21" s="939">
        <f>F21*E21</f>
        <v>60.9</v>
      </c>
    </row>
    <row r="22" spans="1:7" ht="26.25" customHeight="1" x14ac:dyDescent="0.2">
      <c r="A22" s="614">
        <v>1.9</v>
      </c>
      <c r="B22" s="621" t="s">
        <v>732</v>
      </c>
      <c r="C22" s="617" t="s">
        <v>722</v>
      </c>
      <c r="D22" s="835" t="s">
        <v>727</v>
      </c>
      <c r="E22" s="622">
        <v>4</v>
      </c>
      <c r="F22" s="619">
        <v>37.700000000000003</v>
      </c>
      <c r="G22" s="939">
        <f>F22*E22</f>
        <v>150.80000000000001</v>
      </c>
    </row>
    <row r="23" spans="1:7" ht="27" customHeight="1" x14ac:dyDescent="0.2">
      <c r="A23" s="624">
        <v>1.1000000000000001</v>
      </c>
      <c r="B23" s="615" t="s">
        <v>733</v>
      </c>
      <c r="C23" s="625" t="s">
        <v>734</v>
      </c>
      <c r="D23" s="615" t="s">
        <v>930</v>
      </c>
      <c r="E23" s="617">
        <v>1</v>
      </c>
      <c r="F23" s="626">
        <v>535</v>
      </c>
      <c r="G23" s="940">
        <f>E23*F23</f>
        <v>535</v>
      </c>
    </row>
    <row r="24" spans="1:7" ht="35.25" customHeight="1" x14ac:dyDescent="0.2">
      <c r="A24" s="624">
        <v>1.1100000000000001</v>
      </c>
      <c r="B24" s="615" t="s">
        <v>735</v>
      </c>
      <c r="C24" s="615" t="s">
        <v>736</v>
      </c>
      <c r="D24" s="836" t="s">
        <v>737</v>
      </c>
      <c r="E24" s="627">
        <v>16</v>
      </c>
      <c r="F24" s="616">
        <v>60</v>
      </c>
      <c r="G24" s="941">
        <f>E24*F24</f>
        <v>960</v>
      </c>
    </row>
    <row r="25" spans="1:7" ht="23.25" customHeight="1" x14ac:dyDescent="0.2">
      <c r="A25" s="1399" t="s">
        <v>738</v>
      </c>
      <c r="B25" s="1400"/>
      <c r="C25" s="1400"/>
      <c r="D25" s="1400"/>
      <c r="E25" s="1400"/>
      <c r="F25" s="1401"/>
      <c r="G25" s="942">
        <f>SUM(G14:G24)</f>
        <v>3394.64</v>
      </c>
    </row>
    <row r="26" spans="1:7" ht="25.5" x14ac:dyDescent="0.2">
      <c r="A26" s="628">
        <v>1.1100000000000001</v>
      </c>
      <c r="B26" s="629" t="s">
        <v>739</v>
      </c>
      <c r="C26" s="627" t="s">
        <v>740</v>
      </c>
      <c r="D26" s="615" t="s">
        <v>931</v>
      </c>
      <c r="E26" s="629" t="s">
        <v>741</v>
      </c>
      <c r="F26" s="630">
        <f>G25</f>
        <v>3394.64</v>
      </c>
      <c r="G26" s="943">
        <f>E26*F26</f>
        <v>47.52</v>
      </c>
    </row>
    <row r="27" spans="1:7" ht="25.5" x14ac:dyDescent="0.2">
      <c r="A27" s="631">
        <v>1.1200000000000001</v>
      </c>
      <c r="B27" s="629" t="s">
        <v>742</v>
      </c>
      <c r="C27" s="627" t="s">
        <v>740</v>
      </c>
      <c r="D27" s="615" t="s">
        <v>932</v>
      </c>
      <c r="E27" s="629" t="s">
        <v>743</v>
      </c>
      <c r="F27" s="632">
        <f>G25</f>
        <v>3394.64</v>
      </c>
      <c r="G27" s="943">
        <f>E27*F27</f>
        <v>42.43</v>
      </c>
    </row>
    <row r="28" spans="1:7" ht="25.5" hidden="1" x14ac:dyDescent="0.2">
      <c r="A28" s="633">
        <v>1.1200000000000001</v>
      </c>
      <c r="B28" s="615" t="s">
        <v>744</v>
      </c>
      <c r="C28" s="627" t="s">
        <v>745</v>
      </c>
      <c r="D28" s="615" t="s">
        <v>746</v>
      </c>
      <c r="E28" s="634">
        <v>0.1125</v>
      </c>
      <c r="F28" s="616">
        <f>G25+G27+G26</f>
        <v>3484.59</v>
      </c>
      <c r="G28" s="941">
        <f>F28*E28</f>
        <v>392.02</v>
      </c>
    </row>
    <row r="29" spans="1:7" ht="15" x14ac:dyDescent="0.2">
      <c r="A29" s="631">
        <v>1.1299999999999999</v>
      </c>
      <c r="B29" s="837" t="s">
        <v>747</v>
      </c>
      <c r="C29" s="627"/>
      <c r="D29" s="615" t="s">
        <v>748</v>
      </c>
      <c r="E29" s="634">
        <v>0.1125</v>
      </c>
      <c r="F29" s="616">
        <f>G25</f>
        <v>3394.64</v>
      </c>
      <c r="G29" s="941">
        <f>E29*F29</f>
        <v>381.9</v>
      </c>
    </row>
    <row r="30" spans="1:7" ht="25.5" x14ac:dyDescent="0.2">
      <c r="A30" s="635">
        <v>1.1399999999999999</v>
      </c>
      <c r="B30" s="636" t="s">
        <v>749</v>
      </c>
      <c r="C30" s="615" t="s">
        <v>745</v>
      </c>
      <c r="D30" s="615" t="s">
        <v>933</v>
      </c>
      <c r="E30" s="615">
        <v>0.19600000000000001</v>
      </c>
      <c r="F30" s="616">
        <f>G25+G29</f>
        <v>3776.54</v>
      </c>
      <c r="G30" s="936">
        <f>F30*E30</f>
        <v>740.2</v>
      </c>
    </row>
    <row r="31" spans="1:7" x14ac:dyDescent="0.2">
      <c r="A31" s="637">
        <v>1.1499999999999999</v>
      </c>
      <c r="B31" s="615" t="s">
        <v>750</v>
      </c>
      <c r="C31" s="615" t="s">
        <v>745</v>
      </c>
      <c r="D31" s="615" t="s">
        <v>751</v>
      </c>
      <c r="E31" s="615">
        <v>0.06</v>
      </c>
      <c r="F31" s="616">
        <f>F30</f>
        <v>3776.54</v>
      </c>
      <c r="G31" s="936">
        <f>F31*E31*2.5</f>
        <v>566.48</v>
      </c>
    </row>
    <row r="32" spans="1:7" x14ac:dyDescent="0.2">
      <c r="A32" s="1402" t="s">
        <v>752</v>
      </c>
      <c r="B32" s="1367"/>
      <c r="C32" s="1368"/>
      <c r="D32" s="1367"/>
      <c r="E32" s="1367"/>
      <c r="F32" s="1369"/>
      <c r="G32" s="944">
        <f>SUM(G26:G31)</f>
        <v>2170.5500000000002</v>
      </c>
    </row>
    <row r="33" spans="1:7" ht="17.25" customHeight="1" x14ac:dyDescent="0.2">
      <c r="A33" s="1403" t="s">
        <v>753</v>
      </c>
      <c r="B33" s="1404"/>
      <c r="C33" s="1404"/>
      <c r="D33" s="1404"/>
      <c r="E33" s="1404"/>
      <c r="F33" s="1404"/>
      <c r="G33" s="945">
        <f>G32+G25</f>
        <v>5565.19</v>
      </c>
    </row>
    <row r="34" spans="1:7" x14ac:dyDescent="0.2">
      <c r="A34" s="1405" t="s">
        <v>467</v>
      </c>
      <c r="B34" s="1406"/>
      <c r="C34" s="1406"/>
      <c r="D34" s="1406"/>
      <c r="E34" s="1406"/>
      <c r="F34" s="1406"/>
      <c r="G34" s="1407"/>
    </row>
    <row r="35" spans="1:7" hidden="1" x14ac:dyDescent="0.2">
      <c r="A35" s="638"/>
      <c r="B35" s="1360" t="s">
        <v>754</v>
      </c>
      <c r="C35" s="1408"/>
      <c r="D35" s="1362"/>
      <c r="E35" s="1409"/>
      <c r="F35" s="1410"/>
      <c r="G35" s="1411"/>
    </row>
    <row r="36" spans="1:7" x14ac:dyDescent="0.2">
      <c r="A36" s="614">
        <v>2.1</v>
      </c>
      <c r="B36" s="615" t="s">
        <v>755</v>
      </c>
      <c r="C36" s="615" t="s">
        <v>756</v>
      </c>
      <c r="D36" s="615" t="s">
        <v>757</v>
      </c>
      <c r="E36" s="615">
        <f>E19</f>
        <v>7</v>
      </c>
      <c r="F36" s="616">
        <v>2</v>
      </c>
      <c r="G36" s="936">
        <f t="shared" ref="G36:G45" si="0">E36*F36</f>
        <v>14</v>
      </c>
    </row>
    <row r="37" spans="1:7" x14ac:dyDescent="0.2">
      <c r="A37" s="614">
        <v>2.2000000000000002</v>
      </c>
      <c r="B37" s="615" t="s">
        <v>758</v>
      </c>
      <c r="C37" s="615" t="s">
        <v>756</v>
      </c>
      <c r="D37" s="615" t="s">
        <v>759</v>
      </c>
      <c r="E37" s="615">
        <f>E36</f>
        <v>7</v>
      </c>
      <c r="F37" s="616">
        <v>8.6</v>
      </c>
      <c r="G37" s="936">
        <f t="shared" si="0"/>
        <v>60.2</v>
      </c>
    </row>
    <row r="38" spans="1:7" ht="14.25" customHeight="1" x14ac:dyDescent="0.2">
      <c r="A38" s="614">
        <v>2.2999999999999998</v>
      </c>
      <c r="B38" s="615" t="s">
        <v>760</v>
      </c>
      <c r="C38" s="615" t="s">
        <v>756</v>
      </c>
      <c r="D38" s="615" t="s">
        <v>761</v>
      </c>
      <c r="E38" s="615">
        <f>E36</f>
        <v>7</v>
      </c>
      <c r="F38" s="616">
        <v>8.9</v>
      </c>
      <c r="G38" s="936">
        <f t="shared" si="0"/>
        <v>62.3</v>
      </c>
    </row>
    <row r="39" spans="1:7" x14ac:dyDescent="0.2">
      <c r="A39" s="614">
        <v>2.4</v>
      </c>
      <c r="B39" s="615" t="s">
        <v>762</v>
      </c>
      <c r="C39" s="615" t="s">
        <v>756</v>
      </c>
      <c r="D39" s="615" t="s">
        <v>763</v>
      </c>
      <c r="E39" s="615">
        <f>E36</f>
        <v>7</v>
      </c>
      <c r="F39" s="616">
        <v>49.4</v>
      </c>
      <c r="G39" s="936">
        <f t="shared" si="0"/>
        <v>345.8</v>
      </c>
    </row>
    <row r="40" spans="1:7" x14ac:dyDescent="0.2">
      <c r="A40" s="614">
        <v>2.5</v>
      </c>
      <c r="B40" s="615" t="s">
        <v>764</v>
      </c>
      <c r="C40" s="615" t="s">
        <v>756</v>
      </c>
      <c r="D40" s="615" t="s">
        <v>934</v>
      </c>
      <c r="E40" s="615">
        <f>E36</f>
        <v>7</v>
      </c>
      <c r="F40" s="616">
        <v>8</v>
      </c>
      <c r="G40" s="936">
        <f t="shared" si="0"/>
        <v>56</v>
      </c>
    </row>
    <row r="41" spans="1:7" x14ac:dyDescent="0.2">
      <c r="A41" s="614">
        <v>2.6</v>
      </c>
      <c r="B41" s="615" t="s">
        <v>765</v>
      </c>
      <c r="C41" s="615" t="s">
        <v>756</v>
      </c>
      <c r="D41" s="615" t="s">
        <v>766</v>
      </c>
      <c r="E41" s="615">
        <f>E36</f>
        <v>7</v>
      </c>
      <c r="F41" s="616">
        <v>14.4</v>
      </c>
      <c r="G41" s="936">
        <f t="shared" si="0"/>
        <v>100.8</v>
      </c>
    </row>
    <row r="42" spans="1:7" x14ac:dyDescent="0.2">
      <c r="A42" s="614">
        <v>2.7</v>
      </c>
      <c r="B42" s="615" t="s">
        <v>767</v>
      </c>
      <c r="C42" s="615" t="s">
        <v>756</v>
      </c>
      <c r="D42" s="615" t="s">
        <v>768</v>
      </c>
      <c r="E42" s="615">
        <f>E36</f>
        <v>7</v>
      </c>
      <c r="F42" s="616">
        <v>5.3</v>
      </c>
      <c r="G42" s="936">
        <f t="shared" si="0"/>
        <v>37.1</v>
      </c>
    </row>
    <row r="43" spans="1:7" x14ac:dyDescent="0.2">
      <c r="A43" s="614">
        <v>2.8</v>
      </c>
      <c r="B43" s="615" t="s">
        <v>769</v>
      </c>
      <c r="C43" s="615" t="s">
        <v>756</v>
      </c>
      <c r="D43" s="615" t="s">
        <v>770</v>
      </c>
      <c r="E43" s="615">
        <f>E36</f>
        <v>7</v>
      </c>
      <c r="F43" s="616">
        <v>8.9</v>
      </c>
      <c r="G43" s="936">
        <f t="shared" si="0"/>
        <v>62.3</v>
      </c>
    </row>
    <row r="44" spans="1:7" x14ac:dyDescent="0.2">
      <c r="A44" s="614">
        <v>2.9</v>
      </c>
      <c r="B44" s="615" t="s">
        <v>771</v>
      </c>
      <c r="C44" s="615" t="s">
        <v>756</v>
      </c>
      <c r="D44" s="615" t="s">
        <v>772</v>
      </c>
      <c r="E44" s="615">
        <f>E36</f>
        <v>7</v>
      </c>
      <c r="F44" s="616">
        <v>13.8</v>
      </c>
      <c r="G44" s="936">
        <f t="shared" si="0"/>
        <v>96.6</v>
      </c>
    </row>
    <row r="45" spans="1:7" ht="25.5" x14ac:dyDescent="0.2">
      <c r="A45" s="624">
        <v>2.1</v>
      </c>
      <c r="B45" s="615" t="s">
        <v>773</v>
      </c>
      <c r="C45" s="615" t="s">
        <v>756</v>
      </c>
      <c r="D45" s="615" t="s">
        <v>774</v>
      </c>
      <c r="E45" s="615">
        <f>E36</f>
        <v>7</v>
      </c>
      <c r="F45" s="616">
        <v>7.1</v>
      </c>
      <c r="G45" s="936">
        <f t="shared" si="0"/>
        <v>49.7</v>
      </c>
    </row>
    <row r="46" spans="1:7" x14ac:dyDescent="0.2">
      <c r="A46" s="624"/>
      <c r="B46" s="1360" t="s">
        <v>775</v>
      </c>
      <c r="C46" s="1380"/>
      <c r="D46" s="1362"/>
      <c r="E46" s="639"/>
      <c r="F46" s="640"/>
      <c r="G46" s="946"/>
    </row>
    <row r="47" spans="1:7" x14ac:dyDescent="0.2">
      <c r="A47" s="614">
        <v>2.11</v>
      </c>
      <c r="B47" s="838" t="s">
        <v>776</v>
      </c>
      <c r="C47" s="617" t="s">
        <v>722</v>
      </c>
      <c r="D47" s="615" t="s">
        <v>777</v>
      </c>
      <c r="E47" s="617">
        <f>E20</f>
        <v>3</v>
      </c>
      <c r="F47" s="619">
        <v>67.3</v>
      </c>
      <c r="G47" s="946">
        <f>F47*E47</f>
        <v>201.9</v>
      </c>
    </row>
    <row r="48" spans="1:7" x14ac:dyDescent="0.2">
      <c r="A48" s="641"/>
      <c r="B48" s="1360" t="s">
        <v>778</v>
      </c>
      <c r="C48" s="1361"/>
      <c r="D48" s="1362"/>
      <c r="E48" s="1363"/>
      <c r="F48" s="1364"/>
      <c r="G48" s="1365"/>
    </row>
    <row r="49" spans="1:7" ht="38.25" x14ac:dyDescent="0.2">
      <c r="A49" s="614">
        <v>2.12</v>
      </c>
      <c r="B49" s="615" t="s">
        <v>779</v>
      </c>
      <c r="C49" s="615" t="s">
        <v>780</v>
      </c>
      <c r="D49" s="615" t="s">
        <v>781</v>
      </c>
      <c r="E49" s="615">
        <f>E17+E21</f>
        <v>21</v>
      </c>
      <c r="F49" s="616">
        <f>9*7.8</f>
        <v>70.2</v>
      </c>
      <c r="G49" s="936">
        <f>E49*F49</f>
        <v>1474.2</v>
      </c>
    </row>
    <row r="50" spans="1:7" x14ac:dyDescent="0.2">
      <c r="A50" s="614">
        <v>2.13</v>
      </c>
      <c r="B50" s="615" t="s">
        <v>782</v>
      </c>
      <c r="C50" s="615" t="s">
        <v>756</v>
      </c>
      <c r="D50" s="615" t="s">
        <v>783</v>
      </c>
      <c r="E50" s="615">
        <f>E17</f>
        <v>18</v>
      </c>
      <c r="F50" s="616">
        <v>19.7</v>
      </c>
      <c r="G50" s="936">
        <f>E50*F50</f>
        <v>354.6</v>
      </c>
    </row>
    <row r="51" spans="1:7" ht="19.5" customHeight="1" x14ac:dyDescent="0.2">
      <c r="A51" s="614">
        <v>2.14</v>
      </c>
      <c r="B51" s="615" t="s">
        <v>784</v>
      </c>
      <c r="C51" s="615" t="s">
        <v>756</v>
      </c>
      <c r="D51" s="615" t="s">
        <v>785</v>
      </c>
      <c r="E51" s="615">
        <f>E17</f>
        <v>18</v>
      </c>
      <c r="F51" s="616">
        <v>95.8</v>
      </c>
      <c r="G51" s="936">
        <f>E51*F51</f>
        <v>1724.4</v>
      </c>
    </row>
    <row r="52" spans="1:7" ht="14.25" customHeight="1" x14ac:dyDescent="0.2">
      <c r="A52" s="1366" t="s">
        <v>786</v>
      </c>
      <c r="B52" s="1367"/>
      <c r="C52" s="1368"/>
      <c r="D52" s="1367"/>
      <c r="E52" s="1367"/>
      <c r="F52" s="1369"/>
      <c r="G52" s="942">
        <f>G51+G50+G49+G45+G44+G43+G42+G41+G40+G39+G38+G37+G36</f>
        <v>4438</v>
      </c>
    </row>
    <row r="53" spans="1:7" ht="16.5" customHeight="1" x14ac:dyDescent="0.2">
      <c r="A53" s="1405" t="s">
        <v>498</v>
      </c>
      <c r="B53" s="1406"/>
      <c r="C53" s="1406"/>
      <c r="D53" s="1406"/>
      <c r="E53" s="1406"/>
      <c r="F53" s="1406"/>
      <c r="G53" s="1407"/>
    </row>
    <row r="54" spans="1:7" ht="17.25" customHeight="1" x14ac:dyDescent="0.2">
      <c r="A54" s="614">
        <v>3.1</v>
      </c>
      <c r="B54" s="615" t="s">
        <v>787</v>
      </c>
      <c r="C54" s="642" t="s">
        <v>788</v>
      </c>
      <c r="D54" s="615" t="s">
        <v>789</v>
      </c>
      <c r="E54" s="615">
        <v>1</v>
      </c>
      <c r="F54" s="615">
        <v>200</v>
      </c>
      <c r="G54" s="936">
        <f>1.4*F54</f>
        <v>280</v>
      </c>
    </row>
    <row r="55" spans="1:7" ht="24.75" customHeight="1" x14ac:dyDescent="0.2">
      <c r="A55" s="614">
        <v>3.2</v>
      </c>
      <c r="B55" s="615" t="s">
        <v>790</v>
      </c>
      <c r="C55" s="615" t="s">
        <v>714</v>
      </c>
      <c r="D55" s="615" t="s">
        <v>791</v>
      </c>
      <c r="E55" s="615">
        <f>E14</f>
        <v>10</v>
      </c>
      <c r="F55" s="643">
        <v>23.4</v>
      </c>
      <c r="G55" s="936">
        <f>E55*F55</f>
        <v>234</v>
      </c>
    </row>
    <row r="56" spans="1:7" ht="54.75" customHeight="1" x14ac:dyDescent="0.2">
      <c r="A56" s="614">
        <v>3.3</v>
      </c>
      <c r="B56" s="615" t="s">
        <v>716</v>
      </c>
      <c r="C56" s="615" t="s">
        <v>175</v>
      </c>
      <c r="D56" s="833" t="s">
        <v>717</v>
      </c>
      <c r="E56" s="615">
        <f>E15</f>
        <v>10</v>
      </c>
      <c r="F56" s="616">
        <v>3.4</v>
      </c>
      <c r="G56" s="936">
        <f>F56*E56*1.3</f>
        <v>44.2</v>
      </c>
    </row>
    <row r="57" spans="1:7" ht="25.5" x14ac:dyDescent="0.2">
      <c r="A57" s="614">
        <v>3.4</v>
      </c>
      <c r="B57" s="615" t="s">
        <v>792</v>
      </c>
      <c r="C57" s="615" t="s">
        <v>719</v>
      </c>
      <c r="D57" s="636" t="s">
        <v>793</v>
      </c>
      <c r="E57" s="615">
        <f>E16</f>
        <v>6</v>
      </c>
      <c r="F57" s="643">
        <v>13.3</v>
      </c>
      <c r="G57" s="936">
        <f>E57*F57</f>
        <v>79.8</v>
      </c>
    </row>
    <row r="58" spans="1:7" x14ac:dyDescent="0.2">
      <c r="A58" s="614">
        <v>3.5</v>
      </c>
      <c r="B58" s="615" t="s">
        <v>794</v>
      </c>
      <c r="C58" s="615" t="s">
        <v>734</v>
      </c>
      <c r="D58" s="636" t="s">
        <v>795</v>
      </c>
      <c r="E58" s="615">
        <f>E23</f>
        <v>1</v>
      </c>
      <c r="F58" s="643">
        <v>161</v>
      </c>
      <c r="G58" s="936">
        <f>E58*F58</f>
        <v>161</v>
      </c>
    </row>
    <row r="59" spans="1:7" ht="25.5" customHeight="1" x14ac:dyDescent="0.2">
      <c r="A59" s="614">
        <v>3.6</v>
      </c>
      <c r="B59" s="615" t="s">
        <v>796</v>
      </c>
      <c r="C59" s="615" t="s">
        <v>736</v>
      </c>
      <c r="D59" s="636" t="s">
        <v>797</v>
      </c>
      <c r="E59" s="615">
        <f>E24</f>
        <v>16</v>
      </c>
      <c r="F59" s="643">
        <v>14.8</v>
      </c>
      <c r="G59" s="936">
        <f>E59*F59</f>
        <v>236.8</v>
      </c>
    </row>
    <row r="60" spans="1:7" ht="52.5" customHeight="1" x14ac:dyDescent="0.2">
      <c r="A60" s="614">
        <v>3.7</v>
      </c>
      <c r="B60" s="615" t="s">
        <v>798</v>
      </c>
      <c r="C60" s="615" t="s">
        <v>745</v>
      </c>
      <c r="D60" s="615" t="s">
        <v>799</v>
      </c>
      <c r="E60" s="616">
        <f>G52</f>
        <v>4438</v>
      </c>
      <c r="F60" s="643">
        <v>0.2</v>
      </c>
      <c r="G60" s="936">
        <f>E60*F60</f>
        <v>887.6</v>
      </c>
    </row>
    <row r="61" spans="1:7" ht="31.5" customHeight="1" x14ac:dyDescent="0.2">
      <c r="A61" s="1412" t="s">
        <v>800</v>
      </c>
      <c r="B61" s="1408"/>
      <c r="C61" s="1408"/>
      <c r="D61" s="1408"/>
      <c r="E61" s="1408"/>
      <c r="F61" s="1362"/>
      <c r="G61" s="947">
        <f>G54+G55+G57+G59+G60</f>
        <v>1718.2</v>
      </c>
    </row>
    <row r="62" spans="1:7" ht="21" customHeight="1" x14ac:dyDescent="0.2">
      <c r="A62" s="614">
        <v>3.8</v>
      </c>
      <c r="B62" s="615" t="s">
        <v>801</v>
      </c>
      <c r="C62" s="615" t="s">
        <v>701</v>
      </c>
      <c r="D62" s="615" t="s">
        <v>802</v>
      </c>
      <c r="E62" s="615">
        <v>1</v>
      </c>
      <c r="F62" s="643">
        <f>G54+G55+G57+G60</f>
        <v>1481.4</v>
      </c>
      <c r="G62" s="936">
        <f>F62*0.25</f>
        <v>370.35</v>
      </c>
    </row>
    <row r="63" spans="1:7" ht="24" customHeight="1" x14ac:dyDescent="0.2">
      <c r="A63" s="1402" t="s">
        <v>803</v>
      </c>
      <c r="B63" s="1368"/>
      <c r="C63" s="1368"/>
      <c r="D63" s="1368"/>
      <c r="E63" s="1368"/>
      <c r="F63" s="1426"/>
      <c r="G63" s="948">
        <f>G61+G62</f>
        <v>2088.5500000000002</v>
      </c>
    </row>
    <row r="64" spans="1:7" ht="15" customHeight="1" x14ac:dyDescent="0.2">
      <c r="A64" s="1417" t="s">
        <v>1071</v>
      </c>
      <c r="B64" s="1418"/>
      <c r="C64" s="1418"/>
      <c r="D64" s="1418"/>
      <c r="E64" s="1418"/>
      <c r="F64" s="1418"/>
      <c r="G64" s="949">
        <f>(G33+G52+G63)*1.1</f>
        <v>13300.91</v>
      </c>
    </row>
    <row r="65" spans="1:7" ht="12.75" customHeight="1" x14ac:dyDescent="0.2">
      <c r="A65" s="1419" t="s">
        <v>1068</v>
      </c>
      <c r="B65" s="1420"/>
      <c r="C65" s="1420"/>
      <c r="D65" s="1420"/>
      <c r="E65" s="1420"/>
      <c r="F65" s="935">
        <v>58.26</v>
      </c>
      <c r="G65" s="950">
        <f>G64*F65</f>
        <v>774911.02</v>
      </c>
    </row>
    <row r="66" spans="1:7" x14ac:dyDescent="0.2">
      <c r="A66" s="1421" t="s">
        <v>804</v>
      </c>
      <c r="B66" s="1420"/>
      <c r="C66" s="1420"/>
      <c r="D66" s="1420"/>
      <c r="E66" s="1420"/>
      <c r="F66" s="1420"/>
      <c r="G66" s="1422"/>
    </row>
    <row r="67" spans="1:7" ht="31.5" customHeight="1" x14ac:dyDescent="0.2">
      <c r="A67" s="617">
        <v>4.0999999999999996</v>
      </c>
      <c r="B67" s="839" t="s">
        <v>805</v>
      </c>
      <c r="C67" s="617" t="s">
        <v>806</v>
      </c>
      <c r="D67" s="1423"/>
      <c r="E67" s="617">
        <v>12</v>
      </c>
      <c r="F67" s="644"/>
      <c r="G67" s="645"/>
    </row>
    <row r="68" spans="1:7" ht="26.25" customHeight="1" x14ac:dyDescent="0.2">
      <c r="A68" s="617">
        <v>4.2</v>
      </c>
      <c r="B68" s="756" t="s">
        <v>807</v>
      </c>
      <c r="C68" s="627" t="s">
        <v>756</v>
      </c>
      <c r="D68" s="1423"/>
      <c r="E68" s="756">
        <f>E22</f>
        <v>4</v>
      </c>
      <c r="F68" s="617"/>
      <c r="G68" s="646"/>
    </row>
    <row r="69" spans="1:7" ht="24.75" customHeight="1" x14ac:dyDescent="0.2">
      <c r="A69" s="617">
        <v>4.3</v>
      </c>
      <c r="B69" s="756" t="s">
        <v>808</v>
      </c>
      <c r="C69" s="615" t="s">
        <v>756</v>
      </c>
      <c r="D69" s="1423"/>
      <c r="E69" s="756">
        <f>E18</f>
        <v>8</v>
      </c>
      <c r="F69" s="617"/>
      <c r="G69" s="646"/>
    </row>
    <row r="70" spans="1:7" ht="24.75" customHeight="1" x14ac:dyDescent="0.2">
      <c r="A70" s="617">
        <v>4.4000000000000004</v>
      </c>
      <c r="B70" s="756" t="s">
        <v>809</v>
      </c>
      <c r="C70" s="615" t="s">
        <v>756</v>
      </c>
      <c r="D70" s="1423"/>
      <c r="E70" s="756">
        <f>E18</f>
        <v>8</v>
      </c>
      <c r="F70" s="617"/>
      <c r="G70" s="646"/>
    </row>
    <row r="71" spans="1:7" ht="29.25" customHeight="1" x14ac:dyDescent="0.2">
      <c r="A71" s="617">
        <v>4.5</v>
      </c>
      <c r="B71" s="756" t="s">
        <v>810</v>
      </c>
      <c r="C71" s="615" t="s">
        <v>756</v>
      </c>
      <c r="D71" s="1423"/>
      <c r="E71" s="756">
        <f>E69</f>
        <v>8</v>
      </c>
      <c r="F71" s="617"/>
      <c r="G71" s="646"/>
    </row>
    <row r="72" spans="1:7" ht="18.75" customHeight="1" x14ac:dyDescent="0.2">
      <c r="A72" s="647">
        <v>4.5999999999999996</v>
      </c>
      <c r="B72" s="617" t="s">
        <v>811</v>
      </c>
      <c r="C72" s="648" t="s">
        <v>719</v>
      </c>
      <c r="D72" s="1423"/>
      <c r="E72" s="617">
        <v>2</v>
      </c>
      <c r="F72" s="649"/>
      <c r="G72" s="646"/>
    </row>
    <row r="73" spans="1:7" ht="19.5" customHeight="1" x14ac:dyDescent="0.2">
      <c r="A73" s="840"/>
      <c r="B73" s="841" t="s">
        <v>738</v>
      </c>
      <c r="C73" s="842"/>
      <c r="D73" s="842"/>
      <c r="E73" s="843"/>
      <c r="F73" s="844"/>
      <c r="G73" s="951">
        <f>G65</f>
        <v>774911.02</v>
      </c>
    </row>
    <row r="74" spans="1:7" ht="23.25" customHeight="1" x14ac:dyDescent="0.2">
      <c r="A74" s="1424" t="s">
        <v>1072</v>
      </c>
      <c r="B74" s="1425"/>
      <c r="C74" s="845">
        <v>0.2</v>
      </c>
      <c r="D74" s="846"/>
      <c r="E74" s="846"/>
      <c r="F74" s="846"/>
      <c r="G74" s="952">
        <f>G65*1.2</f>
        <v>929893.22</v>
      </c>
    </row>
    <row r="75" spans="1:7" ht="23.25" customHeight="1" x14ac:dyDescent="0.2">
      <c r="B75" s="1413" t="s">
        <v>812</v>
      </c>
      <c r="C75" s="1413"/>
    </row>
    <row r="76" spans="1:7" ht="18.75" customHeight="1" x14ac:dyDescent="0.2"/>
    <row r="77" spans="1:7" ht="12.75" customHeight="1" x14ac:dyDescent="0.2">
      <c r="A77" s="1414"/>
      <c r="B77" s="1414"/>
      <c r="C77" s="651" t="s">
        <v>813</v>
      </c>
      <c r="E77" s="601"/>
    </row>
    <row r="78" spans="1:7" ht="27" customHeight="1" x14ac:dyDescent="0.2">
      <c r="C78" s="1415"/>
      <c r="D78" s="1415"/>
      <c r="E78" s="1416"/>
    </row>
  </sheetData>
  <mergeCells count="32">
    <mergeCell ref="A53:G53"/>
    <mergeCell ref="A61:F61"/>
    <mergeCell ref="B75:C75"/>
    <mergeCell ref="A77:B77"/>
    <mergeCell ref="C78:E78"/>
    <mergeCell ref="A64:F64"/>
    <mergeCell ref="A65:E65"/>
    <mergeCell ref="A66:G66"/>
    <mergeCell ref="D67:D72"/>
    <mergeCell ref="A74:B74"/>
    <mergeCell ref="A63:F63"/>
    <mergeCell ref="A32:F32"/>
    <mergeCell ref="A33:F33"/>
    <mergeCell ref="A34:G34"/>
    <mergeCell ref="B35:D35"/>
    <mergeCell ref="E35:G35"/>
    <mergeCell ref="B48:D48"/>
    <mergeCell ref="E48:G48"/>
    <mergeCell ref="A52:F52"/>
    <mergeCell ref="D6:G6"/>
    <mergeCell ref="A1:G1"/>
    <mergeCell ref="A2:G2"/>
    <mergeCell ref="A4:B4"/>
    <mergeCell ref="D4:G4"/>
    <mergeCell ref="D5:G5"/>
    <mergeCell ref="B46:D46"/>
    <mergeCell ref="A8:C9"/>
    <mergeCell ref="D8:G9"/>
    <mergeCell ref="D10:G10"/>
    <mergeCell ref="B11:G11"/>
    <mergeCell ref="A13:G13"/>
    <mergeCell ref="A25:F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4" orientation="portrait" horizontalDpi="1200" r:id="rId1"/>
  <headerFooter>
    <oddFooter>&amp;Rстр. &amp;P из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92D050"/>
    <pageSetUpPr fitToPage="1"/>
  </sheetPr>
  <dimension ref="A1:K29"/>
  <sheetViews>
    <sheetView topLeftCell="A17" zoomScale="120" zoomScaleNormal="120" workbookViewId="0">
      <selection activeCell="C10" sqref="C10"/>
    </sheetView>
  </sheetViews>
  <sheetFormatPr defaultColWidth="8.7109375" defaultRowHeight="12.75" x14ac:dyDescent="0.2"/>
  <cols>
    <col min="1" max="1" width="4.7109375" style="653" customWidth="1"/>
    <col min="2" max="2" width="24.7109375" style="653" customWidth="1"/>
    <col min="3" max="3" width="32.7109375" style="653" customWidth="1"/>
    <col min="4" max="4" width="14.28515625" style="653" customWidth="1"/>
    <col min="5" max="5" width="10.28515625" style="653" customWidth="1"/>
    <col min="6" max="6" width="20.85546875" style="653" customWidth="1"/>
    <col min="7" max="7" width="16.5703125" style="722" customWidth="1"/>
    <col min="8" max="8" width="28.5703125" style="653" hidden="1" customWidth="1"/>
    <col min="9" max="16384" width="8.7109375" style="653"/>
  </cols>
  <sheetData>
    <row r="1" spans="1:11" x14ac:dyDescent="0.2">
      <c r="A1" s="1433" t="s">
        <v>857</v>
      </c>
      <c r="B1" s="1433"/>
      <c r="C1" s="1433"/>
      <c r="D1" s="1433"/>
      <c r="E1" s="1433"/>
      <c r="F1" s="1433"/>
      <c r="G1" s="1433"/>
      <c r="H1" s="652"/>
      <c r="I1" s="652"/>
    </row>
    <row r="2" spans="1:11" ht="28.9" customHeight="1" x14ac:dyDescent="0.2">
      <c r="A2" s="1434" t="s">
        <v>814</v>
      </c>
      <c r="B2" s="1434"/>
      <c r="C2" s="1434"/>
      <c r="D2" s="1434"/>
      <c r="E2" s="1434"/>
      <c r="F2" s="1434"/>
      <c r="G2" s="1434"/>
      <c r="H2" s="652"/>
      <c r="I2" s="652"/>
    </row>
    <row r="3" spans="1:11" ht="65.25" customHeight="1" x14ac:dyDescent="0.2">
      <c r="A3" s="654"/>
      <c r="B3" s="759" t="s">
        <v>815</v>
      </c>
      <c r="C3" s="1435" t="s">
        <v>816</v>
      </c>
      <c r="D3" s="1435"/>
      <c r="E3" s="1435"/>
      <c r="F3" s="1435"/>
      <c r="G3" s="656"/>
      <c r="H3" s="652"/>
      <c r="I3" s="652"/>
    </row>
    <row r="4" spans="1:11" s="660" customFormat="1" ht="22.9" customHeight="1" x14ac:dyDescent="0.2">
      <c r="A4" s="657" t="s">
        <v>817</v>
      </c>
      <c r="B4" s="657"/>
      <c r="C4" s="657"/>
      <c r="D4" s="657"/>
      <c r="E4" s="657"/>
      <c r="F4" s="657"/>
      <c r="G4" s="658"/>
      <c r="H4" s="657"/>
      <c r="I4" s="657"/>
      <c r="J4" s="748"/>
    </row>
    <row r="5" spans="1:11" s="660" customFormat="1" ht="18" customHeight="1" x14ac:dyDescent="0.2">
      <c r="A5" s="661" t="s">
        <v>1084</v>
      </c>
      <c r="B5" s="661"/>
      <c r="C5" s="661"/>
      <c r="D5" s="661"/>
      <c r="E5" s="661"/>
      <c r="F5" s="661"/>
      <c r="G5" s="662"/>
      <c r="H5" s="661"/>
      <c r="I5" s="661"/>
      <c r="J5" s="663"/>
      <c r="K5" s="664"/>
    </row>
    <row r="6" spans="1:11" x14ac:dyDescent="0.2">
      <c r="A6" s="1436" t="s">
        <v>78</v>
      </c>
      <c r="B6" s="1436"/>
      <c r="C6" s="1436"/>
      <c r="D6" s="1436"/>
      <c r="E6" s="1436"/>
      <c r="F6" s="1436"/>
      <c r="G6" s="1436"/>
      <c r="H6" s="652"/>
      <c r="I6" s="652"/>
    </row>
    <row r="7" spans="1:11" ht="25.5" x14ac:dyDescent="0.2">
      <c r="A7" s="665" t="s">
        <v>101</v>
      </c>
      <c r="B7" s="665" t="s">
        <v>819</v>
      </c>
      <c r="C7" s="665" t="s">
        <v>192</v>
      </c>
      <c r="D7" s="665" t="s">
        <v>655</v>
      </c>
      <c r="E7" s="665" t="s">
        <v>20</v>
      </c>
      <c r="F7" s="665" t="s">
        <v>820</v>
      </c>
      <c r="G7" s="666" t="s">
        <v>821</v>
      </c>
      <c r="H7" s="652"/>
      <c r="I7" s="652"/>
    </row>
    <row r="8" spans="1:11" x14ac:dyDescent="0.2">
      <c r="A8" s="667">
        <v>1</v>
      </c>
      <c r="B8" s="667">
        <v>2</v>
      </c>
      <c r="C8" s="667">
        <v>3</v>
      </c>
      <c r="D8" s="667">
        <v>4</v>
      </c>
      <c r="E8" s="667">
        <v>5</v>
      </c>
      <c r="F8" s="667">
        <v>6</v>
      </c>
      <c r="G8" s="668">
        <v>7</v>
      </c>
      <c r="H8" s="652"/>
      <c r="I8" s="652"/>
    </row>
    <row r="9" spans="1:11" x14ac:dyDescent="0.2">
      <c r="A9" s="1437" t="s">
        <v>822</v>
      </c>
      <c r="B9" s="1438"/>
      <c r="C9" s="1438"/>
      <c r="D9" s="1438"/>
      <c r="E9" s="1438"/>
      <c r="F9" s="1438"/>
      <c r="G9" s="1439"/>
      <c r="H9" s="652"/>
      <c r="I9" s="652"/>
    </row>
    <row r="10" spans="1:11" ht="63.75" x14ac:dyDescent="0.2">
      <c r="A10" s="669">
        <v>1</v>
      </c>
      <c r="B10" s="670" t="s">
        <v>823</v>
      </c>
      <c r="C10" s="671" t="s">
        <v>824</v>
      </c>
      <c r="D10" s="669" t="s">
        <v>825</v>
      </c>
      <c r="E10" s="669">
        <v>1</v>
      </c>
      <c r="F10" s="672">
        <v>70</v>
      </c>
      <c r="G10" s="673">
        <f>E10*F10</f>
        <v>70</v>
      </c>
      <c r="H10" s="652"/>
      <c r="I10" s="652"/>
    </row>
    <row r="11" spans="1:11" ht="64.5" thickBot="1" x14ac:dyDescent="0.25">
      <c r="A11" s="674">
        <v>2</v>
      </c>
      <c r="B11" s="675" t="s">
        <v>826</v>
      </c>
      <c r="C11" s="676" t="s">
        <v>827</v>
      </c>
      <c r="D11" s="677" t="s">
        <v>828</v>
      </c>
      <c r="E11" s="677">
        <v>42</v>
      </c>
      <c r="F11" s="677">
        <v>930</v>
      </c>
      <c r="G11" s="672">
        <f>(930+E11*930*0.5)*0.48</f>
        <v>9820.7999999999993</v>
      </c>
      <c r="H11" s="678"/>
    </row>
    <row r="12" spans="1:11" ht="29.25" customHeight="1" x14ac:dyDescent="0.2">
      <c r="A12" s="674">
        <v>4</v>
      </c>
      <c r="B12" s="677" t="s">
        <v>832</v>
      </c>
      <c r="C12" s="683" t="s">
        <v>833</v>
      </c>
      <c r="D12" s="677" t="s">
        <v>834</v>
      </c>
      <c r="E12" s="677">
        <v>30</v>
      </c>
      <c r="F12" s="677">
        <v>4.0599999999999996</v>
      </c>
      <c r="G12" s="674">
        <f>F12*E12</f>
        <v>121.8</v>
      </c>
    </row>
    <row r="13" spans="1:11" ht="26.25" customHeight="1" x14ac:dyDescent="0.2">
      <c r="A13" s="684">
        <v>5</v>
      </c>
      <c r="B13" s="670" t="s">
        <v>835</v>
      </c>
      <c r="C13" s="685" t="s">
        <v>836</v>
      </c>
      <c r="D13" s="686">
        <v>1.2</v>
      </c>
      <c r="E13" s="687">
        <f>G10+G11+G12</f>
        <v>10012.6</v>
      </c>
      <c r="F13" s="688"/>
      <c r="G13" s="689">
        <f>D13*E13</f>
        <v>12015.12</v>
      </c>
      <c r="H13" s="652"/>
      <c r="I13" s="652"/>
    </row>
    <row r="14" spans="1:11" ht="20.25" customHeight="1" x14ac:dyDescent="0.2">
      <c r="A14" s="1440" t="s">
        <v>837</v>
      </c>
      <c r="B14" s="1441"/>
      <c r="C14" s="1441"/>
      <c r="D14" s="1441"/>
      <c r="E14" s="1441"/>
      <c r="F14" s="1442"/>
      <c r="G14" s="690">
        <f>G13</f>
        <v>12015.12</v>
      </c>
      <c r="H14" s="652"/>
      <c r="I14" s="652"/>
    </row>
    <row r="15" spans="1:11" ht="18" customHeight="1" x14ac:dyDescent="0.2">
      <c r="A15" s="1427" t="s">
        <v>838</v>
      </c>
      <c r="B15" s="1428"/>
      <c r="C15" s="1428"/>
      <c r="D15" s="1428"/>
      <c r="E15" s="1428"/>
      <c r="F15" s="1428"/>
      <c r="G15" s="1429"/>
      <c r="H15" s="652"/>
      <c r="I15" s="652"/>
    </row>
    <row r="16" spans="1:11" ht="42" customHeight="1" x14ac:dyDescent="0.2">
      <c r="A16" s="684">
        <v>6</v>
      </c>
      <c r="B16" s="691" t="s">
        <v>839</v>
      </c>
      <c r="C16" s="691" t="s">
        <v>840</v>
      </c>
      <c r="D16" s="692" t="s">
        <v>841</v>
      </c>
      <c r="E16" s="693">
        <v>1.5</v>
      </c>
      <c r="F16" s="677">
        <v>530</v>
      </c>
      <c r="G16" s="694">
        <f>E16*F16</f>
        <v>795</v>
      </c>
      <c r="H16" s="695"/>
      <c r="I16" s="652"/>
    </row>
    <row r="17" spans="1:9" ht="36" customHeight="1" x14ac:dyDescent="0.2">
      <c r="A17" s="696">
        <v>7</v>
      </c>
      <c r="B17" s="677" t="s">
        <v>842</v>
      </c>
      <c r="C17" s="697" t="s">
        <v>843</v>
      </c>
      <c r="D17" s="697" t="s">
        <v>844</v>
      </c>
      <c r="E17" s="698">
        <v>30</v>
      </c>
      <c r="F17" s="699">
        <v>0.75</v>
      </c>
      <c r="G17" s="672">
        <f>E17*F17</f>
        <v>22.5</v>
      </c>
      <c r="H17" s="700"/>
      <c r="I17" s="652"/>
    </row>
    <row r="18" spans="1:9" ht="25.5" x14ac:dyDescent="0.2">
      <c r="A18" s="684">
        <v>8</v>
      </c>
      <c r="B18" s="670" t="s">
        <v>845</v>
      </c>
      <c r="C18" s="691" t="s">
        <v>846</v>
      </c>
      <c r="D18" s="692" t="s">
        <v>847</v>
      </c>
      <c r="E18" s="701">
        <v>1</v>
      </c>
      <c r="F18" s="701">
        <v>78</v>
      </c>
      <c r="G18" s="694">
        <f>E18*F18+10*16</f>
        <v>238</v>
      </c>
      <c r="H18" s="702"/>
      <c r="I18" s="652"/>
    </row>
    <row r="19" spans="1:9" x14ac:dyDescent="0.2">
      <c r="A19" s="703"/>
      <c r="B19" s="691"/>
      <c r="C19" s="704" t="s">
        <v>848</v>
      </c>
      <c r="D19" s="691"/>
      <c r="E19" s="705"/>
      <c r="F19" s="688"/>
      <c r="G19" s="689">
        <f>SUM(G16:G18)</f>
        <v>1055.5</v>
      </c>
      <c r="H19" s="702"/>
      <c r="I19" s="652"/>
    </row>
    <row r="20" spans="1:9" x14ac:dyDescent="0.2">
      <c r="A20" s="706"/>
      <c r="B20" s="691"/>
      <c r="C20" s="704" t="s">
        <v>849</v>
      </c>
      <c r="D20" s="706"/>
      <c r="E20" s="706"/>
      <c r="F20" s="704"/>
      <c r="G20" s="707">
        <f>G14+G19</f>
        <v>13070.62</v>
      </c>
      <c r="H20" s="652"/>
      <c r="I20" s="652"/>
    </row>
    <row r="21" spans="1:9" ht="25.5" x14ac:dyDescent="0.2">
      <c r="A21" s="669">
        <v>9</v>
      </c>
      <c r="B21" s="691" t="s">
        <v>850</v>
      </c>
      <c r="C21" s="708" t="s">
        <v>740</v>
      </c>
      <c r="D21" s="691"/>
      <c r="E21" s="691"/>
      <c r="F21" s="692">
        <v>14.6</v>
      </c>
      <c r="G21" s="707">
        <f>G20*F21</f>
        <v>190831.05</v>
      </c>
      <c r="H21" s="652"/>
      <c r="I21" s="652"/>
    </row>
    <row r="22" spans="1:9" ht="38.25" x14ac:dyDescent="0.2">
      <c r="A22" s="669">
        <v>10</v>
      </c>
      <c r="B22" s="691" t="s">
        <v>851</v>
      </c>
      <c r="C22" s="708" t="s">
        <v>740</v>
      </c>
      <c r="D22" s="691"/>
      <c r="E22" s="691"/>
      <c r="F22" s="692">
        <v>4</v>
      </c>
      <c r="G22" s="707">
        <f>G21*F22</f>
        <v>763324.2</v>
      </c>
      <c r="H22" s="652"/>
      <c r="I22" s="652"/>
    </row>
    <row r="23" spans="1:9" s="710" customFormat="1" ht="15" customHeight="1" x14ac:dyDescent="0.2">
      <c r="A23" s="1430" t="s">
        <v>852</v>
      </c>
      <c r="B23" s="1431"/>
      <c r="C23" s="1431"/>
      <c r="D23" s="1431"/>
      <c r="E23" s="1431"/>
      <c r="F23" s="1431"/>
      <c r="G23" s="1432"/>
      <c r="H23" s="709"/>
      <c r="I23" s="709"/>
    </row>
    <row r="24" spans="1:9" ht="131.25" customHeight="1" x14ac:dyDescent="0.2">
      <c r="A24" s="669">
        <v>11</v>
      </c>
      <c r="B24" s="691" t="s">
        <v>853</v>
      </c>
      <c r="C24" s="708" t="s">
        <v>854</v>
      </c>
      <c r="D24" s="691"/>
      <c r="E24" s="691"/>
      <c r="F24" s="711">
        <f>540*15*4</f>
        <v>32400</v>
      </c>
      <c r="G24" s="712">
        <f>F24</f>
        <v>32400</v>
      </c>
      <c r="H24" s="652"/>
      <c r="I24" s="652"/>
    </row>
    <row r="25" spans="1:9" x14ac:dyDescent="0.2">
      <c r="A25" s="847"/>
      <c r="B25" s="848"/>
      <c r="C25" s="849" t="s">
        <v>12</v>
      </c>
      <c r="D25" s="848"/>
      <c r="E25" s="848"/>
      <c r="F25" s="848"/>
      <c r="G25" s="850">
        <f>G22+G24</f>
        <v>795724.2</v>
      </c>
      <c r="H25" s="652"/>
      <c r="I25" s="652"/>
    </row>
    <row r="26" spans="1:9" ht="15" customHeight="1" x14ac:dyDescent="0.2">
      <c r="A26" s="851"/>
      <c r="B26" s="851"/>
      <c r="C26" s="852" t="s">
        <v>1075</v>
      </c>
      <c r="D26" s="853"/>
      <c r="E26" s="853"/>
      <c r="F26" s="853"/>
      <c r="G26" s="854">
        <f>G25*1.2</f>
        <v>954869.04</v>
      </c>
      <c r="H26" s="652"/>
      <c r="I26" s="652"/>
    </row>
    <row r="27" spans="1:9" x14ac:dyDescent="0.2">
      <c r="A27" s="718"/>
      <c r="B27" s="87"/>
      <c r="C27" s="87"/>
      <c r="D27" s="717"/>
      <c r="E27" s="717"/>
      <c r="F27" s="717"/>
      <c r="G27" s="719"/>
    </row>
    <row r="28" spans="1:9" x14ac:dyDescent="0.2">
      <c r="A28" s="717"/>
      <c r="B28" s="720"/>
      <c r="C28" s="721"/>
      <c r="D28" s="717"/>
      <c r="E28" s="717"/>
      <c r="F28" s="717"/>
      <c r="G28" s="719"/>
    </row>
    <row r="29" spans="1:9" x14ac:dyDescent="0.2">
      <c r="A29" s="717"/>
      <c r="B29" s="720"/>
      <c r="C29" s="720"/>
      <c r="D29" s="717"/>
      <c r="E29" s="717"/>
      <c r="F29" s="717"/>
      <c r="G29" s="719"/>
    </row>
  </sheetData>
  <mergeCells count="8">
    <mergeCell ref="A15:G15"/>
    <mergeCell ref="A23:G23"/>
    <mergeCell ref="A1:G1"/>
    <mergeCell ref="A2:G2"/>
    <mergeCell ref="C3:F3"/>
    <mergeCell ref="A6:G6"/>
    <mergeCell ref="A9:G9"/>
    <mergeCell ref="A14:F14"/>
  </mergeCells>
  <pageMargins left="0.78740157480314965" right="0" top="0.74803149606299213" bottom="0.74803149606299213" header="0.31496062992125984" footer="0.31496062992125984"/>
  <pageSetup paperSize="9" fitToHeight="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K32"/>
  <sheetViews>
    <sheetView view="pageBreakPreview" topLeftCell="A7" zoomScaleNormal="100" zoomScaleSheetLayoutView="100" workbookViewId="0">
      <selection activeCell="D12" sqref="D12"/>
    </sheetView>
  </sheetViews>
  <sheetFormatPr defaultRowHeight="15" x14ac:dyDescent="0.25"/>
  <cols>
    <col min="1" max="1" width="9.140625" style="857"/>
    <col min="2" max="2" width="16" style="857" customWidth="1"/>
    <col min="3" max="3" width="9.140625" style="857"/>
    <col min="4" max="4" width="16.7109375" style="857" customWidth="1"/>
    <col min="5" max="6" width="9.140625" style="857"/>
    <col min="7" max="7" width="14" style="857" customWidth="1"/>
    <col min="8" max="8" width="22.85546875" style="857" customWidth="1"/>
    <col min="9" max="9" width="12" style="857" customWidth="1"/>
    <col min="10" max="14" width="9.140625" style="857"/>
    <col min="15" max="15" width="93.42578125" style="857" customWidth="1"/>
    <col min="16" max="16384" width="9.140625" style="857"/>
  </cols>
  <sheetData>
    <row r="1" spans="1:11" x14ac:dyDescent="0.25">
      <c r="A1" s="855"/>
      <c r="B1" s="855"/>
      <c r="C1" s="855"/>
      <c r="D1" s="855"/>
      <c r="E1" s="855"/>
      <c r="F1" s="855"/>
      <c r="G1" s="856" t="s">
        <v>893</v>
      </c>
    </row>
    <row r="2" spans="1:11" x14ac:dyDescent="0.25">
      <c r="A2" s="855"/>
      <c r="B2" s="855"/>
      <c r="C2" s="855"/>
      <c r="D2" s="855"/>
      <c r="E2" s="855"/>
      <c r="F2" s="855"/>
      <c r="G2" s="855"/>
    </row>
    <row r="3" spans="1:11" ht="49.5" customHeight="1" x14ac:dyDescent="0.25">
      <c r="A3" s="1445" t="s">
        <v>911</v>
      </c>
      <c r="B3" s="1446"/>
      <c r="C3" s="1446"/>
      <c r="D3" s="1446"/>
      <c r="E3" s="1446"/>
      <c r="F3" s="1446"/>
      <c r="G3" s="1446"/>
    </row>
    <row r="4" spans="1:11" ht="15" customHeight="1" x14ac:dyDescent="0.25">
      <c r="A4" s="855"/>
      <c r="B4" s="855"/>
      <c r="C4" s="858"/>
      <c r="D4" s="859"/>
      <c r="E4" s="859"/>
      <c r="F4" s="858"/>
      <c r="G4" s="860"/>
      <c r="H4" s="861"/>
    </row>
    <row r="5" spans="1:11" ht="36" customHeight="1" x14ac:dyDescent="0.25">
      <c r="A5" s="1447" t="s">
        <v>79</v>
      </c>
      <c r="B5" s="1448"/>
      <c r="C5" s="1449" t="s">
        <v>894</v>
      </c>
      <c r="D5" s="1448"/>
      <c r="E5" s="1448"/>
      <c r="F5" s="1448"/>
      <c r="G5" s="1448"/>
      <c r="H5" s="862"/>
    </row>
    <row r="6" spans="1:11" ht="38.25" customHeight="1" x14ac:dyDescent="0.25">
      <c r="A6" s="1450" t="s">
        <v>83</v>
      </c>
      <c r="B6" s="1448"/>
      <c r="C6" s="1451"/>
      <c r="D6" s="1448"/>
      <c r="E6" s="1448"/>
      <c r="F6" s="1448"/>
      <c r="G6" s="1448"/>
      <c r="H6" s="863"/>
    </row>
    <row r="7" spans="1:11" ht="39" customHeight="1" x14ac:dyDescent="0.25">
      <c r="A7" s="1452" t="s">
        <v>353</v>
      </c>
      <c r="B7" s="1448"/>
      <c r="C7" s="1451" t="s">
        <v>1078</v>
      </c>
      <c r="D7" s="1448"/>
      <c r="E7" s="1448"/>
      <c r="F7" s="1448"/>
      <c r="G7" s="1448"/>
      <c r="H7" s="863"/>
    </row>
    <row r="8" spans="1:11" x14ac:dyDescent="0.25">
      <c r="A8" s="855"/>
      <c r="B8" s="855"/>
      <c r="C8" s="855"/>
      <c r="D8" s="864"/>
      <c r="E8" s="859"/>
      <c r="F8" s="855"/>
      <c r="G8" s="856"/>
    </row>
    <row r="9" spans="1:11" x14ac:dyDescent="0.25">
      <c r="A9" s="1443" t="s">
        <v>2</v>
      </c>
      <c r="B9" s="1443" t="s">
        <v>3</v>
      </c>
      <c r="C9" s="1456" t="s">
        <v>895</v>
      </c>
      <c r="D9" s="1457"/>
      <c r="E9" s="1443" t="s">
        <v>896</v>
      </c>
      <c r="F9" s="1443" t="s">
        <v>897</v>
      </c>
      <c r="G9" s="1443" t="s">
        <v>898</v>
      </c>
    </row>
    <row r="10" spans="1:11" ht="39.75" customHeight="1" x14ac:dyDescent="0.25">
      <c r="A10" s="1444"/>
      <c r="B10" s="1455"/>
      <c r="C10" s="865" t="s">
        <v>899</v>
      </c>
      <c r="D10" s="866" t="s">
        <v>900</v>
      </c>
      <c r="E10" s="1444"/>
      <c r="F10" s="1444"/>
      <c r="G10" s="1444"/>
    </row>
    <row r="11" spans="1:11" x14ac:dyDescent="0.25">
      <c r="A11" s="867">
        <v>1</v>
      </c>
      <c r="B11" s="868">
        <v>2</v>
      </c>
      <c r="C11" s="867">
        <v>3</v>
      </c>
      <c r="D11" s="869">
        <v>4</v>
      </c>
      <c r="E11" s="870">
        <v>5</v>
      </c>
      <c r="F11" s="870">
        <v>6</v>
      </c>
      <c r="G11" s="870">
        <v>7</v>
      </c>
    </row>
    <row r="12" spans="1:11" ht="24" customHeight="1" x14ac:dyDescent="0.25">
      <c r="A12" s="1458">
        <v>1</v>
      </c>
      <c r="B12" s="1443" t="s">
        <v>360</v>
      </c>
      <c r="C12" s="867">
        <v>1</v>
      </c>
      <c r="D12" s="871" t="s">
        <v>901</v>
      </c>
      <c r="E12" s="867">
        <v>10</v>
      </c>
      <c r="F12" s="872">
        <f t="shared" ref="F12:F19" si="0">80077/22</f>
        <v>3639.86</v>
      </c>
      <c r="G12" s="873">
        <f t="shared" ref="G12:G19" si="1">C12*E12*F12</f>
        <v>36398.6</v>
      </c>
      <c r="H12" s="1462" t="s">
        <v>902</v>
      </c>
      <c r="I12" s="1463"/>
      <c r="J12" s="1463"/>
      <c r="K12" s="1463"/>
    </row>
    <row r="13" spans="1:11" x14ac:dyDescent="0.25">
      <c r="A13" s="1459"/>
      <c r="B13" s="1461"/>
      <c r="C13" s="867">
        <v>3</v>
      </c>
      <c r="D13" s="871" t="s">
        <v>903</v>
      </c>
      <c r="E13" s="867">
        <v>25</v>
      </c>
      <c r="F13" s="872">
        <f t="shared" si="0"/>
        <v>3639.86</v>
      </c>
      <c r="G13" s="873">
        <f t="shared" si="1"/>
        <v>272989.5</v>
      </c>
      <c r="H13" s="1462"/>
      <c r="I13" s="1463"/>
      <c r="J13" s="1463"/>
      <c r="K13" s="1463"/>
    </row>
    <row r="14" spans="1:11" x14ac:dyDescent="0.25">
      <c r="A14" s="1459"/>
      <c r="B14" s="1461"/>
      <c r="C14" s="867">
        <v>3</v>
      </c>
      <c r="D14" s="871" t="s">
        <v>904</v>
      </c>
      <c r="E14" s="867">
        <v>25</v>
      </c>
      <c r="F14" s="872">
        <f t="shared" si="0"/>
        <v>3639.86</v>
      </c>
      <c r="G14" s="873">
        <f t="shared" si="1"/>
        <v>272989.5</v>
      </c>
      <c r="H14" s="1462"/>
      <c r="I14" s="1463"/>
      <c r="J14" s="1463"/>
      <c r="K14" s="1463"/>
    </row>
    <row r="15" spans="1:11" ht="36" x14ac:dyDescent="0.25">
      <c r="A15" s="1460"/>
      <c r="B15" s="1460"/>
      <c r="C15" s="867">
        <v>1</v>
      </c>
      <c r="D15" s="871" t="s">
        <v>905</v>
      </c>
      <c r="E15" s="867">
        <v>4</v>
      </c>
      <c r="F15" s="872">
        <f t="shared" si="0"/>
        <v>3639.86</v>
      </c>
      <c r="G15" s="873">
        <f t="shared" si="1"/>
        <v>14559.44</v>
      </c>
      <c r="H15" s="1462"/>
      <c r="I15" s="1463"/>
      <c r="J15" s="1463"/>
      <c r="K15" s="1463"/>
    </row>
    <row r="16" spans="1:11" ht="24" x14ac:dyDescent="0.25">
      <c r="A16" s="1458">
        <v>2</v>
      </c>
      <c r="B16" s="1443" t="s">
        <v>384</v>
      </c>
      <c r="C16" s="867">
        <v>1</v>
      </c>
      <c r="D16" s="871" t="s">
        <v>901</v>
      </c>
      <c r="E16" s="867">
        <v>5</v>
      </c>
      <c r="F16" s="872">
        <f t="shared" si="0"/>
        <v>3639.86</v>
      </c>
      <c r="G16" s="873">
        <f t="shared" si="1"/>
        <v>18199.3</v>
      </c>
      <c r="H16" s="1462"/>
      <c r="I16" s="1463"/>
      <c r="J16" s="1463"/>
      <c r="K16" s="1463"/>
    </row>
    <row r="17" spans="1:11" x14ac:dyDescent="0.25">
      <c r="A17" s="1459"/>
      <c r="B17" s="1461"/>
      <c r="C17" s="867">
        <v>1</v>
      </c>
      <c r="D17" s="871" t="s">
        <v>903</v>
      </c>
      <c r="E17" s="867">
        <v>10</v>
      </c>
      <c r="F17" s="872">
        <f t="shared" si="0"/>
        <v>3639.86</v>
      </c>
      <c r="G17" s="873">
        <f t="shared" si="1"/>
        <v>36398.6</v>
      </c>
      <c r="H17" s="1462"/>
      <c r="I17" s="1463"/>
      <c r="J17" s="1463"/>
      <c r="K17" s="1463"/>
    </row>
    <row r="18" spans="1:11" x14ac:dyDescent="0.25">
      <c r="A18" s="1459"/>
      <c r="B18" s="1461"/>
      <c r="C18" s="867">
        <v>1</v>
      </c>
      <c r="D18" s="871" t="s">
        <v>904</v>
      </c>
      <c r="E18" s="867">
        <v>10</v>
      </c>
      <c r="F18" s="872">
        <f t="shared" si="0"/>
        <v>3639.86</v>
      </c>
      <c r="G18" s="873">
        <f t="shared" si="1"/>
        <v>36398.6</v>
      </c>
      <c r="H18" s="1462"/>
      <c r="I18" s="1463"/>
      <c r="J18" s="1463"/>
      <c r="K18" s="1463"/>
    </row>
    <row r="19" spans="1:11" ht="36" x14ac:dyDescent="0.25">
      <c r="A19" s="1460"/>
      <c r="B19" s="1460"/>
      <c r="C19" s="867">
        <v>1</v>
      </c>
      <c r="D19" s="871" t="s">
        <v>905</v>
      </c>
      <c r="E19" s="867">
        <v>10</v>
      </c>
      <c r="F19" s="872">
        <f t="shared" si="0"/>
        <v>3639.86</v>
      </c>
      <c r="G19" s="873">
        <f t="shared" si="1"/>
        <v>36398.6</v>
      </c>
      <c r="H19" s="1462"/>
      <c r="I19" s="1463"/>
      <c r="J19" s="1463"/>
      <c r="K19" s="1463"/>
    </row>
    <row r="20" spans="1:11" x14ac:dyDescent="0.25">
      <c r="A20" s="867">
        <v>3</v>
      </c>
      <c r="B20" s="1453" t="s">
        <v>906</v>
      </c>
      <c r="C20" s="1454"/>
      <c r="D20" s="1454"/>
      <c r="E20" s="1454"/>
      <c r="F20" s="1454"/>
      <c r="G20" s="873">
        <f>SUM(G12:G19)</f>
        <v>724332.14</v>
      </c>
    </row>
    <row r="21" spans="1:11" ht="59.25" customHeight="1" x14ac:dyDescent="0.25">
      <c r="A21" s="867">
        <v>4</v>
      </c>
      <c r="B21" s="1466" t="s">
        <v>935</v>
      </c>
      <c r="C21" s="1467"/>
      <c r="D21" s="1467"/>
      <c r="E21" s="1467"/>
      <c r="F21" s="1468"/>
      <c r="G21" s="873">
        <f>G20*0.3</f>
        <v>217299.64</v>
      </c>
    </row>
    <row r="22" spans="1:11" s="874" customFormat="1" x14ac:dyDescent="0.25">
      <c r="A22" s="867">
        <v>5</v>
      </c>
      <c r="B22" s="1453" t="s">
        <v>907</v>
      </c>
      <c r="C22" s="1454"/>
      <c r="D22" s="1454"/>
      <c r="E22" s="1454"/>
      <c r="F22" s="1454"/>
      <c r="G22" s="873">
        <f>(G20)*0.85</f>
        <v>615682.31999999995</v>
      </c>
    </row>
    <row r="23" spans="1:11" s="874" customFormat="1" x14ac:dyDescent="0.25">
      <c r="A23" s="867">
        <v>6</v>
      </c>
      <c r="B23" s="1469" t="s">
        <v>908</v>
      </c>
      <c r="C23" s="1470"/>
      <c r="D23" s="1470"/>
      <c r="E23" s="1470"/>
      <c r="F23" s="1470"/>
      <c r="G23" s="873">
        <f>G20+G21+G22</f>
        <v>1557314.1</v>
      </c>
    </row>
    <row r="24" spans="1:11" s="874" customFormat="1" x14ac:dyDescent="0.25">
      <c r="A24" s="867">
        <v>7</v>
      </c>
      <c r="B24" s="1469" t="s">
        <v>909</v>
      </c>
      <c r="C24" s="1470"/>
      <c r="D24" s="1470"/>
      <c r="E24" s="1470"/>
      <c r="F24" s="1470"/>
      <c r="G24" s="873">
        <f>(G20+G21+G22)*0.1</f>
        <v>155731.41</v>
      </c>
    </row>
    <row r="25" spans="1:11" s="874" customFormat="1" x14ac:dyDescent="0.25">
      <c r="A25" s="875">
        <v>8</v>
      </c>
      <c r="B25" s="1471" t="s">
        <v>738</v>
      </c>
      <c r="C25" s="1472"/>
      <c r="D25" s="1472"/>
      <c r="E25" s="1472"/>
      <c r="F25" s="1473"/>
      <c r="G25" s="876">
        <f>G23+G24</f>
        <v>1713045.51</v>
      </c>
    </row>
    <row r="26" spans="1:11" x14ac:dyDescent="0.25">
      <c r="A26" s="875">
        <v>9</v>
      </c>
      <c r="B26" s="1471" t="s">
        <v>526</v>
      </c>
      <c r="C26" s="1472"/>
      <c r="D26" s="1472"/>
      <c r="E26" s="1472"/>
      <c r="F26" s="1473"/>
      <c r="G26" s="876">
        <f>G25*0.2</f>
        <v>342609.1</v>
      </c>
    </row>
    <row r="27" spans="1:11" x14ac:dyDescent="0.25">
      <c r="A27" s="875">
        <v>10</v>
      </c>
      <c r="B27" s="1474" t="s">
        <v>910</v>
      </c>
      <c r="C27" s="1475"/>
      <c r="D27" s="1475"/>
      <c r="E27" s="1475"/>
      <c r="F27" s="1476"/>
      <c r="G27" s="877">
        <f>G25+G26</f>
        <v>2055654.61</v>
      </c>
    </row>
    <row r="28" spans="1:11" x14ac:dyDescent="0.25">
      <c r="A28" s="855"/>
      <c r="B28" s="855"/>
      <c r="C28" s="855"/>
      <c r="D28" s="855"/>
      <c r="E28" s="855"/>
      <c r="F28" s="878"/>
      <c r="G28" s="855"/>
    </row>
    <row r="29" spans="1:11" ht="12" customHeight="1" x14ac:dyDescent="0.25">
      <c r="A29" s="855"/>
      <c r="B29" s="855"/>
      <c r="C29" s="855"/>
      <c r="D29" s="855"/>
      <c r="E29" s="855"/>
      <c r="F29" s="855"/>
      <c r="G29" s="855"/>
    </row>
    <row r="30" spans="1:11" ht="24" customHeight="1" x14ac:dyDescent="0.25">
      <c r="A30" s="879"/>
      <c r="B30" s="1464"/>
      <c r="C30" s="1464"/>
      <c r="D30" s="1464"/>
      <c r="E30" s="880"/>
      <c r="F30" s="1465"/>
      <c r="G30" s="1465"/>
    </row>
    <row r="31" spans="1:11" ht="24" customHeight="1" x14ac:dyDescent="0.25">
      <c r="A31" s="879"/>
      <c r="B31" s="1464"/>
      <c r="C31" s="1464"/>
      <c r="D31" s="1464"/>
      <c r="E31" s="880"/>
      <c r="F31" s="1465"/>
      <c r="G31" s="1465"/>
    </row>
    <row r="32" spans="1:11" ht="24" customHeight="1" x14ac:dyDescent="0.25">
      <c r="A32" s="879"/>
      <c r="B32" s="1464"/>
      <c r="C32" s="1464"/>
      <c r="D32" s="1464"/>
      <c r="E32" s="880"/>
      <c r="F32" s="1465"/>
      <c r="G32" s="1465"/>
    </row>
  </sheetData>
  <mergeCells count="32">
    <mergeCell ref="H12:K19"/>
    <mergeCell ref="A16:A19"/>
    <mergeCell ref="B16:B19"/>
    <mergeCell ref="B32:D32"/>
    <mergeCell ref="F32:G32"/>
    <mergeCell ref="B21:F21"/>
    <mergeCell ref="B22:F22"/>
    <mergeCell ref="B23:F23"/>
    <mergeCell ref="B24:F24"/>
    <mergeCell ref="B25:F25"/>
    <mergeCell ref="B26:F26"/>
    <mergeCell ref="B27:F27"/>
    <mergeCell ref="B30:D30"/>
    <mergeCell ref="F30:G30"/>
    <mergeCell ref="B31:D31"/>
    <mergeCell ref="F31:G31"/>
    <mergeCell ref="B20:F20"/>
    <mergeCell ref="A9:A10"/>
    <mergeCell ref="B9:B10"/>
    <mergeCell ref="C9:D9"/>
    <mergeCell ref="E9:E10"/>
    <mergeCell ref="F9:F10"/>
    <mergeCell ref="A12:A15"/>
    <mergeCell ref="B12:B15"/>
    <mergeCell ref="G9:G10"/>
    <mergeCell ref="A3:G3"/>
    <mergeCell ref="A5:B5"/>
    <mergeCell ref="C5:G5"/>
    <mergeCell ref="A6:B6"/>
    <mergeCell ref="C6:G6"/>
    <mergeCell ref="A7:B7"/>
    <mergeCell ref="C7:G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D13"/>
  <sheetViews>
    <sheetView workbookViewId="0">
      <selection activeCell="D11" sqref="D11"/>
    </sheetView>
  </sheetViews>
  <sheetFormatPr defaultRowHeight="15" x14ac:dyDescent="0.25"/>
  <cols>
    <col min="2" max="2" width="65.42578125" customWidth="1"/>
    <col min="3" max="4" width="30.5703125" customWidth="1"/>
  </cols>
  <sheetData>
    <row r="1" spans="1:4" x14ac:dyDescent="0.25">
      <c r="A1" s="1477" t="s">
        <v>936</v>
      </c>
      <c r="B1" s="1477"/>
      <c r="C1" s="1477"/>
    </row>
    <row r="2" spans="1:4" x14ac:dyDescent="0.25">
      <c r="A2" s="1478" t="s">
        <v>937</v>
      </c>
      <c r="B2" s="1478"/>
      <c r="C2" s="1478"/>
    </row>
    <row r="3" spans="1:4" ht="54.75" customHeight="1" x14ac:dyDescent="0.25">
      <c r="A3" s="1479" t="s">
        <v>938</v>
      </c>
      <c r="B3" s="1479"/>
      <c r="C3" s="1479"/>
    </row>
    <row r="4" spans="1:4" ht="45" x14ac:dyDescent="0.25">
      <c r="A4" s="120"/>
      <c r="B4" s="723" t="s">
        <v>709</v>
      </c>
      <c r="C4" s="723" t="s">
        <v>939</v>
      </c>
      <c r="D4" s="115" t="s">
        <v>1027</v>
      </c>
    </row>
    <row r="5" spans="1:4" x14ac:dyDescent="0.25">
      <c r="A5" s="881">
        <v>1</v>
      </c>
      <c r="B5" s="725" t="s">
        <v>129</v>
      </c>
      <c r="C5" s="882">
        <f>Геодезия!N82</f>
        <v>1602268</v>
      </c>
      <c r="D5" s="893">
        <f>Геодезия!N80*Геодезия!D82</f>
        <v>145658.88</v>
      </c>
    </row>
    <row r="6" spans="1:4" s="89" customFormat="1" x14ac:dyDescent="0.25">
      <c r="A6" s="881">
        <v>2</v>
      </c>
      <c r="B6" s="725" t="s">
        <v>130</v>
      </c>
      <c r="C6" s="882">
        <f>Геология!L69</f>
        <v>29418861.579999998</v>
      </c>
      <c r="D6" s="892">
        <f>Геология!L68*10%</f>
        <v>2674441.96</v>
      </c>
    </row>
    <row r="7" spans="1:4" s="89" customFormat="1" x14ac:dyDescent="0.25">
      <c r="A7" s="881">
        <v>3</v>
      </c>
      <c r="B7" s="725" t="s">
        <v>176</v>
      </c>
      <c r="C7" s="882">
        <f>'Геофизика '!N36</f>
        <v>4230285.3499999996</v>
      </c>
      <c r="D7" s="725"/>
    </row>
    <row r="8" spans="1:4" x14ac:dyDescent="0.25">
      <c r="A8" s="881">
        <v>4</v>
      </c>
      <c r="B8" s="725" t="s">
        <v>131</v>
      </c>
      <c r="C8" s="882">
        <f>Гидромет!J50</f>
        <v>763613.82</v>
      </c>
      <c r="D8" s="893">
        <f>Гидромет!J49*Гидромет!I50</f>
        <v>69419.7</v>
      </c>
    </row>
    <row r="9" spans="1:4" x14ac:dyDescent="0.25">
      <c r="A9" s="881">
        <v>5</v>
      </c>
      <c r="B9" s="725" t="s">
        <v>651</v>
      </c>
      <c r="C9" s="882">
        <f>'Сели Лавины'!J40</f>
        <v>1425919.33</v>
      </c>
      <c r="D9" s="893">
        <f>'Сели Лавины'!J39*'Сели Лавины'!G40</f>
        <v>129629.08</v>
      </c>
    </row>
    <row r="10" spans="1:4" x14ac:dyDescent="0.25">
      <c r="A10" s="881">
        <v>6</v>
      </c>
      <c r="B10" s="725" t="s">
        <v>132</v>
      </c>
      <c r="C10" s="882">
        <f>Экология!G73</f>
        <v>774911.02</v>
      </c>
      <c r="D10" s="120"/>
    </row>
    <row r="11" spans="1:4" x14ac:dyDescent="0.25">
      <c r="A11" s="881">
        <v>7</v>
      </c>
      <c r="B11" s="725" t="s">
        <v>855</v>
      </c>
      <c r="C11" s="882">
        <f>Археология!G25</f>
        <v>795724.2</v>
      </c>
      <c r="D11" s="120"/>
    </row>
    <row r="12" spans="1:4" x14ac:dyDescent="0.25">
      <c r="A12" s="881">
        <v>8</v>
      </c>
      <c r="B12" s="725" t="s">
        <v>940</v>
      </c>
      <c r="C12" s="882">
        <f>'ВОП (по форме 3п)'!G25</f>
        <v>1713045.51</v>
      </c>
      <c r="D12" s="120"/>
    </row>
    <row r="13" spans="1:4" x14ac:dyDescent="0.25">
      <c r="A13" s="120"/>
      <c r="B13" s="724" t="s">
        <v>738</v>
      </c>
      <c r="C13" s="883">
        <f>SUM(C5:C12)</f>
        <v>40724628.810000002</v>
      </c>
      <c r="D13" s="883">
        <f>SUM(D5:D12)</f>
        <v>3019149.62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K29"/>
  <sheetViews>
    <sheetView topLeftCell="A13" zoomScale="120" zoomScaleNormal="120" workbookViewId="0">
      <selection activeCell="L39" sqref="L39"/>
    </sheetView>
  </sheetViews>
  <sheetFormatPr defaultColWidth="8.7109375" defaultRowHeight="12.75" x14ac:dyDescent="0.2"/>
  <cols>
    <col min="1" max="1" width="4.7109375" style="653" customWidth="1"/>
    <col min="2" max="2" width="24.7109375" style="653" customWidth="1"/>
    <col min="3" max="3" width="32.7109375" style="653" customWidth="1"/>
    <col min="4" max="4" width="14.28515625" style="653" customWidth="1"/>
    <col min="5" max="5" width="10.28515625" style="653" customWidth="1"/>
    <col min="6" max="6" width="20.85546875" style="653" customWidth="1"/>
    <col min="7" max="7" width="16.5703125" style="722" customWidth="1"/>
    <col min="8" max="8" width="28.5703125" style="653" hidden="1" customWidth="1"/>
    <col min="9" max="16384" width="8.7109375" style="653"/>
  </cols>
  <sheetData>
    <row r="1" spans="1:11" x14ac:dyDescent="0.2">
      <c r="A1" s="1433" t="s">
        <v>881</v>
      </c>
      <c r="B1" s="1433"/>
      <c r="C1" s="1433"/>
      <c r="D1" s="1433"/>
      <c r="E1" s="1433"/>
      <c r="F1" s="1433"/>
      <c r="G1" s="1433"/>
      <c r="H1" s="652"/>
      <c r="I1" s="652"/>
    </row>
    <row r="2" spans="1:11" ht="28.9" customHeight="1" x14ac:dyDescent="0.2">
      <c r="A2" s="1434" t="s">
        <v>859</v>
      </c>
      <c r="B2" s="1434"/>
      <c r="C2" s="1434"/>
      <c r="D2" s="1434"/>
      <c r="E2" s="1434"/>
      <c r="F2" s="1434"/>
      <c r="G2" s="1434"/>
      <c r="H2" s="652"/>
      <c r="I2" s="652"/>
    </row>
    <row r="3" spans="1:11" ht="61.5" customHeight="1" x14ac:dyDescent="0.2">
      <c r="A3" s="654"/>
      <c r="B3" s="655" t="s">
        <v>815</v>
      </c>
      <c r="C3" s="1435" t="s">
        <v>348</v>
      </c>
      <c r="D3" s="1435"/>
      <c r="E3" s="1435"/>
      <c r="F3" s="1435"/>
      <c r="G3" s="656"/>
      <c r="H3" s="652"/>
      <c r="I3" s="652"/>
    </row>
    <row r="4" spans="1:11" s="660" customFormat="1" ht="22.9" customHeight="1" x14ac:dyDescent="0.2">
      <c r="A4" s="657" t="s">
        <v>817</v>
      </c>
      <c r="B4" s="657"/>
      <c r="C4" s="657"/>
      <c r="D4" s="657"/>
      <c r="E4" s="657"/>
      <c r="F4" s="657"/>
      <c r="G4" s="658"/>
      <c r="H4" s="657"/>
      <c r="I4" s="657"/>
      <c r="J4" s="659"/>
    </row>
    <row r="5" spans="1:11" s="660" customFormat="1" ht="18" customHeight="1" x14ac:dyDescent="0.2">
      <c r="A5" s="661" t="s">
        <v>818</v>
      </c>
      <c r="B5" s="661"/>
      <c r="C5" s="661"/>
      <c r="D5" s="661"/>
      <c r="E5" s="661"/>
      <c r="F5" s="661"/>
      <c r="G5" s="662"/>
      <c r="H5" s="661"/>
      <c r="I5" s="661"/>
      <c r="J5" s="663"/>
      <c r="K5" s="664"/>
    </row>
    <row r="6" spans="1:11" x14ac:dyDescent="0.2">
      <c r="A6" s="1483" t="s">
        <v>860</v>
      </c>
      <c r="B6" s="1436"/>
      <c r="C6" s="1436"/>
      <c r="D6" s="1436"/>
      <c r="E6" s="1436"/>
      <c r="F6" s="1436"/>
      <c r="G6" s="1436"/>
      <c r="H6" s="652"/>
      <c r="I6" s="652"/>
    </row>
    <row r="7" spans="1:11" ht="25.5" x14ac:dyDescent="0.2">
      <c r="A7" s="665" t="s">
        <v>101</v>
      </c>
      <c r="B7" s="665" t="s">
        <v>819</v>
      </c>
      <c r="C7" s="665" t="s">
        <v>192</v>
      </c>
      <c r="D7" s="665" t="s">
        <v>655</v>
      </c>
      <c r="E7" s="665" t="s">
        <v>20</v>
      </c>
      <c r="F7" s="665" t="s">
        <v>820</v>
      </c>
      <c r="G7" s="666" t="s">
        <v>821</v>
      </c>
      <c r="H7" s="652"/>
      <c r="I7" s="652"/>
    </row>
    <row r="8" spans="1:11" x14ac:dyDescent="0.2">
      <c r="A8" s="667">
        <v>1</v>
      </c>
      <c r="B8" s="667">
        <v>2</v>
      </c>
      <c r="C8" s="667">
        <v>3</v>
      </c>
      <c r="D8" s="667">
        <v>4</v>
      </c>
      <c r="E8" s="667">
        <v>5</v>
      </c>
      <c r="F8" s="667">
        <v>6</v>
      </c>
      <c r="G8" s="668">
        <v>7</v>
      </c>
      <c r="H8" s="652"/>
      <c r="I8" s="652"/>
    </row>
    <row r="9" spans="1:11" x14ac:dyDescent="0.2">
      <c r="A9" s="1437" t="s">
        <v>861</v>
      </c>
      <c r="B9" s="1438"/>
      <c r="C9" s="1438"/>
      <c r="D9" s="1438"/>
      <c r="E9" s="1438"/>
      <c r="F9" s="1438"/>
      <c r="G9" s="1439"/>
      <c r="H9" s="652"/>
      <c r="I9" s="652"/>
    </row>
    <row r="10" spans="1:11" ht="23.25" customHeight="1" x14ac:dyDescent="0.2">
      <c r="A10" s="669">
        <v>1</v>
      </c>
      <c r="B10" s="683" t="s">
        <v>862</v>
      </c>
      <c r="C10" s="728" t="s">
        <v>863</v>
      </c>
      <c r="D10" s="669" t="s">
        <v>864</v>
      </c>
      <c r="E10" s="669">
        <v>1</v>
      </c>
      <c r="F10" s="672">
        <v>1706</v>
      </c>
      <c r="G10" s="729">
        <f>E10*F10</f>
        <v>1706</v>
      </c>
      <c r="H10" s="652"/>
      <c r="I10" s="652"/>
    </row>
    <row r="11" spans="1:11" ht="26.25" thickBot="1" x14ac:dyDescent="0.25">
      <c r="A11" s="674">
        <v>2</v>
      </c>
      <c r="B11" s="675" t="s">
        <v>865</v>
      </c>
      <c r="C11" s="730" t="s">
        <v>360</v>
      </c>
      <c r="D11" s="677" t="s">
        <v>866</v>
      </c>
      <c r="E11" s="677">
        <v>39</v>
      </c>
      <c r="F11" s="698">
        <v>3270</v>
      </c>
      <c r="G11" s="672">
        <f>F11*E11</f>
        <v>127530</v>
      </c>
      <c r="H11" s="678"/>
    </row>
    <row r="12" spans="1:11" ht="13.9" hidden="1" customHeight="1" x14ac:dyDescent="0.2">
      <c r="A12" s="679">
        <v>4</v>
      </c>
      <c r="B12" s="680" t="s">
        <v>829</v>
      </c>
      <c r="C12" s="680" t="s">
        <v>830</v>
      </c>
      <c r="D12" s="680" t="s">
        <v>831</v>
      </c>
      <c r="E12" s="681">
        <v>0</v>
      </c>
      <c r="F12" s="681">
        <v>680</v>
      </c>
      <c r="G12" s="682">
        <f>E12*F12</f>
        <v>0</v>
      </c>
    </row>
    <row r="13" spans="1:11" ht="20.25" customHeight="1" x14ac:dyDescent="0.2">
      <c r="A13" s="1440" t="s">
        <v>837</v>
      </c>
      <c r="B13" s="1441"/>
      <c r="C13" s="1441"/>
      <c r="D13" s="1441"/>
      <c r="E13" s="1441"/>
      <c r="F13" s="1442"/>
      <c r="G13" s="690">
        <f>SUM(G10:G12)</f>
        <v>129236</v>
      </c>
      <c r="H13" s="652"/>
      <c r="I13" s="652"/>
    </row>
    <row r="14" spans="1:11" ht="17.25" customHeight="1" x14ac:dyDescent="0.2">
      <c r="A14" s="684">
        <v>3</v>
      </c>
      <c r="B14" s="675" t="s">
        <v>867</v>
      </c>
      <c r="C14" s="691" t="s">
        <v>668</v>
      </c>
      <c r="D14" s="692" t="s">
        <v>745</v>
      </c>
      <c r="E14" s="698">
        <f>G11</f>
        <v>127530</v>
      </c>
      <c r="F14" s="731">
        <v>7.4999999999999997E-2</v>
      </c>
      <c r="G14" s="732">
        <f>E14*7.5%</f>
        <v>9564.75</v>
      </c>
      <c r="H14" s="695"/>
      <c r="I14" s="652"/>
    </row>
    <row r="15" spans="1:11" ht="15" customHeight="1" x14ac:dyDescent="0.2">
      <c r="A15" s="696">
        <v>4</v>
      </c>
      <c r="B15" s="683" t="s">
        <v>868</v>
      </c>
      <c r="C15" s="733" t="s">
        <v>643</v>
      </c>
      <c r="D15" s="697" t="s">
        <v>745</v>
      </c>
      <c r="E15" s="698">
        <f>G11</f>
        <v>127530</v>
      </c>
      <c r="F15" s="734">
        <v>0.19600000000000001</v>
      </c>
      <c r="G15" s="672">
        <f>E15*19.6%</f>
        <v>24995.88</v>
      </c>
      <c r="H15" s="700"/>
      <c r="I15" s="652"/>
    </row>
    <row r="16" spans="1:11" x14ac:dyDescent="0.2">
      <c r="A16" s="684">
        <v>5</v>
      </c>
      <c r="B16" s="683" t="s">
        <v>869</v>
      </c>
      <c r="C16" s="691" t="s">
        <v>870</v>
      </c>
      <c r="D16" s="692" t="s">
        <v>871</v>
      </c>
      <c r="E16" s="701">
        <v>1</v>
      </c>
      <c r="F16" s="701"/>
      <c r="G16" s="732">
        <v>1800</v>
      </c>
      <c r="H16" s="702"/>
      <c r="I16" s="652"/>
    </row>
    <row r="17" spans="1:9" ht="29.25" customHeight="1" x14ac:dyDescent="0.2">
      <c r="A17" s="684">
        <v>6</v>
      </c>
      <c r="B17" s="670" t="s">
        <v>872</v>
      </c>
      <c r="C17" s="691" t="s">
        <v>873</v>
      </c>
      <c r="D17" s="735" t="s">
        <v>745</v>
      </c>
      <c r="E17" s="698">
        <f>G11+G14+G16</f>
        <v>138894.75</v>
      </c>
      <c r="F17" s="736">
        <v>0.06</v>
      </c>
      <c r="G17" s="732">
        <f>E17*6%</f>
        <v>8333.69</v>
      </c>
      <c r="H17" s="702"/>
      <c r="I17" s="652"/>
    </row>
    <row r="18" spans="1:9" x14ac:dyDescent="0.2">
      <c r="A18" s="684">
        <v>7</v>
      </c>
      <c r="B18" s="691"/>
      <c r="C18" s="704" t="s">
        <v>837</v>
      </c>
      <c r="D18" s="691"/>
      <c r="E18" s="705"/>
      <c r="F18" s="688"/>
      <c r="G18" s="689">
        <f>SUM(G14:G17)</f>
        <v>44694.32</v>
      </c>
      <c r="H18" s="702"/>
      <c r="I18" s="652"/>
    </row>
    <row r="19" spans="1:9" x14ac:dyDescent="0.2">
      <c r="A19" s="669">
        <v>8</v>
      </c>
      <c r="B19" s="691"/>
      <c r="C19" s="704" t="s">
        <v>874</v>
      </c>
      <c r="D19" s="706"/>
      <c r="E19" s="706"/>
      <c r="F19" s="704"/>
      <c r="G19" s="707">
        <f>G13+G18</f>
        <v>173930.32</v>
      </c>
      <c r="H19" s="652"/>
      <c r="I19" s="652"/>
    </row>
    <row r="20" spans="1:9" s="710" customFormat="1" ht="15" customHeight="1" x14ac:dyDescent="0.2">
      <c r="A20" s="1430" t="s">
        <v>875</v>
      </c>
      <c r="B20" s="1431"/>
      <c r="C20" s="1431"/>
      <c r="D20" s="1431"/>
      <c r="E20" s="1431"/>
      <c r="F20" s="1431"/>
      <c r="G20" s="1432"/>
      <c r="H20" s="709"/>
      <c r="I20" s="709"/>
    </row>
    <row r="21" spans="1:9" ht="31.5" customHeight="1" x14ac:dyDescent="0.2">
      <c r="A21" s="669">
        <v>11</v>
      </c>
      <c r="B21" s="670" t="s">
        <v>876</v>
      </c>
      <c r="C21" s="708" t="s">
        <v>152</v>
      </c>
      <c r="D21" s="692" t="s">
        <v>745</v>
      </c>
      <c r="E21" s="737">
        <f>G13</f>
        <v>129236</v>
      </c>
      <c r="F21" s="735">
        <v>0.1</v>
      </c>
      <c r="G21" s="707">
        <f>E21*10%</f>
        <v>12923.6</v>
      </c>
      <c r="H21" s="652"/>
      <c r="I21" s="652"/>
    </row>
    <row r="22" spans="1:9" ht="13.5" customHeight="1" x14ac:dyDescent="0.2">
      <c r="A22" s="669"/>
      <c r="B22" s="670"/>
      <c r="C22" s="1480" t="s">
        <v>877</v>
      </c>
      <c r="D22" s="1481"/>
      <c r="E22" s="1481"/>
      <c r="F22" s="1482"/>
      <c r="G22" s="707">
        <f>G21+G19+G13</f>
        <v>316089.92</v>
      </c>
      <c r="H22" s="652"/>
      <c r="I22" s="652"/>
    </row>
    <row r="23" spans="1:9" ht="29.25" customHeight="1" x14ac:dyDescent="0.2">
      <c r="A23" s="669"/>
      <c r="B23" s="670" t="s">
        <v>878</v>
      </c>
      <c r="C23" s="708" t="s">
        <v>879</v>
      </c>
      <c r="D23" s="692" t="s">
        <v>880</v>
      </c>
      <c r="E23" s="692">
        <v>4.66</v>
      </c>
      <c r="F23" s="738"/>
      <c r="G23" s="707">
        <f>G22*E23</f>
        <v>1472979.03</v>
      </c>
      <c r="H23" s="652"/>
      <c r="I23" s="652"/>
    </row>
    <row r="24" spans="1:9" ht="19.5" customHeight="1" x14ac:dyDescent="0.2">
      <c r="A24" s="669"/>
      <c r="B24" s="670"/>
      <c r="C24" s="708" t="s">
        <v>420</v>
      </c>
      <c r="D24" s="692" t="s">
        <v>745</v>
      </c>
      <c r="E24" s="692"/>
      <c r="F24" s="735">
        <v>0.2</v>
      </c>
      <c r="G24" s="707">
        <f>G23*F24</f>
        <v>294595.81</v>
      </c>
      <c r="H24" s="652"/>
      <c r="I24" s="652"/>
    </row>
    <row r="25" spans="1:9" x14ac:dyDescent="0.2">
      <c r="A25" s="713"/>
      <c r="B25" s="714"/>
      <c r="C25" s="715" t="s">
        <v>12</v>
      </c>
      <c r="D25" s="714"/>
      <c r="E25" s="714"/>
      <c r="F25" s="714"/>
      <c r="G25" s="707">
        <f>G23+G24</f>
        <v>1767574.84</v>
      </c>
      <c r="H25" s="652"/>
      <c r="I25" s="652"/>
    </row>
    <row r="26" spans="1:9" ht="15" customHeight="1" x14ac:dyDescent="0.2">
      <c r="A26" s="716"/>
      <c r="B26" s="716"/>
      <c r="C26" s="87"/>
      <c r="D26" s="717"/>
      <c r="E26" s="717"/>
      <c r="F26" s="717"/>
      <c r="G26" s="719"/>
      <c r="H26" s="652"/>
      <c r="I26" s="652"/>
    </row>
    <row r="27" spans="1:9" x14ac:dyDescent="0.2">
      <c r="A27" s="718"/>
      <c r="B27" s="87"/>
      <c r="C27" s="87"/>
      <c r="D27" s="717"/>
      <c r="E27" s="717"/>
      <c r="F27" s="717"/>
      <c r="G27" s="719"/>
    </row>
    <row r="28" spans="1:9" x14ac:dyDescent="0.2">
      <c r="A28" s="717"/>
      <c r="B28" s="720"/>
      <c r="C28" s="721"/>
      <c r="D28" s="717"/>
      <c r="E28" s="717"/>
      <c r="F28" s="717"/>
      <c r="G28" s="719"/>
    </row>
    <row r="29" spans="1:9" x14ac:dyDescent="0.2">
      <c r="A29" s="717"/>
      <c r="B29" s="720"/>
      <c r="C29" s="720"/>
      <c r="D29" s="717"/>
      <c r="E29" s="717"/>
      <c r="F29" s="717"/>
      <c r="G29" s="719"/>
    </row>
  </sheetData>
  <mergeCells count="8">
    <mergeCell ref="A20:G20"/>
    <mergeCell ref="C22:F22"/>
    <mergeCell ref="A1:G1"/>
    <mergeCell ref="A2:G2"/>
    <mergeCell ref="C3:F3"/>
    <mergeCell ref="A6:G6"/>
    <mergeCell ref="A9:G9"/>
    <mergeCell ref="A13:F13"/>
  </mergeCells>
  <pageMargins left="0.78740157480314965" right="0" top="0.74803149606299213" bottom="0.74803149606299213" header="0.31496062992125984" footer="0.31496062992125984"/>
  <pageSetup paperSize="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23"/>
  <sheetViews>
    <sheetView tabSelected="1" view="pageBreakPreview" topLeftCell="A4" zoomScaleNormal="100" zoomScaleSheetLayoutView="100" workbookViewId="0">
      <selection activeCell="E6" sqref="E6"/>
    </sheetView>
  </sheetViews>
  <sheetFormatPr defaultRowHeight="15" x14ac:dyDescent="0.25"/>
  <cols>
    <col min="1" max="1" width="32.7109375" customWidth="1"/>
    <col min="2" max="2" width="33.7109375" customWidth="1"/>
    <col min="3" max="3" width="39.140625" customWidth="1"/>
  </cols>
  <sheetData>
    <row r="1" spans="1:3" ht="15.75" x14ac:dyDescent="0.25">
      <c r="A1" s="1027" t="s">
        <v>107</v>
      </c>
      <c r="B1" s="1027"/>
      <c r="C1" s="1027"/>
    </row>
    <row r="2" spans="1:3" ht="15.75" x14ac:dyDescent="0.25">
      <c r="A2" s="1028" t="s">
        <v>108</v>
      </c>
      <c r="B2" s="1028"/>
      <c r="C2" s="1028"/>
    </row>
    <row r="3" spans="1:3" ht="56.25" customHeight="1" x14ac:dyDescent="0.25">
      <c r="A3" s="1026" t="s">
        <v>195</v>
      </c>
      <c r="B3" s="1026"/>
      <c r="C3" s="1026"/>
    </row>
    <row r="4" spans="1:3" ht="193.5" customHeight="1" x14ac:dyDescent="0.25">
      <c r="A4" s="1029" t="s">
        <v>1812</v>
      </c>
      <c r="B4" s="1029"/>
      <c r="C4" s="1029"/>
    </row>
    <row r="5" spans="1:3" ht="23.25" customHeight="1" x14ac:dyDescent="0.25">
      <c r="A5" s="1026" t="s">
        <v>117</v>
      </c>
      <c r="B5" s="1026"/>
      <c r="C5" s="1026"/>
    </row>
    <row r="6" spans="1:3" ht="101.25" customHeight="1" x14ac:dyDescent="0.25">
      <c r="A6" s="1021" t="s">
        <v>193</v>
      </c>
      <c r="B6" s="1021"/>
      <c r="C6" s="1021"/>
    </row>
    <row r="7" spans="1:3" ht="35.25" customHeight="1" x14ac:dyDescent="0.25">
      <c r="A7" s="1030" t="s">
        <v>123</v>
      </c>
      <c r="B7" s="1030"/>
      <c r="C7" s="1030"/>
    </row>
    <row r="8" spans="1:3" ht="50.25" customHeight="1" x14ac:dyDescent="0.25">
      <c r="A8" s="1024" t="s">
        <v>1076</v>
      </c>
      <c r="B8" s="1024"/>
      <c r="C8" s="1024"/>
    </row>
    <row r="9" spans="1:3" ht="64.5" customHeight="1" x14ac:dyDescent="0.25">
      <c r="A9" s="1019" t="s">
        <v>199</v>
      </c>
      <c r="B9" s="1019"/>
      <c r="C9" s="1019"/>
    </row>
    <row r="10" spans="1:3" ht="84.75" customHeight="1" x14ac:dyDescent="0.25">
      <c r="A10" s="1025" t="s">
        <v>1053</v>
      </c>
      <c r="B10" s="1025"/>
      <c r="C10" s="1025"/>
    </row>
    <row r="11" spans="1:3" ht="37.5" customHeight="1" x14ac:dyDescent="0.25">
      <c r="A11" s="1025" t="s">
        <v>1054</v>
      </c>
      <c r="B11" s="1025"/>
      <c r="C11" s="1025"/>
    </row>
    <row r="12" spans="1:3" ht="20.25" customHeight="1" x14ac:dyDescent="0.25">
      <c r="A12" s="1020" t="s">
        <v>118</v>
      </c>
      <c r="B12" s="1020"/>
      <c r="C12" s="1020"/>
    </row>
    <row r="13" spans="1:3" ht="98.25" customHeight="1" x14ac:dyDescent="0.25">
      <c r="A13" s="1021" t="s">
        <v>194</v>
      </c>
      <c r="B13" s="1021"/>
      <c r="C13" s="1021"/>
    </row>
    <row r="14" spans="1:3" ht="37.5" customHeight="1" x14ac:dyDescent="0.25">
      <c r="A14" s="1022" t="s">
        <v>122</v>
      </c>
      <c r="B14" s="1022"/>
      <c r="C14" s="1022"/>
    </row>
    <row r="15" spans="1:3" ht="42.75" customHeight="1" x14ac:dyDescent="0.25">
      <c r="A15" s="1024" t="s">
        <v>1076</v>
      </c>
      <c r="B15" s="1024"/>
      <c r="C15" s="1024"/>
    </row>
    <row r="16" spans="1:3" ht="69.75" customHeight="1" x14ac:dyDescent="0.25">
      <c r="A16" s="1019" t="s">
        <v>199</v>
      </c>
      <c r="B16" s="1019"/>
      <c r="C16" s="1019"/>
    </row>
    <row r="17" spans="1:3" ht="19.5" customHeight="1" x14ac:dyDescent="0.25">
      <c r="A17" s="1023" t="s">
        <v>173</v>
      </c>
      <c r="B17" s="1023"/>
      <c r="C17" s="1023"/>
    </row>
    <row r="18" spans="1:3" ht="37.5" customHeight="1" x14ac:dyDescent="0.25">
      <c r="A18" s="1025" t="s">
        <v>1054</v>
      </c>
      <c r="B18" s="1025"/>
      <c r="C18" s="1025"/>
    </row>
    <row r="19" spans="1:3" ht="18.75" customHeight="1" x14ac:dyDescent="0.25">
      <c r="A19" s="1023" t="s">
        <v>174</v>
      </c>
      <c r="B19" s="1023"/>
      <c r="C19" s="1023"/>
    </row>
    <row r="20" spans="1:3" ht="29.25" customHeight="1" x14ac:dyDescent="0.25">
      <c r="A20" s="123" t="s">
        <v>115</v>
      </c>
      <c r="B20" s="124"/>
      <c r="C20" s="123"/>
    </row>
    <row r="21" spans="1:3" ht="15.75" x14ac:dyDescent="0.25">
      <c r="A21" s="1019"/>
      <c r="B21" s="1023"/>
      <c r="C21" s="1023"/>
    </row>
    <row r="22" spans="1:3" ht="15.75" x14ac:dyDescent="0.25">
      <c r="A22" s="123"/>
      <c r="B22" s="235">
        <f>НМЦ!E17</f>
        <v>74601640.799999997</v>
      </c>
      <c r="C22" s="123" t="s">
        <v>109</v>
      </c>
    </row>
    <row r="23" spans="1:3" ht="46.5" customHeight="1" x14ac:dyDescent="0.25">
      <c r="A23" s="1022" t="s">
        <v>1077</v>
      </c>
      <c r="B23" s="1022"/>
      <c r="C23" s="125" t="s">
        <v>116</v>
      </c>
    </row>
  </sheetData>
  <mergeCells count="21">
    <mergeCell ref="A6:C6"/>
    <mergeCell ref="A8:C8"/>
    <mergeCell ref="A5:C5"/>
    <mergeCell ref="A1:C1"/>
    <mergeCell ref="A2:C2"/>
    <mergeCell ref="A3:C3"/>
    <mergeCell ref="A4:C4"/>
    <mergeCell ref="A7:C7"/>
    <mergeCell ref="A9:C9"/>
    <mergeCell ref="A12:C12"/>
    <mergeCell ref="A13:C13"/>
    <mergeCell ref="A23:B23"/>
    <mergeCell ref="A21:C21"/>
    <mergeCell ref="A15:C15"/>
    <mergeCell ref="A14:C14"/>
    <mergeCell ref="A16:C16"/>
    <mergeCell ref="A17:C17"/>
    <mergeCell ref="A19:C19"/>
    <mergeCell ref="A11:C11"/>
    <mergeCell ref="A18:C18"/>
    <mergeCell ref="A10:C10"/>
  </mergeCells>
  <pageMargins left="0.7" right="0.7" top="0.75" bottom="0.75" header="0.3" footer="0.3"/>
  <pageSetup paperSize="9" scale="82" fitToHeight="0" orientation="portrait" r:id="rId1"/>
  <rowBreaks count="1" manualBreakCount="1">
    <brk id="11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37"/>
  <sheetViews>
    <sheetView view="pageBreakPreview" topLeftCell="A10" zoomScaleNormal="100" zoomScaleSheetLayoutView="100" workbookViewId="0">
      <selection activeCell="A27" sqref="A27:K27"/>
    </sheetView>
  </sheetViews>
  <sheetFormatPr defaultRowHeight="15" x14ac:dyDescent="0.25"/>
  <cols>
    <col min="7" max="7" width="14" customWidth="1"/>
  </cols>
  <sheetData>
    <row r="1" spans="1:16" ht="15.75" x14ac:dyDescent="0.25">
      <c r="A1" s="1031" t="s">
        <v>160</v>
      </c>
      <c r="B1" s="1031"/>
      <c r="C1" s="1031"/>
      <c r="D1" s="1031"/>
      <c r="E1" s="1031"/>
      <c r="F1" s="1031"/>
      <c r="G1" s="1031"/>
      <c r="H1" s="1031"/>
      <c r="I1" s="1031"/>
      <c r="J1" s="1031"/>
      <c r="K1" s="126"/>
      <c r="L1" s="126"/>
      <c r="M1" s="126"/>
      <c r="N1" s="126"/>
      <c r="O1" s="126"/>
      <c r="P1" s="119"/>
    </row>
    <row r="2" spans="1:16" ht="15.75" x14ac:dyDescent="0.25">
      <c r="A2" s="1031" t="s">
        <v>161</v>
      </c>
      <c r="B2" s="1031"/>
      <c r="C2" s="1031"/>
      <c r="D2" s="1031"/>
      <c r="E2" s="1031"/>
      <c r="F2" s="1031"/>
      <c r="G2" s="1031"/>
      <c r="H2" s="1031"/>
      <c r="I2" s="1031"/>
      <c r="J2" s="1031"/>
      <c r="K2" s="126"/>
      <c r="L2" s="126"/>
      <c r="M2" s="126"/>
      <c r="N2" s="126"/>
      <c r="O2" s="126"/>
      <c r="P2" s="119"/>
    </row>
    <row r="3" spans="1:16" ht="15.75" x14ac:dyDescent="0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19"/>
    </row>
    <row r="4" spans="1:16" ht="47.25" customHeight="1" x14ac:dyDescent="0.25">
      <c r="A4" s="229" t="s">
        <v>162</v>
      </c>
      <c r="B4" s="127"/>
      <c r="C4" s="1037" t="str">
        <f>Пояснительная!A3</f>
        <v>Всесезонный туристско-рекреационный комплекс «Эльбрус», 
Кабардино-Балкарская Республика. 
Пассажирская подвесная канатная дорога EL9</v>
      </c>
      <c r="D4" s="1037"/>
      <c r="E4" s="1037"/>
      <c r="F4" s="1037"/>
      <c r="G4" s="1037"/>
      <c r="H4" s="1037"/>
      <c r="I4" s="1037"/>
      <c r="J4" s="1037"/>
      <c r="K4" s="1037"/>
      <c r="L4" s="127"/>
      <c r="M4" s="127"/>
      <c r="N4" s="127"/>
      <c r="O4" s="127"/>
      <c r="P4" s="119"/>
    </row>
    <row r="5" spans="1:16" ht="15.75" x14ac:dyDescent="0.2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19"/>
    </row>
    <row r="6" spans="1:16" ht="15.75" x14ac:dyDescent="0.25">
      <c r="A6" s="1033" t="s">
        <v>163</v>
      </c>
      <c r="B6" s="1033"/>
      <c r="C6" s="1033"/>
      <c r="D6" s="1033"/>
      <c r="E6" s="1033"/>
      <c r="F6" s="1033"/>
      <c r="G6" s="129">
        <f>НМЦ!E17</f>
        <v>74601640.799999997</v>
      </c>
      <c r="H6" s="128"/>
      <c r="I6" s="128"/>
      <c r="J6" s="128"/>
      <c r="K6" s="128"/>
      <c r="L6" s="128"/>
      <c r="M6" s="128"/>
      <c r="N6" s="128"/>
      <c r="O6" s="128"/>
      <c r="P6" s="119"/>
    </row>
    <row r="7" spans="1:16" ht="15.75" x14ac:dyDescent="0.25">
      <c r="A7" s="1034" t="str">
        <f>[49]!СуммаПрописью(G6)</f>
        <v>Семьдесят четыре миллиона шестьсот одна тысяча шестьсот сорок рублей 80 копеек</v>
      </c>
      <c r="B7" s="1034"/>
      <c r="C7" s="1034"/>
      <c r="D7" s="1034"/>
      <c r="E7" s="1034"/>
      <c r="F7" s="1034"/>
      <c r="G7" s="1034"/>
      <c r="H7" s="1034"/>
      <c r="I7" s="1034"/>
      <c r="J7" s="1034"/>
      <c r="K7" s="1034"/>
      <c r="L7" s="1034"/>
      <c r="M7" s="1034"/>
      <c r="N7" s="1034"/>
      <c r="O7" s="1034"/>
      <c r="P7" s="119"/>
    </row>
    <row r="8" spans="1:16" ht="15.75" x14ac:dyDescent="0.25">
      <c r="A8" s="127" t="s">
        <v>164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19"/>
    </row>
    <row r="9" spans="1:16" ht="15.75" x14ac:dyDescent="0.25">
      <c r="A9" s="130" t="s">
        <v>179</v>
      </c>
      <c r="B9" s="130"/>
      <c r="C9" s="130"/>
      <c r="D9" s="130"/>
      <c r="E9" s="130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19"/>
    </row>
    <row r="10" spans="1:16" ht="15.75" x14ac:dyDescent="0.25">
      <c r="A10" s="131"/>
      <c r="B10" s="132" t="s">
        <v>885</v>
      </c>
      <c r="C10" s="130"/>
      <c r="D10" s="130"/>
      <c r="E10" s="130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19"/>
    </row>
    <row r="11" spans="1:16" ht="15.75" x14ac:dyDescent="0.25">
      <c r="A11" s="131"/>
      <c r="B11" s="132" t="s">
        <v>886</v>
      </c>
      <c r="C11" s="130"/>
      <c r="D11" s="130"/>
      <c r="E11" s="130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19"/>
    </row>
    <row r="12" spans="1:16" ht="15.75" x14ac:dyDescent="0.25">
      <c r="A12" s="130"/>
      <c r="B12" s="132" t="s">
        <v>887</v>
      </c>
      <c r="C12" s="130"/>
      <c r="D12" s="130"/>
      <c r="E12" s="130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19"/>
    </row>
    <row r="13" spans="1:16" ht="15.75" x14ac:dyDescent="0.25">
      <c r="A13" s="131"/>
      <c r="B13" s="132" t="s">
        <v>888</v>
      </c>
      <c r="C13" s="130"/>
      <c r="D13" s="130"/>
      <c r="E13" s="130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19"/>
    </row>
    <row r="14" spans="1:16" ht="15.75" x14ac:dyDescent="0.25">
      <c r="A14" s="130"/>
      <c r="B14" s="132" t="s">
        <v>889</v>
      </c>
      <c r="C14" s="130"/>
      <c r="D14" s="130"/>
      <c r="E14" s="130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19"/>
    </row>
    <row r="15" spans="1:16" ht="15.75" x14ac:dyDescent="0.25">
      <c r="A15" s="130"/>
      <c r="B15" s="132" t="s">
        <v>890</v>
      </c>
      <c r="C15" s="130"/>
      <c r="D15" s="130"/>
      <c r="E15" s="130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19"/>
    </row>
    <row r="16" spans="1:16" ht="15.75" x14ac:dyDescent="0.25">
      <c r="A16" s="130"/>
      <c r="B16" s="132" t="s">
        <v>891</v>
      </c>
      <c r="C16" s="130"/>
      <c r="D16" s="130"/>
      <c r="E16" s="130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19"/>
    </row>
    <row r="17" spans="1:16" ht="15.75" x14ac:dyDescent="0.25">
      <c r="A17" s="130"/>
      <c r="B17" s="132" t="s">
        <v>892</v>
      </c>
      <c r="C17" s="130"/>
      <c r="D17" s="130"/>
      <c r="E17" s="130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19"/>
    </row>
    <row r="18" spans="1:16" ht="32.25" hidden="1" customHeight="1" x14ac:dyDescent="0.25">
      <c r="A18" s="131"/>
      <c r="B18" s="1036" t="s">
        <v>1024</v>
      </c>
      <c r="C18" s="1036"/>
      <c r="D18" s="1036"/>
      <c r="E18" s="1036"/>
      <c r="F18" s="1036"/>
      <c r="G18" s="1036"/>
      <c r="H18" s="1036"/>
      <c r="I18" s="1036"/>
      <c r="J18" s="1036"/>
      <c r="K18" s="1036"/>
      <c r="L18" s="127" t="s">
        <v>1816</v>
      </c>
      <c r="M18" s="127"/>
      <c r="N18" s="127"/>
      <c r="O18" s="127"/>
      <c r="P18" s="119"/>
    </row>
    <row r="19" spans="1:16" ht="78" customHeight="1" x14ac:dyDescent="0.25">
      <c r="A19" s="131"/>
      <c r="B19" s="1036" t="s">
        <v>1031</v>
      </c>
      <c r="C19" s="1036"/>
      <c r="D19" s="1036"/>
      <c r="E19" s="1036"/>
      <c r="F19" s="1036"/>
      <c r="G19" s="1036"/>
      <c r="H19" s="1036"/>
      <c r="I19" s="1036"/>
      <c r="J19" s="1036"/>
      <c r="K19" s="1036"/>
      <c r="L19" s="127"/>
      <c r="M19" s="127"/>
      <c r="N19" s="127"/>
      <c r="O19" s="127"/>
      <c r="P19" s="119"/>
    </row>
    <row r="20" spans="1:16" ht="15.75" x14ac:dyDescent="0.25">
      <c r="A20" s="130" t="s">
        <v>188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19"/>
    </row>
    <row r="21" spans="1:16" ht="15.75" hidden="1" x14ac:dyDescent="0.25">
      <c r="A21" s="130" t="s">
        <v>189</v>
      </c>
      <c r="B21" s="130"/>
      <c r="C21" s="130"/>
      <c r="D21" s="130"/>
      <c r="E21" s="130"/>
      <c r="F21" s="130"/>
      <c r="G21" s="130"/>
      <c r="H21" s="130"/>
      <c r="I21" s="130"/>
      <c r="J21" s="127"/>
      <c r="K21" s="127"/>
      <c r="L21" s="127"/>
      <c r="M21" s="127"/>
      <c r="N21" s="127"/>
      <c r="O21" s="127"/>
      <c r="P21" s="119"/>
    </row>
    <row r="22" spans="1:16" ht="15.75" hidden="1" x14ac:dyDescent="0.25">
      <c r="A22" s="130" t="s">
        <v>187</v>
      </c>
      <c r="B22" s="130"/>
      <c r="C22" s="130"/>
      <c r="D22" s="130"/>
      <c r="E22" s="130"/>
      <c r="F22" s="130"/>
      <c r="G22" s="130"/>
      <c r="H22" s="130"/>
      <c r="I22" s="130"/>
      <c r="J22" s="127"/>
      <c r="K22" s="127"/>
      <c r="L22" s="127"/>
      <c r="M22" s="127"/>
      <c r="N22" s="127"/>
      <c r="O22" s="127"/>
      <c r="P22" s="119"/>
    </row>
    <row r="23" spans="1:16" ht="15.75" x14ac:dyDescent="0.25">
      <c r="A23" s="130" t="s">
        <v>1033</v>
      </c>
      <c r="B23" s="130"/>
      <c r="C23" s="130"/>
      <c r="D23" s="130"/>
      <c r="E23" s="130"/>
      <c r="F23" s="130"/>
      <c r="G23" s="130"/>
      <c r="H23" s="130"/>
      <c r="I23" s="130"/>
      <c r="J23" s="127"/>
      <c r="K23" s="127"/>
      <c r="L23" s="127"/>
      <c r="M23" s="127"/>
      <c r="N23" s="127"/>
      <c r="O23" s="127"/>
      <c r="P23" s="119"/>
    </row>
    <row r="24" spans="1:16" ht="19.5" customHeight="1" x14ac:dyDescent="0.25">
      <c r="A24" s="1036" t="s">
        <v>1025</v>
      </c>
      <c r="B24" s="1036"/>
      <c r="C24" s="1036"/>
      <c r="D24" s="1036"/>
      <c r="E24" s="1036"/>
      <c r="F24" s="1036"/>
      <c r="G24" s="1036"/>
      <c r="H24" s="1036"/>
      <c r="I24" s="1036"/>
      <c r="J24" s="1036"/>
      <c r="K24" s="1036"/>
      <c r="L24" s="127"/>
      <c r="M24" s="127"/>
      <c r="N24" s="127"/>
      <c r="O24" s="127"/>
      <c r="P24" s="119"/>
    </row>
    <row r="25" spans="1:16" ht="36" customHeight="1" x14ac:dyDescent="0.25">
      <c r="A25" s="1036" t="s">
        <v>1026</v>
      </c>
      <c r="B25" s="1036"/>
      <c r="C25" s="1036"/>
      <c r="D25" s="1036"/>
      <c r="E25" s="1036"/>
      <c r="F25" s="1036"/>
      <c r="G25" s="1036"/>
      <c r="H25" s="1036"/>
      <c r="I25" s="1036"/>
      <c r="J25" s="1036"/>
      <c r="K25" s="1036"/>
      <c r="L25" s="127"/>
      <c r="M25" s="127"/>
      <c r="N25" s="127"/>
      <c r="O25" s="127"/>
      <c r="P25" s="119"/>
    </row>
    <row r="26" spans="1:16" ht="15.75" x14ac:dyDescent="0.25">
      <c r="A26" s="130" t="s">
        <v>1051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27"/>
      <c r="M26" s="127"/>
      <c r="N26" s="127"/>
      <c r="O26" s="127"/>
      <c r="P26" s="119"/>
    </row>
    <row r="27" spans="1:16" ht="29.25" customHeight="1" x14ac:dyDescent="0.25">
      <c r="A27" s="1036" t="s">
        <v>190</v>
      </c>
      <c r="B27" s="1036"/>
      <c r="C27" s="1036"/>
      <c r="D27" s="1036"/>
      <c r="E27" s="1036"/>
      <c r="F27" s="1036"/>
      <c r="G27" s="1036"/>
      <c r="H27" s="1036"/>
      <c r="I27" s="1036"/>
      <c r="J27" s="1036"/>
      <c r="K27" s="1036"/>
      <c r="L27" s="133"/>
      <c r="M27" s="133"/>
      <c r="N27" s="133"/>
      <c r="O27" s="133"/>
      <c r="P27" s="119"/>
    </row>
    <row r="28" spans="1:16" ht="33" customHeight="1" x14ac:dyDescent="0.25">
      <c r="A28" s="1035" t="s">
        <v>191</v>
      </c>
      <c r="B28" s="1035"/>
      <c r="C28" s="1035"/>
      <c r="D28" s="1035"/>
      <c r="E28" s="1035"/>
      <c r="F28" s="1035"/>
      <c r="G28" s="1035"/>
      <c r="H28" s="1035"/>
      <c r="I28" s="1035"/>
      <c r="J28" s="1035"/>
      <c r="K28" s="1035"/>
      <c r="L28" s="127"/>
      <c r="M28" s="127"/>
      <c r="N28" s="127"/>
      <c r="O28" s="127"/>
      <c r="P28" s="119"/>
    </row>
    <row r="29" spans="1:16" ht="18" customHeight="1" x14ac:dyDescent="0.25">
      <c r="A29" s="956" t="str">
        <f>CONCATENATE("- авансирование в размере ",НМЦК!G12*100,"%;")</f>
        <v>- авансирование в размере 30%;</v>
      </c>
      <c r="B29" s="903"/>
      <c r="C29" s="903"/>
      <c r="D29" s="903"/>
      <c r="E29" s="903"/>
      <c r="F29" s="903"/>
      <c r="G29" s="903"/>
      <c r="H29" s="903"/>
      <c r="I29" s="903"/>
      <c r="J29" s="903"/>
      <c r="K29" s="903"/>
      <c r="L29" s="127"/>
      <c r="M29" s="127"/>
      <c r="N29" s="127"/>
      <c r="O29" s="127"/>
      <c r="P29" s="119"/>
    </row>
    <row r="30" spans="1:16" ht="15.75" x14ac:dyDescent="0.25">
      <c r="A30" s="130" t="s">
        <v>165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27"/>
      <c r="M30" s="127"/>
      <c r="N30" s="127"/>
      <c r="O30" s="127"/>
      <c r="P30" s="119"/>
    </row>
    <row r="31" spans="1:16" ht="15.75" x14ac:dyDescent="0.2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27"/>
      <c r="M31" s="127"/>
      <c r="N31" s="127"/>
      <c r="O31" s="127"/>
      <c r="P31" s="119"/>
    </row>
    <row r="32" spans="1:16" ht="15.75" x14ac:dyDescent="0.25">
      <c r="A32" s="130" t="s">
        <v>166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27"/>
      <c r="M32" s="127"/>
      <c r="N32" s="127"/>
      <c r="O32" s="127"/>
      <c r="P32" s="119"/>
    </row>
    <row r="33" spans="1:16" ht="15.75" x14ac:dyDescent="0.25">
      <c r="A33" s="130" t="s">
        <v>167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27"/>
      <c r="M33" s="127"/>
      <c r="N33" s="127"/>
      <c r="O33" s="127"/>
      <c r="P33" s="119"/>
    </row>
    <row r="34" spans="1:16" ht="15.75" x14ac:dyDescent="0.25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27"/>
      <c r="M34" s="127"/>
      <c r="N34" s="127"/>
      <c r="O34" s="127"/>
      <c r="P34" s="119"/>
    </row>
    <row r="35" spans="1:16" ht="15.75" x14ac:dyDescent="0.25">
      <c r="A35" s="127" t="s">
        <v>168</v>
      </c>
      <c r="B35" s="127"/>
      <c r="C35" s="127"/>
      <c r="D35" s="127"/>
      <c r="E35" s="127"/>
      <c r="G35" s="134"/>
      <c r="H35" s="227"/>
      <c r="I35" s="134"/>
      <c r="J35" s="228"/>
      <c r="K35" s="136"/>
      <c r="L35" s="136"/>
      <c r="M35" s="135"/>
      <c r="N35" s="135"/>
      <c r="O35" s="135"/>
      <c r="P35" s="119"/>
    </row>
    <row r="36" spans="1:16" ht="15.75" x14ac:dyDescent="0.25">
      <c r="A36" s="127"/>
      <c r="B36" s="127"/>
      <c r="C36" s="127"/>
      <c r="D36" s="127"/>
      <c r="E36" s="127"/>
      <c r="G36" s="1032" t="s">
        <v>169</v>
      </c>
      <c r="H36" s="1032"/>
      <c r="I36" s="1032"/>
      <c r="J36" s="1032"/>
      <c r="K36" s="137"/>
      <c r="L36" s="127"/>
      <c r="M36" s="135"/>
      <c r="N36" s="135"/>
      <c r="O36" s="135"/>
      <c r="P36" s="119"/>
    </row>
    <row r="37" spans="1:16" ht="15.75" x14ac:dyDescent="0.25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</row>
  </sheetData>
  <mergeCells count="12">
    <mergeCell ref="A1:J1"/>
    <mergeCell ref="A2:J2"/>
    <mergeCell ref="G36:J36"/>
    <mergeCell ref="A6:F6"/>
    <mergeCell ref="A7:O7"/>
    <mergeCell ref="A28:K28"/>
    <mergeCell ref="A27:K27"/>
    <mergeCell ref="C4:K4"/>
    <mergeCell ref="B18:K18"/>
    <mergeCell ref="A24:K24"/>
    <mergeCell ref="A25:K25"/>
    <mergeCell ref="B19:K19"/>
  </mergeCells>
  <pageMargins left="0.7" right="0.7" top="0.75" bottom="0.75" header="0.3" footer="0.3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S22"/>
  <sheetViews>
    <sheetView view="pageBreakPreview" zoomScaleNormal="100" zoomScaleSheetLayoutView="100" workbookViewId="0">
      <selection activeCell="D18" sqref="D18"/>
    </sheetView>
  </sheetViews>
  <sheetFormatPr defaultRowHeight="15" x14ac:dyDescent="0.25"/>
  <cols>
    <col min="1" max="1" width="5.42578125" customWidth="1"/>
    <col min="2" max="2" width="55.140625" customWidth="1"/>
    <col min="3" max="3" width="16.5703125" customWidth="1"/>
    <col min="4" max="4" width="20" customWidth="1"/>
    <col min="5" max="5" width="16.5703125" customWidth="1"/>
    <col min="6" max="6" width="15.42578125" customWidth="1"/>
    <col min="7" max="7" width="11.42578125" bestFit="1" customWidth="1"/>
    <col min="10" max="10" width="11.7109375" bestFit="1" customWidth="1"/>
    <col min="12" max="12" width="12" bestFit="1" customWidth="1"/>
    <col min="13" max="13" width="12.42578125" bestFit="1" customWidth="1"/>
    <col min="16" max="16" width="9.85546875" bestFit="1" customWidth="1"/>
  </cols>
  <sheetData>
    <row r="1" spans="1:19" ht="15.75" x14ac:dyDescent="0.25">
      <c r="A1" s="1039" t="s">
        <v>100</v>
      </c>
      <c r="B1" s="1039"/>
      <c r="C1" s="1039"/>
      <c r="D1" s="1039"/>
      <c r="E1" s="1039"/>
    </row>
    <row r="2" spans="1:19" ht="15.75" x14ac:dyDescent="0.25">
      <c r="A2" s="1039" t="s">
        <v>196</v>
      </c>
      <c r="B2" s="1039"/>
      <c r="C2" s="1039"/>
      <c r="D2" s="1039"/>
      <c r="E2" s="1039"/>
    </row>
    <row r="3" spans="1:19" ht="54" customHeight="1" x14ac:dyDescent="0.25">
      <c r="A3" s="1040" t="str">
        <f>Пояснительная!A3</f>
        <v>Всесезонный туристско-рекреационный комплекс «Эльбрус», 
Кабардино-Балкарская Республика. 
Пассажирская подвесная канатная дорога EL9</v>
      </c>
      <c r="B3" s="1041"/>
      <c r="C3" s="1041"/>
      <c r="D3" s="1041"/>
      <c r="E3" s="1041"/>
    </row>
    <row r="4" spans="1:19" ht="15.75" x14ac:dyDescent="0.25">
      <c r="A4" s="155"/>
      <c r="B4" s="156"/>
      <c r="C4" s="156"/>
      <c r="D4" s="156"/>
      <c r="E4" s="156"/>
    </row>
    <row r="5" spans="1:19" ht="15.75" x14ac:dyDescent="0.25">
      <c r="A5" s="1052" t="s">
        <v>181</v>
      </c>
      <c r="B5" s="1052"/>
      <c r="C5" s="957">
        <f>ROUNDUP((C7-C6)/30.5,1)</f>
        <v>15.1</v>
      </c>
      <c r="D5" s="231" t="s">
        <v>198</v>
      </c>
      <c r="E5" s="138"/>
    </row>
    <row r="6" spans="1:19" ht="15.75" x14ac:dyDescent="0.25">
      <c r="A6" s="138" t="s">
        <v>98</v>
      </c>
      <c r="B6" s="138"/>
      <c r="C6" s="236">
        <v>44896</v>
      </c>
      <c r="D6" s="139"/>
      <c r="E6" s="138"/>
    </row>
    <row r="7" spans="1:19" ht="15.75" x14ac:dyDescent="0.25">
      <c r="A7" s="138" t="s">
        <v>99</v>
      </c>
      <c r="B7" s="138"/>
      <c r="C7" s="236">
        <v>45355</v>
      </c>
      <c r="D7" s="139"/>
      <c r="E7" s="138"/>
    </row>
    <row r="8" spans="1:19" ht="15.75" x14ac:dyDescent="0.25">
      <c r="A8" s="138"/>
      <c r="B8" s="135"/>
      <c r="C8" s="135"/>
      <c r="D8" s="135"/>
      <c r="E8" s="135"/>
    </row>
    <row r="9" spans="1:19" ht="15.75" customHeight="1" x14ac:dyDescent="0.25">
      <c r="A9" s="1042" t="s">
        <v>101</v>
      </c>
      <c r="B9" s="1043" t="s">
        <v>102</v>
      </c>
      <c r="C9" s="1046" t="s">
        <v>180</v>
      </c>
      <c r="D9" s="1047"/>
      <c r="E9" s="1048"/>
    </row>
    <row r="10" spans="1:19" ht="15.75" customHeight="1" x14ac:dyDescent="0.25">
      <c r="A10" s="1042"/>
      <c r="B10" s="1044"/>
      <c r="C10" s="1049"/>
      <c r="D10" s="1050"/>
      <c r="E10" s="1051"/>
    </row>
    <row r="11" spans="1:19" ht="15.75" x14ac:dyDescent="0.25">
      <c r="A11" s="1042"/>
      <c r="B11" s="1045"/>
      <c r="C11" s="140" t="s">
        <v>103</v>
      </c>
      <c r="D11" s="140" t="s">
        <v>126</v>
      </c>
      <c r="E11" s="140" t="s">
        <v>104</v>
      </c>
    </row>
    <row r="12" spans="1:19" ht="30" customHeight="1" x14ac:dyDescent="0.25">
      <c r="A12" s="140">
        <v>1</v>
      </c>
      <c r="B12" s="140">
        <v>2</v>
      </c>
      <c r="C12" s="140">
        <v>3</v>
      </c>
      <c r="D12" s="140">
        <v>4</v>
      </c>
      <c r="E12" s="140">
        <v>5</v>
      </c>
      <c r="F12" s="104"/>
      <c r="G12" s="103"/>
    </row>
    <row r="13" spans="1:19" ht="42" customHeight="1" x14ac:dyDescent="0.25">
      <c r="A13" s="141">
        <v>1</v>
      </c>
      <c r="B13" s="142" t="s">
        <v>105</v>
      </c>
      <c r="C13" s="143">
        <f>НМЦК!G14</f>
        <v>42671673</v>
      </c>
      <c r="D13" s="144">
        <f t="shared" ref="D13:D16" si="0">C13*0.2</f>
        <v>8534334.5999999996</v>
      </c>
      <c r="E13" s="144">
        <f t="shared" ref="E13:E16" si="1">C13+D13</f>
        <v>51206007.600000001</v>
      </c>
      <c r="G13" s="100"/>
      <c r="H13" s="1038"/>
      <c r="I13" s="1038"/>
      <c r="J13" s="1038"/>
      <c r="K13" s="1038"/>
      <c r="L13" s="112"/>
      <c r="M13" s="113"/>
      <c r="N13" s="111"/>
      <c r="O13" s="111"/>
      <c r="P13" s="111"/>
      <c r="Q13" s="111"/>
      <c r="R13" s="111"/>
      <c r="S13" s="111"/>
    </row>
    <row r="14" spans="1:19" ht="35.450000000000003" customHeight="1" x14ac:dyDescent="0.25">
      <c r="A14" s="141">
        <v>2</v>
      </c>
      <c r="B14" s="142" t="s">
        <v>178</v>
      </c>
      <c r="C14" s="143">
        <f>НМЦК!G16*1.02+НМЦК!G19</f>
        <v>19496361</v>
      </c>
      <c r="D14" s="144">
        <f t="shared" si="0"/>
        <v>3899272.2</v>
      </c>
      <c r="E14" s="144">
        <f t="shared" si="1"/>
        <v>23395633.199999999</v>
      </c>
      <c r="F14" s="102"/>
      <c r="L14" s="111"/>
      <c r="M14" s="111"/>
      <c r="N14" s="111"/>
      <c r="O14" s="111"/>
      <c r="P14" s="111"/>
      <c r="Q14" s="111"/>
      <c r="R14" s="111"/>
      <c r="S14" s="111"/>
    </row>
    <row r="15" spans="1:19" ht="46.5" hidden="1" customHeight="1" x14ac:dyDescent="0.25">
      <c r="A15" s="141">
        <v>3</v>
      </c>
      <c r="B15" s="142" t="s">
        <v>186</v>
      </c>
      <c r="C15" s="143">
        <f>НМЦК!G18*1.02</f>
        <v>0</v>
      </c>
      <c r="D15" s="144">
        <f>C15*0.2</f>
        <v>0</v>
      </c>
      <c r="E15" s="144">
        <f t="shared" ref="E15" si="2">C15+D15</f>
        <v>0</v>
      </c>
    </row>
    <row r="16" spans="1:19" ht="44.25" hidden="1" customHeight="1" x14ac:dyDescent="0.25">
      <c r="A16" s="141">
        <v>4</v>
      </c>
      <c r="B16" s="142" t="s">
        <v>128</v>
      </c>
      <c r="C16" s="143">
        <f>НМЦК!G17*1.02</f>
        <v>0</v>
      </c>
      <c r="D16" s="144">
        <f t="shared" si="0"/>
        <v>0</v>
      </c>
      <c r="E16" s="144">
        <f t="shared" si="1"/>
        <v>0</v>
      </c>
      <c r="L16" s="111"/>
      <c r="M16" s="111"/>
      <c r="N16" s="111"/>
      <c r="O16" s="111"/>
      <c r="P16" s="111"/>
      <c r="Q16" s="111"/>
      <c r="R16" s="111"/>
      <c r="S16" s="111"/>
    </row>
    <row r="17" spans="1:16" ht="48.75" customHeight="1" x14ac:dyDescent="0.25">
      <c r="A17" s="145"/>
      <c r="B17" s="145" t="s">
        <v>16</v>
      </c>
      <c r="C17" s="146">
        <f>C13+C14+C16+C15</f>
        <v>62168034</v>
      </c>
      <c r="D17" s="147">
        <f>D13+D14+D16+D15</f>
        <v>12433606.800000001</v>
      </c>
      <c r="E17" s="147">
        <f>E13+E14+E16+E15</f>
        <v>74601640.799999997</v>
      </c>
      <c r="J17" s="100"/>
      <c r="L17" s="100"/>
      <c r="M17" s="117"/>
      <c r="P17" s="100"/>
    </row>
    <row r="18" spans="1:16" ht="31.5" x14ac:dyDescent="0.25">
      <c r="A18" s="148"/>
      <c r="B18" s="149" t="s">
        <v>106</v>
      </c>
      <c r="C18" s="150">
        <f>НМЦК!G21-НМЦК!D21</f>
        <v>2823455</v>
      </c>
      <c r="D18" s="151">
        <f>C18*0.2</f>
        <v>564691</v>
      </c>
      <c r="E18" s="151">
        <f>C18+D18</f>
        <v>3388146</v>
      </c>
      <c r="G18" s="100"/>
      <c r="H18" s="100"/>
    </row>
    <row r="19" spans="1:16" ht="15.75" x14ac:dyDescent="0.25">
      <c r="A19" s="97"/>
      <c r="B19" s="98"/>
      <c r="C19" s="99"/>
      <c r="D19" s="99"/>
      <c r="E19" s="99" t="s">
        <v>78</v>
      </c>
      <c r="F19" s="116"/>
    </row>
    <row r="20" spans="1:16" ht="15.75" x14ac:dyDescent="0.25">
      <c r="A20" s="135"/>
      <c r="B20" s="135" t="s">
        <v>1029</v>
      </c>
      <c r="C20" s="135"/>
      <c r="D20" s="152"/>
      <c r="E20" s="152"/>
      <c r="F20" s="114"/>
    </row>
    <row r="21" spans="1:16" ht="15.75" x14ac:dyDescent="0.25">
      <c r="A21" s="898"/>
      <c r="B21" s="899" t="s">
        <v>1030</v>
      </c>
      <c r="C21" s="153">
        <f>НМЦК!G15</f>
        <v>3163496</v>
      </c>
      <c r="D21" s="154">
        <f>C21*0.2</f>
        <v>632699.19999999995</v>
      </c>
      <c r="E21" s="154">
        <f>C21+D21</f>
        <v>3796195.2</v>
      </c>
    </row>
    <row r="22" spans="1:16" ht="15.75" x14ac:dyDescent="0.25">
      <c r="A22" s="120"/>
      <c r="B22" s="120" t="s">
        <v>1052</v>
      </c>
      <c r="C22" s="153">
        <f>НМЦК!G20</f>
        <v>376618</v>
      </c>
      <c r="D22" s="154">
        <f>C22*0.2</f>
        <v>75323.600000000006</v>
      </c>
      <c r="E22" s="154">
        <f>C22+D22</f>
        <v>451941.6</v>
      </c>
    </row>
  </sheetData>
  <mergeCells count="8">
    <mergeCell ref="H13:K13"/>
    <mergeCell ref="A1:E1"/>
    <mergeCell ref="A3:E3"/>
    <mergeCell ref="A9:A11"/>
    <mergeCell ref="B9:B11"/>
    <mergeCell ref="A2:E2"/>
    <mergeCell ref="C9:E10"/>
    <mergeCell ref="A5:B5"/>
  </mergeCells>
  <pageMargins left="0.7" right="0.7" top="0.75" bottom="0.75" header="0.3" footer="0.3"/>
  <pageSetup paperSize="9"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I47"/>
  <sheetViews>
    <sheetView view="pageBreakPreview" topLeftCell="A7" zoomScale="85" zoomScaleNormal="100" zoomScaleSheetLayoutView="85" workbookViewId="0">
      <selection activeCell="B16" sqref="B16"/>
    </sheetView>
  </sheetViews>
  <sheetFormatPr defaultRowHeight="15" x14ac:dyDescent="0.25"/>
  <cols>
    <col min="1" max="1" width="41.5703125" customWidth="1"/>
    <col min="2" max="2" width="24.28515625" customWidth="1"/>
    <col min="3" max="3" width="15.28515625" customWidth="1"/>
    <col min="4" max="4" width="24.140625" customWidth="1"/>
    <col min="5" max="5" width="15.28515625" customWidth="1"/>
    <col min="6" max="6" width="28.140625" customWidth="1"/>
    <col min="7" max="7" width="26.7109375" customWidth="1"/>
    <col min="8" max="8" width="10.28515625" bestFit="1" customWidth="1"/>
  </cols>
  <sheetData>
    <row r="1" spans="1:9" ht="33" customHeight="1" x14ac:dyDescent="0.25">
      <c r="A1" s="1071" t="s">
        <v>182</v>
      </c>
      <c r="B1" s="1071"/>
      <c r="C1" s="1071"/>
      <c r="D1" s="1071"/>
      <c r="E1" s="1071"/>
      <c r="F1" s="1071"/>
      <c r="G1" s="232"/>
    </row>
    <row r="2" spans="1:9" ht="59.25" customHeight="1" x14ac:dyDescent="0.25">
      <c r="A2" s="157" t="s">
        <v>143</v>
      </c>
      <c r="B2" s="1072" t="str">
        <f>Пояснительная!A3</f>
        <v>Всесезонный туристско-рекреационный комплекс «Эльбрус», 
Кабардино-Балкарская Республика. 
Пассажирская подвесная канатная дорога EL9</v>
      </c>
      <c r="C2" s="1072"/>
      <c r="D2" s="1072"/>
      <c r="E2" s="1072"/>
      <c r="F2" s="1072"/>
      <c r="G2" s="232"/>
    </row>
    <row r="3" spans="1:9" ht="36" customHeight="1" x14ac:dyDescent="0.25">
      <c r="A3" s="157" t="s">
        <v>144</v>
      </c>
      <c r="B3" s="1073" t="s">
        <v>200</v>
      </c>
      <c r="C3" s="1073"/>
      <c r="D3" s="1073"/>
      <c r="E3" s="1073"/>
      <c r="F3" s="1073"/>
      <c r="G3" s="233"/>
    </row>
    <row r="4" spans="1:9" ht="15.75" x14ac:dyDescent="0.25">
      <c r="A4" s="135"/>
      <c r="B4" s="135"/>
      <c r="C4" s="135"/>
      <c r="D4" s="135"/>
      <c r="E4" s="135"/>
      <c r="F4" s="135"/>
      <c r="G4" s="135"/>
    </row>
    <row r="5" spans="1:9" ht="15.75" x14ac:dyDescent="0.25">
      <c r="A5" s="158" t="s">
        <v>145</v>
      </c>
      <c r="B5" s="135"/>
      <c r="C5" s="135"/>
      <c r="D5" s="135"/>
      <c r="E5" s="135"/>
      <c r="F5" s="135"/>
      <c r="G5" s="135"/>
    </row>
    <row r="6" spans="1:9" ht="15.75" x14ac:dyDescent="0.25">
      <c r="A6" s="1069"/>
      <c r="B6" s="1069"/>
      <c r="C6" s="1069"/>
      <c r="D6" s="1069"/>
      <c r="E6" s="1069"/>
      <c r="F6" s="1069"/>
      <c r="G6" s="252"/>
    </row>
    <row r="7" spans="1:9" ht="15.75" x14ac:dyDescent="0.25">
      <c r="A7" s="158" t="s">
        <v>170</v>
      </c>
      <c r="B7" s="152"/>
      <c r="C7" s="152"/>
      <c r="D7" s="135"/>
      <c r="E7" s="135"/>
      <c r="F7" s="135"/>
      <c r="G7" s="135"/>
    </row>
    <row r="8" spans="1:9" ht="15.75" x14ac:dyDescent="0.25">
      <c r="A8" s="158" t="s">
        <v>171</v>
      </c>
      <c r="B8" s="158"/>
      <c r="C8" s="158"/>
      <c r="D8" s="158"/>
      <c r="E8" s="158"/>
      <c r="F8" s="158"/>
      <c r="G8" s="158"/>
    </row>
    <row r="9" spans="1:9" ht="15.75" x14ac:dyDescent="0.25">
      <c r="A9" s="230" t="str">
        <f>CONCATENATE("3. Продолжительность проектирования ",F32," месяца (в том числе с учетом получения положительного заключения государственной экспертизы).")</f>
        <v>3. Продолжительность проектирования 15,1 месяца (в том числе с учетом получения положительного заключения государственной экспертизы).</v>
      </c>
      <c r="B9" s="158"/>
      <c r="C9" s="158"/>
      <c r="D9" s="158"/>
      <c r="E9" s="158"/>
      <c r="F9" s="158"/>
      <c r="G9" s="135"/>
    </row>
    <row r="10" spans="1:9" ht="15.75" x14ac:dyDescent="0.25">
      <c r="A10" s="135"/>
      <c r="B10" s="135"/>
      <c r="C10" s="135"/>
      <c r="D10" s="135"/>
      <c r="E10" s="135"/>
      <c r="F10" s="159" t="s">
        <v>90</v>
      </c>
      <c r="G10" s="159"/>
    </row>
    <row r="11" spans="1:9" ht="129.75" customHeight="1" x14ac:dyDescent="0.25">
      <c r="A11" s="1074" t="s">
        <v>18</v>
      </c>
      <c r="B11" s="1076" t="s">
        <v>1086</v>
      </c>
      <c r="C11" s="1076" t="s">
        <v>146</v>
      </c>
      <c r="D11" s="1076" t="s">
        <v>1089</v>
      </c>
      <c r="E11" s="1076" t="s">
        <v>147</v>
      </c>
      <c r="F11" s="1076" t="s">
        <v>148</v>
      </c>
      <c r="G11" s="160" t="s">
        <v>1088</v>
      </c>
    </row>
    <row r="12" spans="1:9" ht="16.5" customHeight="1" x14ac:dyDescent="0.25">
      <c r="A12" s="1075"/>
      <c r="B12" s="1077"/>
      <c r="C12" s="1077"/>
      <c r="D12" s="1077"/>
      <c r="E12" s="1077"/>
      <c r="F12" s="1077"/>
      <c r="G12" s="955">
        <v>0.3</v>
      </c>
    </row>
    <row r="13" spans="1:9" ht="15.75" x14ac:dyDescent="0.25">
      <c r="A13" s="161">
        <v>1</v>
      </c>
      <c r="B13" s="161">
        <v>2</v>
      </c>
      <c r="C13" s="161">
        <v>3</v>
      </c>
      <c r="D13" s="161">
        <v>4</v>
      </c>
      <c r="E13" s="161">
        <v>5</v>
      </c>
      <c r="F13" s="161">
        <v>6</v>
      </c>
      <c r="G13" s="162">
        <v>7</v>
      </c>
    </row>
    <row r="14" spans="1:9" ht="33" customHeight="1" x14ac:dyDescent="0.25">
      <c r="A14" s="163" t="s">
        <v>149</v>
      </c>
      <c r="B14" s="164">
        <f>'Cводная смета ПИР'!G23</f>
        <v>40724629</v>
      </c>
      <c r="C14" s="165">
        <v>1</v>
      </c>
      <c r="D14" s="164">
        <f t="shared" ref="D14:D19" si="0">B14*C14</f>
        <v>40724629</v>
      </c>
      <c r="E14" s="969">
        <f>F47</f>
        <v>1.0683</v>
      </c>
      <c r="F14" s="164">
        <f t="shared" ref="F14:F19" si="1">D14*E14</f>
        <v>43506121</v>
      </c>
      <c r="G14" s="166">
        <f t="shared" ref="G14:G20" si="2">D14+(F14-D14)*(1-$G$12)</f>
        <v>42671673</v>
      </c>
    </row>
    <row r="15" spans="1:9" s="897" customFormat="1" ht="33" customHeight="1" x14ac:dyDescent="0.25">
      <c r="A15" s="894" t="s">
        <v>1028</v>
      </c>
      <c r="B15" s="895">
        <f>Сводная!D13</f>
        <v>3019150</v>
      </c>
      <c r="C15" s="896">
        <v>1</v>
      </c>
      <c r="D15" s="895">
        <f t="shared" si="0"/>
        <v>3019150</v>
      </c>
      <c r="E15" s="970">
        <f>F47</f>
        <v>1.0683</v>
      </c>
      <c r="F15" s="895">
        <f t="shared" si="1"/>
        <v>3225358</v>
      </c>
      <c r="G15" s="166">
        <f t="shared" si="2"/>
        <v>3163496</v>
      </c>
    </row>
    <row r="16" spans="1:9" ht="15.75" x14ac:dyDescent="0.25">
      <c r="A16" s="167" t="s">
        <v>150</v>
      </c>
      <c r="B16" s="164">
        <f>'Cводная смета ПИР'!F25+'Cводная смета ПИР'!F26+'Cводная смета ПИР'!F27</f>
        <v>17971696</v>
      </c>
      <c r="C16" s="165">
        <v>1</v>
      </c>
      <c r="D16" s="164">
        <f t="shared" si="0"/>
        <v>17971696</v>
      </c>
      <c r="E16" s="969">
        <f>F47</f>
        <v>1.0683</v>
      </c>
      <c r="F16" s="164">
        <f t="shared" si="1"/>
        <v>19199163</v>
      </c>
      <c r="G16" s="166">
        <f t="shared" si="2"/>
        <v>18830923</v>
      </c>
      <c r="H16" s="234">
        <f>F16*1.02</f>
        <v>19583146</v>
      </c>
      <c r="I16" t="e">
        <f>#REF!/0.4*0.6*1.2</f>
        <v>#REF!</v>
      </c>
    </row>
    <row r="17" spans="1:9" ht="31.9" customHeight="1" x14ac:dyDescent="0.25">
      <c r="A17" s="163" t="s">
        <v>151</v>
      </c>
      <c r="B17" s="251">
        <f>'Cводная смета ПИР'!G32*0</f>
        <v>0</v>
      </c>
      <c r="C17" s="168">
        <v>1</v>
      </c>
      <c r="D17" s="164">
        <f t="shared" si="0"/>
        <v>0</v>
      </c>
      <c r="E17" s="969">
        <f>1</f>
        <v>1</v>
      </c>
      <c r="F17" s="164">
        <f t="shared" si="1"/>
        <v>0</v>
      </c>
      <c r="G17" s="166">
        <f t="shared" si="2"/>
        <v>0</v>
      </c>
      <c r="H17" s="234">
        <f>F17*1.02</f>
        <v>0</v>
      </c>
    </row>
    <row r="18" spans="1:9" ht="31.9" customHeight="1" x14ac:dyDescent="0.25">
      <c r="A18" s="163" t="s">
        <v>197</v>
      </c>
      <c r="B18" s="251">
        <f>205902*0</f>
        <v>0</v>
      </c>
      <c r="C18" s="168">
        <v>1</v>
      </c>
      <c r="D18" s="164">
        <f t="shared" si="0"/>
        <v>0</v>
      </c>
      <c r="E18" s="969">
        <f>1</f>
        <v>1</v>
      </c>
      <c r="F18" s="164">
        <f t="shared" si="1"/>
        <v>0</v>
      </c>
      <c r="G18" s="166">
        <f t="shared" si="2"/>
        <v>0</v>
      </c>
      <c r="H18" s="234">
        <f>F18*1.02</f>
        <v>0</v>
      </c>
    </row>
    <row r="19" spans="1:9" ht="69" customHeight="1" x14ac:dyDescent="0.25">
      <c r="A19" s="163" t="s">
        <v>1032</v>
      </c>
      <c r="B19" s="900">
        <v>288820</v>
      </c>
      <c r="C19" s="168">
        <v>1</v>
      </c>
      <c r="D19" s="164">
        <f t="shared" si="0"/>
        <v>288820</v>
      </c>
      <c r="E19" s="969">
        <v>1</v>
      </c>
      <c r="F19" s="164">
        <f t="shared" si="1"/>
        <v>288820</v>
      </c>
      <c r="G19" s="166">
        <f t="shared" si="2"/>
        <v>288820</v>
      </c>
      <c r="H19" s="234"/>
    </row>
    <row r="20" spans="1:9" ht="31.5" customHeight="1" x14ac:dyDescent="0.25">
      <c r="A20" s="163" t="s">
        <v>152</v>
      </c>
      <c r="B20" s="164">
        <f>(B16+B17+B18)*0.02</f>
        <v>359434</v>
      </c>
      <c r="C20" s="165"/>
      <c r="D20" s="164">
        <f>(D16+D17+D18)*0.02</f>
        <v>359434</v>
      </c>
      <c r="E20" s="165"/>
      <c r="F20" s="164">
        <f>(F16+F17+F18)*0.02</f>
        <v>383983</v>
      </c>
      <c r="G20" s="166">
        <f t="shared" si="2"/>
        <v>376618</v>
      </c>
    </row>
    <row r="21" spans="1:9" ht="15.75" x14ac:dyDescent="0.25">
      <c r="A21" s="167" t="s">
        <v>153</v>
      </c>
      <c r="B21" s="164">
        <f>B14+B16+B17+B20+B19</f>
        <v>59344579</v>
      </c>
      <c r="C21" s="165"/>
      <c r="D21" s="164">
        <f>D14+D16+D17+D20+D19</f>
        <v>59344579</v>
      </c>
      <c r="E21" s="164"/>
      <c r="F21" s="164">
        <f>F14+F16+F17+F20+F19</f>
        <v>63378087</v>
      </c>
      <c r="G21" s="164">
        <f>G14+G16+G17+G20+G19</f>
        <v>62168034</v>
      </c>
      <c r="H21" s="234">
        <f>G21-D21</f>
        <v>2823455</v>
      </c>
    </row>
    <row r="22" spans="1:9" ht="15.75" x14ac:dyDescent="0.25">
      <c r="A22" s="167" t="s">
        <v>154</v>
      </c>
      <c r="B22" s="169">
        <f>B21*0.2</f>
        <v>11868915.800000001</v>
      </c>
      <c r="C22" s="165"/>
      <c r="D22" s="169">
        <f>D21*0.2</f>
        <v>11868915.800000001</v>
      </c>
      <c r="E22" s="169"/>
      <c r="F22" s="169">
        <f>F21*0.2</f>
        <v>12675617.4</v>
      </c>
      <c r="G22" s="169">
        <f>G21*0.2</f>
        <v>12433606.800000001</v>
      </c>
    </row>
    <row r="23" spans="1:9" ht="15.75" x14ac:dyDescent="0.25">
      <c r="A23" s="167" t="s">
        <v>155</v>
      </c>
      <c r="B23" s="169">
        <f>B21+B22</f>
        <v>71213494.799999997</v>
      </c>
      <c r="C23" s="165"/>
      <c r="D23" s="169">
        <f>D21+D22</f>
        <v>71213494.799999997</v>
      </c>
      <c r="E23" s="169"/>
      <c r="F23" s="169">
        <f>F21+F22</f>
        <v>76053704.400000006</v>
      </c>
      <c r="G23" s="169">
        <f>G21+G22</f>
        <v>74601640.799999997</v>
      </c>
      <c r="H23" s="100">
        <f>F23-D23</f>
        <v>4840209.5999999996</v>
      </c>
    </row>
    <row r="24" spans="1:9" ht="15.75" x14ac:dyDescent="0.25">
      <c r="A24" s="170"/>
      <c r="B24" s="171"/>
      <c r="C24" s="171"/>
      <c r="D24" s="171"/>
      <c r="E24" s="171"/>
      <c r="F24" s="171"/>
      <c r="G24" s="135"/>
    </row>
    <row r="25" spans="1:9" ht="36" customHeight="1" x14ac:dyDescent="0.25">
      <c r="A25" s="1070" t="s">
        <v>172</v>
      </c>
      <c r="B25" s="1070"/>
      <c r="C25" s="971">
        <v>1</v>
      </c>
      <c r="D25" s="135"/>
      <c r="E25" s="135"/>
      <c r="F25" s="135"/>
      <c r="G25" s="135"/>
    </row>
    <row r="26" spans="1:9" ht="15.75" x14ac:dyDescent="0.25">
      <c r="A26" s="173" t="s">
        <v>156</v>
      </c>
      <c r="B26" s="173"/>
      <c r="C26" s="172"/>
      <c r="D26" s="135"/>
      <c r="E26" s="135"/>
      <c r="F26" s="135"/>
      <c r="G26" s="135"/>
    </row>
    <row r="27" spans="1:9" ht="23.45" customHeight="1" x14ac:dyDescent="0.25">
      <c r="A27" s="1069" t="s">
        <v>1087</v>
      </c>
      <c r="B27" s="1069"/>
      <c r="C27" s="1069"/>
      <c r="D27" s="1069"/>
      <c r="E27" s="1069"/>
      <c r="F27" s="1069"/>
      <c r="G27" s="158"/>
    </row>
    <row r="28" spans="1:9" ht="23.45" customHeight="1" x14ac:dyDescent="0.25">
      <c r="A28" s="174"/>
      <c r="B28" s="174"/>
      <c r="C28" s="174"/>
      <c r="D28" s="174"/>
      <c r="E28" s="174"/>
      <c r="F28" s="174"/>
      <c r="G28" s="158"/>
    </row>
    <row r="29" spans="1:9" ht="15.75" x14ac:dyDescent="0.25">
      <c r="A29" s="1067" t="s">
        <v>157</v>
      </c>
      <c r="B29" s="1067"/>
      <c r="C29" s="1067"/>
      <c r="D29" s="1067"/>
      <c r="E29" s="135"/>
      <c r="F29" s="135"/>
      <c r="G29" s="135"/>
    </row>
    <row r="30" spans="1:9" ht="15.75" x14ac:dyDescent="0.25">
      <c r="A30" s="904"/>
      <c r="B30" s="904"/>
      <c r="C30" s="904"/>
      <c r="D30" s="904"/>
      <c r="E30" s="135"/>
      <c r="F30" s="135"/>
      <c r="G30" s="135"/>
    </row>
    <row r="31" spans="1:9" x14ac:dyDescent="0.25">
      <c r="A31" s="1068" t="s">
        <v>1093</v>
      </c>
      <c r="B31" s="1068"/>
      <c r="C31" s="1068"/>
      <c r="D31" s="1068"/>
      <c r="E31" s="1068"/>
      <c r="F31" s="958">
        <v>44835</v>
      </c>
      <c r="H31" s="958">
        <v>44926</v>
      </c>
      <c r="I31" t="s">
        <v>1094</v>
      </c>
    </row>
    <row r="32" spans="1:9" ht="15.75" x14ac:dyDescent="0.25">
      <c r="A32" s="1060" t="s">
        <v>1095</v>
      </c>
      <c r="B32" s="1061"/>
      <c r="C32" s="1061"/>
      <c r="D32" s="1061"/>
      <c r="E32" s="1062"/>
      <c r="F32" s="959">
        <f>ROUNDUP((F34-F33)/30.5,1)</f>
        <v>15.1</v>
      </c>
      <c r="H32" s="958">
        <v>44927</v>
      </c>
      <c r="I32" t="s">
        <v>1096</v>
      </c>
    </row>
    <row r="33" spans="1:9" ht="15.75" x14ac:dyDescent="0.25">
      <c r="A33" s="1060" t="s">
        <v>158</v>
      </c>
      <c r="B33" s="1061"/>
      <c r="C33" s="1061"/>
      <c r="D33" s="1061"/>
      <c r="E33" s="1062"/>
      <c r="F33" s="958">
        <v>44896</v>
      </c>
      <c r="H33" s="958">
        <v>45291</v>
      </c>
      <c r="I33" t="s">
        <v>1097</v>
      </c>
    </row>
    <row r="34" spans="1:9" ht="15.75" x14ac:dyDescent="0.25">
      <c r="A34" s="1060" t="s">
        <v>159</v>
      </c>
      <c r="B34" s="1061"/>
      <c r="C34" s="1061"/>
      <c r="D34" s="1061"/>
      <c r="E34" s="1062"/>
      <c r="F34" s="958">
        <v>45355</v>
      </c>
      <c r="H34" s="958">
        <v>45292</v>
      </c>
      <c r="I34" t="s">
        <v>1098</v>
      </c>
    </row>
    <row r="35" spans="1:9" ht="15.75" x14ac:dyDescent="0.25">
      <c r="A35" s="1063" t="s">
        <v>1099</v>
      </c>
      <c r="B35" s="1063"/>
      <c r="C35" s="1063"/>
      <c r="D35" s="1063"/>
      <c r="E35" s="1063"/>
      <c r="F35" s="960">
        <f>(H31-F33)/30.5/F32</f>
        <v>7.0000000000000007E-2</v>
      </c>
    </row>
    <row r="36" spans="1:9" ht="15.75" x14ac:dyDescent="0.25">
      <c r="A36" s="1063" t="s">
        <v>1100</v>
      </c>
      <c r="B36" s="1063"/>
      <c r="C36" s="1063"/>
      <c r="D36" s="1063"/>
      <c r="E36" s="1063"/>
      <c r="F36" s="960">
        <f>12/F32</f>
        <v>0.79</v>
      </c>
    </row>
    <row r="37" spans="1:9" ht="15.75" x14ac:dyDescent="0.25">
      <c r="A37" s="1063" t="s">
        <v>1101</v>
      </c>
      <c r="B37" s="1063"/>
      <c r="C37" s="1063"/>
      <c r="D37" s="1063"/>
      <c r="E37" s="1063"/>
      <c r="F37" s="960">
        <f>1-F35-F36</f>
        <v>0.14000000000000001</v>
      </c>
    </row>
    <row r="38" spans="1:9" ht="35.25" customHeight="1" x14ac:dyDescent="0.25">
      <c r="A38" s="1064" t="s">
        <v>1102</v>
      </c>
      <c r="B38" s="1065"/>
      <c r="C38" s="1065"/>
      <c r="D38" s="1065"/>
      <c r="E38" s="1066"/>
      <c r="F38" s="961">
        <v>1.139</v>
      </c>
    </row>
    <row r="39" spans="1:9" ht="15.75" x14ac:dyDescent="0.25">
      <c r="A39" s="1058" t="s">
        <v>1103</v>
      </c>
      <c r="B39" s="1058"/>
      <c r="C39" s="1058"/>
      <c r="D39" s="962">
        <f>F38</f>
        <v>1.139</v>
      </c>
      <c r="E39" s="963" t="s">
        <v>1104</v>
      </c>
      <c r="F39" s="964">
        <f>F38^(1/12)</f>
        <v>1.0109049000000001</v>
      </c>
    </row>
    <row r="40" spans="1:9" ht="33" customHeight="1" x14ac:dyDescent="0.25">
      <c r="A40" s="1059" t="s">
        <v>1105</v>
      </c>
      <c r="B40" s="1059"/>
      <c r="C40" s="1059"/>
      <c r="D40" s="1059"/>
      <c r="E40" s="1059"/>
      <c r="F40" s="965">
        <v>1.0589999999999999</v>
      </c>
    </row>
    <row r="41" spans="1:9" ht="15.75" x14ac:dyDescent="0.25">
      <c r="A41" s="1058" t="s">
        <v>1106</v>
      </c>
      <c r="B41" s="1058"/>
      <c r="C41" s="1058"/>
      <c r="D41" s="962">
        <f>F40</f>
        <v>1.0589999999999999</v>
      </c>
      <c r="E41" s="963" t="s">
        <v>1104</v>
      </c>
      <c r="F41" s="964">
        <f>F40^(1/12)</f>
        <v>1.0047885000000001</v>
      </c>
    </row>
    <row r="42" spans="1:9" ht="33" customHeight="1" x14ac:dyDescent="0.25">
      <c r="A42" s="1059" t="s">
        <v>1107</v>
      </c>
      <c r="B42" s="1059"/>
      <c r="C42" s="1059"/>
      <c r="D42" s="1059"/>
      <c r="E42" s="1059"/>
      <c r="F42" s="965">
        <v>1.0529999999999999</v>
      </c>
    </row>
    <row r="43" spans="1:9" ht="15.75" x14ac:dyDescent="0.25">
      <c r="A43" s="1058" t="s">
        <v>1108</v>
      </c>
      <c r="B43" s="1058"/>
      <c r="C43" s="1058"/>
      <c r="D43" s="962">
        <f>F42</f>
        <v>1.0529999999999999</v>
      </c>
      <c r="E43" s="963" t="s">
        <v>1104</v>
      </c>
      <c r="F43" s="964">
        <f>F42^(1/12)</f>
        <v>1.0043129</v>
      </c>
    </row>
    <row r="44" spans="1:9" ht="15.75" x14ac:dyDescent="0.25">
      <c r="A44" s="966" t="s">
        <v>1109</v>
      </c>
      <c r="B44" s="966"/>
      <c r="C44" s="1053" t="str">
        <f>CONCATENATE("(",F39,"^",ROUNDUP((F33-F31)/30.5,1),"+",F39,"^",ROUNDUP((H31-F31)/30.5,1),")","/2")</f>
        <v>(1,0109049^2+1,0109049^3)/2</v>
      </c>
      <c r="D44" s="1054"/>
      <c r="E44" s="1055"/>
      <c r="F44" s="967">
        <f>(F39^ROUNDUP((F33-F31)/30.5,1)+F39^ROUNDUP((H31-F31)/30.5,1))/2</f>
        <v>1.0275007</v>
      </c>
    </row>
    <row r="45" spans="1:9" ht="40.5" customHeight="1" x14ac:dyDescent="0.25">
      <c r="A45" s="966" t="s">
        <v>1110</v>
      </c>
      <c r="B45" s="966"/>
      <c r="C45" s="1053" t="str">
        <f>CONCATENATE(F39,"^",ROUND((H32-F31)/30.5,1),"*","(",F41,"^1","+",F41,"^12",")","/2")</f>
        <v>1,0109049^3*(1,0047885^1+1,0047885^12)/2</v>
      </c>
      <c r="D45" s="1054"/>
      <c r="E45" s="1055"/>
      <c r="F45" s="967">
        <f>F39^ROUND((H32-F31)/30.5,1)*(F41^1+F41^12)/"2"</f>
        <v>1.0660217000000001</v>
      </c>
    </row>
    <row r="46" spans="1:9" ht="40.5" customHeight="1" x14ac:dyDescent="0.25">
      <c r="A46" s="966" t="s">
        <v>1111</v>
      </c>
      <c r="B46" s="966"/>
      <c r="C46" s="1053" t="str">
        <f>CONCATENATE(F39,"^",ROUNDUP((H31-F31)/30.5,1),"*",F41,"^12*(",F43,"^1+",F43,"^",ROUNDUP((F34-H34)/30.5,1),")/2")</f>
        <v>1,0109049^3*1,0047885^12*(1,0043129^1+1,0043129^2,1)/2</v>
      </c>
      <c r="D46" s="1054"/>
      <c r="E46" s="1055"/>
      <c r="F46" s="967">
        <f>F39^ROUNDUP((H31-F31)/30.5,1)*F41^12*(F43^1+F43^ROUNDUP(((F34-H34)/30.5),1))/"2"</f>
        <v>1.1013491</v>
      </c>
    </row>
    <row r="47" spans="1:9" ht="34.5" customHeight="1" x14ac:dyDescent="0.25">
      <c r="A47" s="1056" t="s">
        <v>1112</v>
      </c>
      <c r="B47" s="1057"/>
      <c r="C47" s="1053" t="str">
        <f>CONCATENATE(F35,"*",F44,"+",F36,"*",F45,"+",F37,"*",F46)</f>
        <v>0,07*1,0275007+0,79*1,0660217+0,14*1,1013491</v>
      </c>
      <c r="D47" s="1054"/>
      <c r="E47" s="1055"/>
      <c r="F47" s="968">
        <f>F35*F44+F36*F45+F37*F46</f>
        <v>1.0683</v>
      </c>
    </row>
  </sheetData>
  <mergeCells count="31">
    <mergeCell ref="A6:F6"/>
    <mergeCell ref="A25:B25"/>
    <mergeCell ref="A1:F1"/>
    <mergeCell ref="B2:F2"/>
    <mergeCell ref="B3:F3"/>
    <mergeCell ref="A11:A12"/>
    <mergeCell ref="B11:B12"/>
    <mergeCell ref="C11:C12"/>
    <mergeCell ref="D11:D12"/>
    <mergeCell ref="E11:E12"/>
    <mergeCell ref="F11:F12"/>
    <mergeCell ref="A29:D29"/>
    <mergeCell ref="A31:E31"/>
    <mergeCell ref="A32:E32"/>
    <mergeCell ref="A33:E33"/>
    <mergeCell ref="A27:F27"/>
    <mergeCell ref="A34:E34"/>
    <mergeCell ref="A35:E35"/>
    <mergeCell ref="A36:E36"/>
    <mergeCell ref="A37:E37"/>
    <mergeCell ref="A38:E38"/>
    <mergeCell ref="A39:C39"/>
    <mergeCell ref="A40:E40"/>
    <mergeCell ref="A41:C41"/>
    <mergeCell ref="A42:E42"/>
    <mergeCell ref="A43:C43"/>
    <mergeCell ref="C44:E44"/>
    <mergeCell ref="C45:E45"/>
    <mergeCell ref="C46:E46"/>
    <mergeCell ref="A47:B47"/>
    <mergeCell ref="C47:E47"/>
  </mergeCells>
  <pageMargins left="0.25" right="0.25" top="0.75" bottom="0.75" header="0.3" footer="0.3"/>
  <pageSetup paperSize="9" scale="56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  <pageSetUpPr fitToPage="1"/>
  </sheetPr>
  <dimension ref="A1:J41"/>
  <sheetViews>
    <sheetView view="pageBreakPreview" topLeftCell="A20" zoomScale="85" zoomScaleNormal="90" zoomScaleSheetLayoutView="85" workbookViewId="0">
      <selection activeCell="E35" sqref="E35"/>
    </sheetView>
  </sheetViews>
  <sheetFormatPr defaultColWidth="8.7109375" defaultRowHeight="12.75" x14ac:dyDescent="0.2"/>
  <cols>
    <col min="1" max="1" width="6.42578125" style="1" customWidth="1"/>
    <col min="2" max="2" width="46.5703125" style="1" customWidth="1"/>
    <col min="3" max="3" width="20.42578125" style="1" customWidth="1"/>
    <col min="4" max="4" width="29.85546875" style="1" customWidth="1"/>
    <col min="5" max="5" width="22.7109375" style="1" customWidth="1"/>
    <col min="6" max="6" width="17.5703125" style="1" customWidth="1"/>
    <col min="7" max="7" width="17.7109375" style="1" customWidth="1"/>
    <col min="8" max="8" width="51.28515625" style="1" hidden="1" customWidth="1"/>
    <col min="9" max="9" width="29.140625" style="1" hidden="1" customWidth="1"/>
    <col min="10" max="10" width="12" style="1" customWidth="1"/>
    <col min="11" max="11" width="11.5703125" style="1" customWidth="1"/>
    <col min="12" max="12" width="14" style="1" customWidth="1"/>
    <col min="13" max="15" width="8.7109375" style="1"/>
    <col min="16" max="16" width="40" style="1" customWidth="1"/>
    <col min="17" max="225" width="8.7109375" style="1"/>
    <col min="226" max="226" width="6.42578125" style="1" customWidth="1"/>
    <col min="227" max="227" width="22.28515625" style="1" customWidth="1"/>
    <col min="228" max="228" width="11.5703125" style="1" customWidth="1"/>
    <col min="229" max="229" width="11.85546875" style="1" customWidth="1"/>
    <col min="230" max="230" width="16.5703125" style="1" customWidth="1"/>
    <col min="231" max="231" width="15.5703125" style="1" customWidth="1"/>
    <col min="232" max="232" width="18.28515625" style="1" customWidth="1"/>
    <col min="233" max="233" width="0" style="1" hidden="1" customWidth="1"/>
    <col min="234" max="234" width="4.140625" style="1" customWidth="1"/>
    <col min="235" max="235" width="1.7109375" style="1" customWidth="1"/>
    <col min="236" max="236" width="3.42578125" style="1" customWidth="1"/>
    <col min="237" max="239" width="1.7109375" style="1" customWidth="1"/>
    <col min="240" max="240" width="3" style="1" bestFit="1" customWidth="1"/>
    <col min="241" max="481" width="8.7109375" style="1"/>
    <col min="482" max="482" width="6.42578125" style="1" customWidth="1"/>
    <col min="483" max="483" width="22.28515625" style="1" customWidth="1"/>
    <col min="484" max="484" width="11.5703125" style="1" customWidth="1"/>
    <col min="485" max="485" width="11.85546875" style="1" customWidth="1"/>
    <col min="486" max="486" width="16.5703125" style="1" customWidth="1"/>
    <col min="487" max="487" width="15.5703125" style="1" customWidth="1"/>
    <col min="488" max="488" width="18.28515625" style="1" customWidth="1"/>
    <col min="489" max="489" width="0" style="1" hidden="1" customWidth="1"/>
    <col min="490" max="490" width="4.140625" style="1" customWidth="1"/>
    <col min="491" max="491" width="1.7109375" style="1" customWidth="1"/>
    <col min="492" max="492" width="3.42578125" style="1" customWidth="1"/>
    <col min="493" max="495" width="1.7109375" style="1" customWidth="1"/>
    <col min="496" max="496" width="3" style="1" bestFit="1" customWidth="1"/>
    <col min="497" max="737" width="8.7109375" style="1"/>
    <col min="738" max="738" width="6.42578125" style="1" customWidth="1"/>
    <col min="739" max="739" width="22.28515625" style="1" customWidth="1"/>
    <col min="740" max="740" width="11.5703125" style="1" customWidth="1"/>
    <col min="741" max="741" width="11.85546875" style="1" customWidth="1"/>
    <col min="742" max="742" width="16.5703125" style="1" customWidth="1"/>
    <col min="743" max="743" width="15.5703125" style="1" customWidth="1"/>
    <col min="744" max="744" width="18.28515625" style="1" customWidth="1"/>
    <col min="745" max="745" width="0" style="1" hidden="1" customWidth="1"/>
    <col min="746" max="746" width="4.140625" style="1" customWidth="1"/>
    <col min="747" max="747" width="1.7109375" style="1" customWidth="1"/>
    <col min="748" max="748" width="3.42578125" style="1" customWidth="1"/>
    <col min="749" max="751" width="1.7109375" style="1" customWidth="1"/>
    <col min="752" max="752" width="3" style="1" bestFit="1" customWidth="1"/>
    <col min="753" max="993" width="8.7109375" style="1"/>
    <col min="994" max="994" width="6.42578125" style="1" customWidth="1"/>
    <col min="995" max="995" width="22.28515625" style="1" customWidth="1"/>
    <col min="996" max="996" width="11.5703125" style="1" customWidth="1"/>
    <col min="997" max="997" width="11.85546875" style="1" customWidth="1"/>
    <col min="998" max="998" width="16.5703125" style="1" customWidth="1"/>
    <col min="999" max="999" width="15.5703125" style="1" customWidth="1"/>
    <col min="1000" max="1000" width="18.28515625" style="1" customWidth="1"/>
    <col min="1001" max="1001" width="0" style="1" hidden="1" customWidth="1"/>
    <col min="1002" max="1002" width="4.140625" style="1" customWidth="1"/>
    <col min="1003" max="1003" width="1.7109375" style="1" customWidth="1"/>
    <col min="1004" max="1004" width="3.42578125" style="1" customWidth="1"/>
    <col min="1005" max="1007" width="1.7109375" style="1" customWidth="1"/>
    <col min="1008" max="1008" width="3" style="1" bestFit="1" customWidth="1"/>
    <col min="1009" max="1249" width="8.7109375" style="1"/>
    <col min="1250" max="1250" width="6.42578125" style="1" customWidth="1"/>
    <col min="1251" max="1251" width="22.28515625" style="1" customWidth="1"/>
    <col min="1252" max="1252" width="11.5703125" style="1" customWidth="1"/>
    <col min="1253" max="1253" width="11.85546875" style="1" customWidth="1"/>
    <col min="1254" max="1254" width="16.5703125" style="1" customWidth="1"/>
    <col min="1255" max="1255" width="15.5703125" style="1" customWidth="1"/>
    <col min="1256" max="1256" width="18.28515625" style="1" customWidth="1"/>
    <col min="1257" max="1257" width="0" style="1" hidden="1" customWidth="1"/>
    <col min="1258" max="1258" width="4.140625" style="1" customWidth="1"/>
    <col min="1259" max="1259" width="1.7109375" style="1" customWidth="1"/>
    <col min="1260" max="1260" width="3.42578125" style="1" customWidth="1"/>
    <col min="1261" max="1263" width="1.7109375" style="1" customWidth="1"/>
    <col min="1264" max="1264" width="3" style="1" bestFit="1" customWidth="1"/>
    <col min="1265" max="1505" width="8.7109375" style="1"/>
    <col min="1506" max="1506" width="6.42578125" style="1" customWidth="1"/>
    <col min="1507" max="1507" width="22.28515625" style="1" customWidth="1"/>
    <col min="1508" max="1508" width="11.5703125" style="1" customWidth="1"/>
    <col min="1509" max="1509" width="11.85546875" style="1" customWidth="1"/>
    <col min="1510" max="1510" width="16.5703125" style="1" customWidth="1"/>
    <col min="1511" max="1511" width="15.5703125" style="1" customWidth="1"/>
    <col min="1512" max="1512" width="18.28515625" style="1" customWidth="1"/>
    <col min="1513" max="1513" width="0" style="1" hidden="1" customWidth="1"/>
    <col min="1514" max="1514" width="4.140625" style="1" customWidth="1"/>
    <col min="1515" max="1515" width="1.7109375" style="1" customWidth="1"/>
    <col min="1516" max="1516" width="3.42578125" style="1" customWidth="1"/>
    <col min="1517" max="1519" width="1.7109375" style="1" customWidth="1"/>
    <col min="1520" max="1520" width="3" style="1" bestFit="1" customWidth="1"/>
    <col min="1521" max="1761" width="8.7109375" style="1"/>
    <col min="1762" max="1762" width="6.42578125" style="1" customWidth="1"/>
    <col min="1763" max="1763" width="22.28515625" style="1" customWidth="1"/>
    <col min="1764" max="1764" width="11.5703125" style="1" customWidth="1"/>
    <col min="1765" max="1765" width="11.85546875" style="1" customWidth="1"/>
    <col min="1766" max="1766" width="16.5703125" style="1" customWidth="1"/>
    <col min="1767" max="1767" width="15.5703125" style="1" customWidth="1"/>
    <col min="1768" max="1768" width="18.28515625" style="1" customWidth="1"/>
    <col min="1769" max="1769" width="0" style="1" hidden="1" customWidth="1"/>
    <col min="1770" max="1770" width="4.140625" style="1" customWidth="1"/>
    <col min="1771" max="1771" width="1.7109375" style="1" customWidth="1"/>
    <col min="1772" max="1772" width="3.42578125" style="1" customWidth="1"/>
    <col min="1773" max="1775" width="1.7109375" style="1" customWidth="1"/>
    <col min="1776" max="1776" width="3" style="1" bestFit="1" customWidth="1"/>
    <col min="1777" max="2017" width="8.7109375" style="1"/>
    <col min="2018" max="2018" width="6.42578125" style="1" customWidth="1"/>
    <col min="2019" max="2019" width="22.28515625" style="1" customWidth="1"/>
    <col min="2020" max="2020" width="11.5703125" style="1" customWidth="1"/>
    <col min="2021" max="2021" width="11.85546875" style="1" customWidth="1"/>
    <col min="2022" max="2022" width="16.5703125" style="1" customWidth="1"/>
    <col min="2023" max="2023" width="15.5703125" style="1" customWidth="1"/>
    <col min="2024" max="2024" width="18.28515625" style="1" customWidth="1"/>
    <col min="2025" max="2025" width="0" style="1" hidden="1" customWidth="1"/>
    <col min="2026" max="2026" width="4.140625" style="1" customWidth="1"/>
    <col min="2027" max="2027" width="1.7109375" style="1" customWidth="1"/>
    <col min="2028" max="2028" width="3.42578125" style="1" customWidth="1"/>
    <col min="2029" max="2031" width="1.7109375" style="1" customWidth="1"/>
    <col min="2032" max="2032" width="3" style="1" bestFit="1" customWidth="1"/>
    <col min="2033" max="2273" width="8.7109375" style="1"/>
    <col min="2274" max="2274" width="6.42578125" style="1" customWidth="1"/>
    <col min="2275" max="2275" width="22.28515625" style="1" customWidth="1"/>
    <col min="2276" max="2276" width="11.5703125" style="1" customWidth="1"/>
    <col min="2277" max="2277" width="11.85546875" style="1" customWidth="1"/>
    <col min="2278" max="2278" width="16.5703125" style="1" customWidth="1"/>
    <col min="2279" max="2279" width="15.5703125" style="1" customWidth="1"/>
    <col min="2280" max="2280" width="18.28515625" style="1" customWidth="1"/>
    <col min="2281" max="2281" width="0" style="1" hidden="1" customWidth="1"/>
    <col min="2282" max="2282" width="4.140625" style="1" customWidth="1"/>
    <col min="2283" max="2283" width="1.7109375" style="1" customWidth="1"/>
    <col min="2284" max="2284" width="3.42578125" style="1" customWidth="1"/>
    <col min="2285" max="2287" width="1.7109375" style="1" customWidth="1"/>
    <col min="2288" max="2288" width="3" style="1" bestFit="1" customWidth="1"/>
    <col min="2289" max="2529" width="8.7109375" style="1"/>
    <col min="2530" max="2530" width="6.42578125" style="1" customWidth="1"/>
    <col min="2531" max="2531" width="22.28515625" style="1" customWidth="1"/>
    <col min="2532" max="2532" width="11.5703125" style="1" customWidth="1"/>
    <col min="2533" max="2533" width="11.85546875" style="1" customWidth="1"/>
    <col min="2534" max="2534" width="16.5703125" style="1" customWidth="1"/>
    <col min="2535" max="2535" width="15.5703125" style="1" customWidth="1"/>
    <col min="2536" max="2536" width="18.28515625" style="1" customWidth="1"/>
    <col min="2537" max="2537" width="0" style="1" hidden="1" customWidth="1"/>
    <col min="2538" max="2538" width="4.140625" style="1" customWidth="1"/>
    <col min="2539" max="2539" width="1.7109375" style="1" customWidth="1"/>
    <col min="2540" max="2540" width="3.42578125" style="1" customWidth="1"/>
    <col min="2541" max="2543" width="1.7109375" style="1" customWidth="1"/>
    <col min="2544" max="2544" width="3" style="1" bestFit="1" customWidth="1"/>
    <col min="2545" max="2785" width="8.7109375" style="1"/>
    <col min="2786" max="2786" width="6.42578125" style="1" customWidth="1"/>
    <col min="2787" max="2787" width="22.28515625" style="1" customWidth="1"/>
    <col min="2788" max="2788" width="11.5703125" style="1" customWidth="1"/>
    <col min="2789" max="2789" width="11.85546875" style="1" customWidth="1"/>
    <col min="2790" max="2790" width="16.5703125" style="1" customWidth="1"/>
    <col min="2791" max="2791" width="15.5703125" style="1" customWidth="1"/>
    <col min="2792" max="2792" width="18.28515625" style="1" customWidth="1"/>
    <col min="2793" max="2793" width="0" style="1" hidden="1" customWidth="1"/>
    <col min="2794" max="2794" width="4.140625" style="1" customWidth="1"/>
    <col min="2795" max="2795" width="1.7109375" style="1" customWidth="1"/>
    <col min="2796" max="2796" width="3.42578125" style="1" customWidth="1"/>
    <col min="2797" max="2799" width="1.7109375" style="1" customWidth="1"/>
    <col min="2800" max="2800" width="3" style="1" bestFit="1" customWidth="1"/>
    <col min="2801" max="3041" width="8.7109375" style="1"/>
    <col min="3042" max="3042" width="6.42578125" style="1" customWidth="1"/>
    <col min="3043" max="3043" width="22.28515625" style="1" customWidth="1"/>
    <col min="3044" max="3044" width="11.5703125" style="1" customWidth="1"/>
    <col min="3045" max="3045" width="11.85546875" style="1" customWidth="1"/>
    <col min="3046" max="3046" width="16.5703125" style="1" customWidth="1"/>
    <col min="3047" max="3047" width="15.5703125" style="1" customWidth="1"/>
    <col min="3048" max="3048" width="18.28515625" style="1" customWidth="1"/>
    <col min="3049" max="3049" width="0" style="1" hidden="1" customWidth="1"/>
    <col min="3050" max="3050" width="4.140625" style="1" customWidth="1"/>
    <col min="3051" max="3051" width="1.7109375" style="1" customWidth="1"/>
    <col min="3052" max="3052" width="3.42578125" style="1" customWidth="1"/>
    <col min="3053" max="3055" width="1.7109375" style="1" customWidth="1"/>
    <col min="3056" max="3056" width="3" style="1" bestFit="1" customWidth="1"/>
    <col min="3057" max="3297" width="8.7109375" style="1"/>
    <col min="3298" max="3298" width="6.42578125" style="1" customWidth="1"/>
    <col min="3299" max="3299" width="22.28515625" style="1" customWidth="1"/>
    <col min="3300" max="3300" width="11.5703125" style="1" customWidth="1"/>
    <col min="3301" max="3301" width="11.85546875" style="1" customWidth="1"/>
    <col min="3302" max="3302" width="16.5703125" style="1" customWidth="1"/>
    <col min="3303" max="3303" width="15.5703125" style="1" customWidth="1"/>
    <col min="3304" max="3304" width="18.28515625" style="1" customWidth="1"/>
    <col min="3305" max="3305" width="0" style="1" hidden="1" customWidth="1"/>
    <col min="3306" max="3306" width="4.140625" style="1" customWidth="1"/>
    <col min="3307" max="3307" width="1.7109375" style="1" customWidth="1"/>
    <col min="3308" max="3308" width="3.42578125" style="1" customWidth="1"/>
    <col min="3309" max="3311" width="1.7109375" style="1" customWidth="1"/>
    <col min="3312" max="3312" width="3" style="1" bestFit="1" customWidth="1"/>
    <col min="3313" max="3553" width="8.7109375" style="1"/>
    <col min="3554" max="3554" width="6.42578125" style="1" customWidth="1"/>
    <col min="3555" max="3555" width="22.28515625" style="1" customWidth="1"/>
    <col min="3556" max="3556" width="11.5703125" style="1" customWidth="1"/>
    <col min="3557" max="3557" width="11.85546875" style="1" customWidth="1"/>
    <col min="3558" max="3558" width="16.5703125" style="1" customWidth="1"/>
    <col min="3559" max="3559" width="15.5703125" style="1" customWidth="1"/>
    <col min="3560" max="3560" width="18.28515625" style="1" customWidth="1"/>
    <col min="3561" max="3561" width="0" style="1" hidden="1" customWidth="1"/>
    <col min="3562" max="3562" width="4.140625" style="1" customWidth="1"/>
    <col min="3563" max="3563" width="1.7109375" style="1" customWidth="1"/>
    <col min="3564" max="3564" width="3.42578125" style="1" customWidth="1"/>
    <col min="3565" max="3567" width="1.7109375" style="1" customWidth="1"/>
    <col min="3568" max="3568" width="3" style="1" bestFit="1" customWidth="1"/>
    <col min="3569" max="3809" width="8.7109375" style="1"/>
    <col min="3810" max="3810" width="6.42578125" style="1" customWidth="1"/>
    <col min="3811" max="3811" width="22.28515625" style="1" customWidth="1"/>
    <col min="3812" max="3812" width="11.5703125" style="1" customWidth="1"/>
    <col min="3813" max="3813" width="11.85546875" style="1" customWidth="1"/>
    <col min="3814" max="3814" width="16.5703125" style="1" customWidth="1"/>
    <col min="3815" max="3815" width="15.5703125" style="1" customWidth="1"/>
    <col min="3816" max="3816" width="18.28515625" style="1" customWidth="1"/>
    <col min="3817" max="3817" width="0" style="1" hidden="1" customWidth="1"/>
    <col min="3818" max="3818" width="4.140625" style="1" customWidth="1"/>
    <col min="3819" max="3819" width="1.7109375" style="1" customWidth="1"/>
    <col min="3820" max="3820" width="3.42578125" style="1" customWidth="1"/>
    <col min="3821" max="3823" width="1.7109375" style="1" customWidth="1"/>
    <col min="3824" max="3824" width="3" style="1" bestFit="1" customWidth="1"/>
    <col min="3825" max="4065" width="8.7109375" style="1"/>
    <col min="4066" max="4066" width="6.42578125" style="1" customWidth="1"/>
    <col min="4067" max="4067" width="22.28515625" style="1" customWidth="1"/>
    <col min="4068" max="4068" width="11.5703125" style="1" customWidth="1"/>
    <col min="4069" max="4069" width="11.85546875" style="1" customWidth="1"/>
    <col min="4070" max="4070" width="16.5703125" style="1" customWidth="1"/>
    <col min="4071" max="4071" width="15.5703125" style="1" customWidth="1"/>
    <col min="4072" max="4072" width="18.28515625" style="1" customWidth="1"/>
    <col min="4073" max="4073" width="0" style="1" hidden="1" customWidth="1"/>
    <col min="4074" max="4074" width="4.140625" style="1" customWidth="1"/>
    <col min="4075" max="4075" width="1.7109375" style="1" customWidth="1"/>
    <col min="4076" max="4076" width="3.42578125" style="1" customWidth="1"/>
    <col min="4077" max="4079" width="1.7109375" style="1" customWidth="1"/>
    <col min="4080" max="4080" width="3" style="1" bestFit="1" customWidth="1"/>
    <col min="4081" max="4321" width="8.7109375" style="1"/>
    <col min="4322" max="4322" width="6.42578125" style="1" customWidth="1"/>
    <col min="4323" max="4323" width="22.28515625" style="1" customWidth="1"/>
    <col min="4324" max="4324" width="11.5703125" style="1" customWidth="1"/>
    <col min="4325" max="4325" width="11.85546875" style="1" customWidth="1"/>
    <col min="4326" max="4326" width="16.5703125" style="1" customWidth="1"/>
    <col min="4327" max="4327" width="15.5703125" style="1" customWidth="1"/>
    <col min="4328" max="4328" width="18.28515625" style="1" customWidth="1"/>
    <col min="4329" max="4329" width="0" style="1" hidden="1" customWidth="1"/>
    <col min="4330" max="4330" width="4.140625" style="1" customWidth="1"/>
    <col min="4331" max="4331" width="1.7109375" style="1" customWidth="1"/>
    <col min="4332" max="4332" width="3.42578125" style="1" customWidth="1"/>
    <col min="4333" max="4335" width="1.7109375" style="1" customWidth="1"/>
    <col min="4336" max="4336" width="3" style="1" bestFit="1" customWidth="1"/>
    <col min="4337" max="4577" width="8.7109375" style="1"/>
    <col min="4578" max="4578" width="6.42578125" style="1" customWidth="1"/>
    <col min="4579" max="4579" width="22.28515625" style="1" customWidth="1"/>
    <col min="4580" max="4580" width="11.5703125" style="1" customWidth="1"/>
    <col min="4581" max="4581" width="11.85546875" style="1" customWidth="1"/>
    <col min="4582" max="4582" width="16.5703125" style="1" customWidth="1"/>
    <col min="4583" max="4583" width="15.5703125" style="1" customWidth="1"/>
    <col min="4584" max="4584" width="18.28515625" style="1" customWidth="1"/>
    <col min="4585" max="4585" width="0" style="1" hidden="1" customWidth="1"/>
    <col min="4586" max="4586" width="4.140625" style="1" customWidth="1"/>
    <col min="4587" max="4587" width="1.7109375" style="1" customWidth="1"/>
    <col min="4588" max="4588" width="3.42578125" style="1" customWidth="1"/>
    <col min="4589" max="4591" width="1.7109375" style="1" customWidth="1"/>
    <col min="4592" max="4592" width="3" style="1" bestFit="1" customWidth="1"/>
    <col min="4593" max="4833" width="8.7109375" style="1"/>
    <col min="4834" max="4834" width="6.42578125" style="1" customWidth="1"/>
    <col min="4835" max="4835" width="22.28515625" style="1" customWidth="1"/>
    <col min="4836" max="4836" width="11.5703125" style="1" customWidth="1"/>
    <col min="4837" max="4837" width="11.85546875" style="1" customWidth="1"/>
    <col min="4838" max="4838" width="16.5703125" style="1" customWidth="1"/>
    <col min="4839" max="4839" width="15.5703125" style="1" customWidth="1"/>
    <col min="4840" max="4840" width="18.28515625" style="1" customWidth="1"/>
    <col min="4841" max="4841" width="0" style="1" hidden="1" customWidth="1"/>
    <col min="4842" max="4842" width="4.140625" style="1" customWidth="1"/>
    <col min="4843" max="4843" width="1.7109375" style="1" customWidth="1"/>
    <col min="4844" max="4844" width="3.42578125" style="1" customWidth="1"/>
    <col min="4845" max="4847" width="1.7109375" style="1" customWidth="1"/>
    <col min="4848" max="4848" width="3" style="1" bestFit="1" customWidth="1"/>
    <col min="4849" max="5089" width="8.7109375" style="1"/>
    <col min="5090" max="5090" width="6.42578125" style="1" customWidth="1"/>
    <col min="5091" max="5091" width="22.28515625" style="1" customWidth="1"/>
    <col min="5092" max="5092" width="11.5703125" style="1" customWidth="1"/>
    <col min="5093" max="5093" width="11.85546875" style="1" customWidth="1"/>
    <col min="5094" max="5094" width="16.5703125" style="1" customWidth="1"/>
    <col min="5095" max="5095" width="15.5703125" style="1" customWidth="1"/>
    <col min="5096" max="5096" width="18.28515625" style="1" customWidth="1"/>
    <col min="5097" max="5097" width="0" style="1" hidden="1" customWidth="1"/>
    <col min="5098" max="5098" width="4.140625" style="1" customWidth="1"/>
    <col min="5099" max="5099" width="1.7109375" style="1" customWidth="1"/>
    <col min="5100" max="5100" width="3.42578125" style="1" customWidth="1"/>
    <col min="5101" max="5103" width="1.7109375" style="1" customWidth="1"/>
    <col min="5104" max="5104" width="3" style="1" bestFit="1" customWidth="1"/>
    <col min="5105" max="5345" width="8.7109375" style="1"/>
    <col min="5346" max="5346" width="6.42578125" style="1" customWidth="1"/>
    <col min="5347" max="5347" width="22.28515625" style="1" customWidth="1"/>
    <col min="5348" max="5348" width="11.5703125" style="1" customWidth="1"/>
    <col min="5349" max="5349" width="11.85546875" style="1" customWidth="1"/>
    <col min="5350" max="5350" width="16.5703125" style="1" customWidth="1"/>
    <col min="5351" max="5351" width="15.5703125" style="1" customWidth="1"/>
    <col min="5352" max="5352" width="18.28515625" style="1" customWidth="1"/>
    <col min="5353" max="5353" width="0" style="1" hidden="1" customWidth="1"/>
    <col min="5354" max="5354" width="4.140625" style="1" customWidth="1"/>
    <col min="5355" max="5355" width="1.7109375" style="1" customWidth="1"/>
    <col min="5356" max="5356" width="3.42578125" style="1" customWidth="1"/>
    <col min="5357" max="5359" width="1.7109375" style="1" customWidth="1"/>
    <col min="5360" max="5360" width="3" style="1" bestFit="1" customWidth="1"/>
    <col min="5361" max="5601" width="8.7109375" style="1"/>
    <col min="5602" max="5602" width="6.42578125" style="1" customWidth="1"/>
    <col min="5603" max="5603" width="22.28515625" style="1" customWidth="1"/>
    <col min="5604" max="5604" width="11.5703125" style="1" customWidth="1"/>
    <col min="5605" max="5605" width="11.85546875" style="1" customWidth="1"/>
    <col min="5606" max="5606" width="16.5703125" style="1" customWidth="1"/>
    <col min="5607" max="5607" width="15.5703125" style="1" customWidth="1"/>
    <col min="5608" max="5608" width="18.28515625" style="1" customWidth="1"/>
    <col min="5609" max="5609" width="0" style="1" hidden="1" customWidth="1"/>
    <col min="5610" max="5610" width="4.140625" style="1" customWidth="1"/>
    <col min="5611" max="5611" width="1.7109375" style="1" customWidth="1"/>
    <col min="5612" max="5612" width="3.42578125" style="1" customWidth="1"/>
    <col min="5613" max="5615" width="1.7109375" style="1" customWidth="1"/>
    <col min="5616" max="5616" width="3" style="1" bestFit="1" customWidth="1"/>
    <col min="5617" max="5857" width="8.7109375" style="1"/>
    <col min="5858" max="5858" width="6.42578125" style="1" customWidth="1"/>
    <col min="5859" max="5859" width="22.28515625" style="1" customWidth="1"/>
    <col min="5860" max="5860" width="11.5703125" style="1" customWidth="1"/>
    <col min="5861" max="5861" width="11.85546875" style="1" customWidth="1"/>
    <col min="5862" max="5862" width="16.5703125" style="1" customWidth="1"/>
    <col min="5863" max="5863" width="15.5703125" style="1" customWidth="1"/>
    <col min="5864" max="5864" width="18.28515625" style="1" customWidth="1"/>
    <col min="5865" max="5865" width="0" style="1" hidden="1" customWidth="1"/>
    <col min="5866" max="5866" width="4.140625" style="1" customWidth="1"/>
    <col min="5867" max="5867" width="1.7109375" style="1" customWidth="1"/>
    <col min="5868" max="5868" width="3.42578125" style="1" customWidth="1"/>
    <col min="5869" max="5871" width="1.7109375" style="1" customWidth="1"/>
    <col min="5872" max="5872" width="3" style="1" bestFit="1" customWidth="1"/>
    <col min="5873" max="6113" width="8.7109375" style="1"/>
    <col min="6114" max="6114" width="6.42578125" style="1" customWidth="1"/>
    <col min="6115" max="6115" width="22.28515625" style="1" customWidth="1"/>
    <col min="6116" max="6116" width="11.5703125" style="1" customWidth="1"/>
    <col min="6117" max="6117" width="11.85546875" style="1" customWidth="1"/>
    <col min="6118" max="6118" width="16.5703125" style="1" customWidth="1"/>
    <col min="6119" max="6119" width="15.5703125" style="1" customWidth="1"/>
    <col min="6120" max="6120" width="18.28515625" style="1" customWidth="1"/>
    <col min="6121" max="6121" width="0" style="1" hidden="1" customWidth="1"/>
    <col min="6122" max="6122" width="4.140625" style="1" customWidth="1"/>
    <col min="6123" max="6123" width="1.7109375" style="1" customWidth="1"/>
    <col min="6124" max="6124" width="3.42578125" style="1" customWidth="1"/>
    <col min="6125" max="6127" width="1.7109375" style="1" customWidth="1"/>
    <col min="6128" max="6128" width="3" style="1" bestFit="1" customWidth="1"/>
    <col min="6129" max="6369" width="8.7109375" style="1"/>
    <col min="6370" max="6370" width="6.42578125" style="1" customWidth="1"/>
    <col min="6371" max="6371" width="22.28515625" style="1" customWidth="1"/>
    <col min="6372" max="6372" width="11.5703125" style="1" customWidth="1"/>
    <col min="6373" max="6373" width="11.85546875" style="1" customWidth="1"/>
    <col min="6374" max="6374" width="16.5703125" style="1" customWidth="1"/>
    <col min="6375" max="6375" width="15.5703125" style="1" customWidth="1"/>
    <col min="6376" max="6376" width="18.28515625" style="1" customWidth="1"/>
    <col min="6377" max="6377" width="0" style="1" hidden="1" customWidth="1"/>
    <col min="6378" max="6378" width="4.140625" style="1" customWidth="1"/>
    <col min="6379" max="6379" width="1.7109375" style="1" customWidth="1"/>
    <col min="6380" max="6380" width="3.42578125" style="1" customWidth="1"/>
    <col min="6381" max="6383" width="1.7109375" style="1" customWidth="1"/>
    <col min="6384" max="6384" width="3" style="1" bestFit="1" customWidth="1"/>
    <col min="6385" max="6625" width="8.7109375" style="1"/>
    <col min="6626" max="6626" width="6.42578125" style="1" customWidth="1"/>
    <col min="6627" max="6627" width="22.28515625" style="1" customWidth="1"/>
    <col min="6628" max="6628" width="11.5703125" style="1" customWidth="1"/>
    <col min="6629" max="6629" width="11.85546875" style="1" customWidth="1"/>
    <col min="6630" max="6630" width="16.5703125" style="1" customWidth="1"/>
    <col min="6631" max="6631" width="15.5703125" style="1" customWidth="1"/>
    <col min="6632" max="6632" width="18.28515625" style="1" customWidth="1"/>
    <col min="6633" max="6633" width="0" style="1" hidden="1" customWidth="1"/>
    <col min="6634" max="6634" width="4.140625" style="1" customWidth="1"/>
    <col min="6635" max="6635" width="1.7109375" style="1" customWidth="1"/>
    <col min="6636" max="6636" width="3.42578125" style="1" customWidth="1"/>
    <col min="6637" max="6639" width="1.7109375" style="1" customWidth="1"/>
    <col min="6640" max="6640" width="3" style="1" bestFit="1" customWidth="1"/>
    <col min="6641" max="6881" width="8.7109375" style="1"/>
    <col min="6882" max="6882" width="6.42578125" style="1" customWidth="1"/>
    <col min="6883" max="6883" width="22.28515625" style="1" customWidth="1"/>
    <col min="6884" max="6884" width="11.5703125" style="1" customWidth="1"/>
    <col min="6885" max="6885" width="11.85546875" style="1" customWidth="1"/>
    <col min="6886" max="6886" width="16.5703125" style="1" customWidth="1"/>
    <col min="6887" max="6887" width="15.5703125" style="1" customWidth="1"/>
    <col min="6888" max="6888" width="18.28515625" style="1" customWidth="1"/>
    <col min="6889" max="6889" width="0" style="1" hidden="1" customWidth="1"/>
    <col min="6890" max="6890" width="4.140625" style="1" customWidth="1"/>
    <col min="6891" max="6891" width="1.7109375" style="1" customWidth="1"/>
    <col min="6892" max="6892" width="3.42578125" style="1" customWidth="1"/>
    <col min="6893" max="6895" width="1.7109375" style="1" customWidth="1"/>
    <col min="6896" max="6896" width="3" style="1" bestFit="1" customWidth="1"/>
    <col min="6897" max="7137" width="8.7109375" style="1"/>
    <col min="7138" max="7138" width="6.42578125" style="1" customWidth="1"/>
    <col min="7139" max="7139" width="22.28515625" style="1" customWidth="1"/>
    <col min="7140" max="7140" width="11.5703125" style="1" customWidth="1"/>
    <col min="7141" max="7141" width="11.85546875" style="1" customWidth="1"/>
    <col min="7142" max="7142" width="16.5703125" style="1" customWidth="1"/>
    <col min="7143" max="7143" width="15.5703125" style="1" customWidth="1"/>
    <col min="7144" max="7144" width="18.28515625" style="1" customWidth="1"/>
    <col min="7145" max="7145" width="0" style="1" hidden="1" customWidth="1"/>
    <col min="7146" max="7146" width="4.140625" style="1" customWidth="1"/>
    <col min="7147" max="7147" width="1.7109375" style="1" customWidth="1"/>
    <col min="7148" max="7148" width="3.42578125" style="1" customWidth="1"/>
    <col min="7149" max="7151" width="1.7109375" style="1" customWidth="1"/>
    <col min="7152" max="7152" width="3" style="1" bestFit="1" customWidth="1"/>
    <col min="7153" max="7393" width="8.7109375" style="1"/>
    <col min="7394" max="7394" width="6.42578125" style="1" customWidth="1"/>
    <col min="7395" max="7395" width="22.28515625" style="1" customWidth="1"/>
    <col min="7396" max="7396" width="11.5703125" style="1" customWidth="1"/>
    <col min="7397" max="7397" width="11.85546875" style="1" customWidth="1"/>
    <col min="7398" max="7398" width="16.5703125" style="1" customWidth="1"/>
    <col min="7399" max="7399" width="15.5703125" style="1" customWidth="1"/>
    <col min="7400" max="7400" width="18.28515625" style="1" customWidth="1"/>
    <col min="7401" max="7401" width="0" style="1" hidden="1" customWidth="1"/>
    <col min="7402" max="7402" width="4.140625" style="1" customWidth="1"/>
    <col min="7403" max="7403" width="1.7109375" style="1" customWidth="1"/>
    <col min="7404" max="7404" width="3.42578125" style="1" customWidth="1"/>
    <col min="7405" max="7407" width="1.7109375" style="1" customWidth="1"/>
    <col min="7408" max="7408" width="3" style="1" bestFit="1" customWidth="1"/>
    <col min="7409" max="7649" width="8.7109375" style="1"/>
    <col min="7650" max="7650" width="6.42578125" style="1" customWidth="1"/>
    <col min="7651" max="7651" width="22.28515625" style="1" customWidth="1"/>
    <col min="7652" max="7652" width="11.5703125" style="1" customWidth="1"/>
    <col min="7653" max="7653" width="11.85546875" style="1" customWidth="1"/>
    <col min="7654" max="7654" width="16.5703125" style="1" customWidth="1"/>
    <col min="7655" max="7655" width="15.5703125" style="1" customWidth="1"/>
    <col min="7656" max="7656" width="18.28515625" style="1" customWidth="1"/>
    <col min="7657" max="7657" width="0" style="1" hidden="1" customWidth="1"/>
    <col min="7658" max="7658" width="4.140625" style="1" customWidth="1"/>
    <col min="7659" max="7659" width="1.7109375" style="1" customWidth="1"/>
    <col min="7660" max="7660" width="3.42578125" style="1" customWidth="1"/>
    <col min="7661" max="7663" width="1.7109375" style="1" customWidth="1"/>
    <col min="7664" max="7664" width="3" style="1" bestFit="1" customWidth="1"/>
    <col min="7665" max="7905" width="8.7109375" style="1"/>
    <col min="7906" max="7906" width="6.42578125" style="1" customWidth="1"/>
    <col min="7907" max="7907" width="22.28515625" style="1" customWidth="1"/>
    <col min="7908" max="7908" width="11.5703125" style="1" customWidth="1"/>
    <col min="7909" max="7909" width="11.85546875" style="1" customWidth="1"/>
    <col min="7910" max="7910" width="16.5703125" style="1" customWidth="1"/>
    <col min="7911" max="7911" width="15.5703125" style="1" customWidth="1"/>
    <col min="7912" max="7912" width="18.28515625" style="1" customWidth="1"/>
    <col min="7913" max="7913" width="0" style="1" hidden="1" customWidth="1"/>
    <col min="7914" max="7914" width="4.140625" style="1" customWidth="1"/>
    <col min="7915" max="7915" width="1.7109375" style="1" customWidth="1"/>
    <col min="7916" max="7916" width="3.42578125" style="1" customWidth="1"/>
    <col min="7917" max="7919" width="1.7109375" style="1" customWidth="1"/>
    <col min="7920" max="7920" width="3" style="1" bestFit="1" customWidth="1"/>
    <col min="7921" max="8161" width="8.7109375" style="1"/>
    <col min="8162" max="8162" width="6.42578125" style="1" customWidth="1"/>
    <col min="8163" max="8163" width="22.28515625" style="1" customWidth="1"/>
    <col min="8164" max="8164" width="11.5703125" style="1" customWidth="1"/>
    <col min="8165" max="8165" width="11.85546875" style="1" customWidth="1"/>
    <col min="8166" max="8166" width="16.5703125" style="1" customWidth="1"/>
    <col min="8167" max="8167" width="15.5703125" style="1" customWidth="1"/>
    <col min="8168" max="8168" width="18.28515625" style="1" customWidth="1"/>
    <col min="8169" max="8169" width="0" style="1" hidden="1" customWidth="1"/>
    <col min="8170" max="8170" width="4.140625" style="1" customWidth="1"/>
    <col min="8171" max="8171" width="1.7109375" style="1" customWidth="1"/>
    <col min="8172" max="8172" width="3.42578125" style="1" customWidth="1"/>
    <col min="8173" max="8175" width="1.7109375" style="1" customWidth="1"/>
    <col min="8176" max="8176" width="3" style="1" bestFit="1" customWidth="1"/>
    <col min="8177" max="8417" width="8.7109375" style="1"/>
    <col min="8418" max="8418" width="6.42578125" style="1" customWidth="1"/>
    <col min="8419" max="8419" width="22.28515625" style="1" customWidth="1"/>
    <col min="8420" max="8420" width="11.5703125" style="1" customWidth="1"/>
    <col min="8421" max="8421" width="11.85546875" style="1" customWidth="1"/>
    <col min="8422" max="8422" width="16.5703125" style="1" customWidth="1"/>
    <col min="8423" max="8423" width="15.5703125" style="1" customWidth="1"/>
    <col min="8424" max="8424" width="18.28515625" style="1" customWidth="1"/>
    <col min="8425" max="8425" width="0" style="1" hidden="1" customWidth="1"/>
    <col min="8426" max="8426" width="4.140625" style="1" customWidth="1"/>
    <col min="8427" max="8427" width="1.7109375" style="1" customWidth="1"/>
    <col min="8428" max="8428" width="3.42578125" style="1" customWidth="1"/>
    <col min="8429" max="8431" width="1.7109375" style="1" customWidth="1"/>
    <col min="8432" max="8432" width="3" style="1" bestFit="1" customWidth="1"/>
    <col min="8433" max="8673" width="8.7109375" style="1"/>
    <col min="8674" max="8674" width="6.42578125" style="1" customWidth="1"/>
    <col min="8675" max="8675" width="22.28515625" style="1" customWidth="1"/>
    <col min="8676" max="8676" width="11.5703125" style="1" customWidth="1"/>
    <col min="8677" max="8677" width="11.85546875" style="1" customWidth="1"/>
    <col min="8678" max="8678" width="16.5703125" style="1" customWidth="1"/>
    <col min="8679" max="8679" width="15.5703125" style="1" customWidth="1"/>
    <col min="8680" max="8680" width="18.28515625" style="1" customWidth="1"/>
    <col min="8681" max="8681" width="0" style="1" hidden="1" customWidth="1"/>
    <col min="8682" max="8682" width="4.140625" style="1" customWidth="1"/>
    <col min="8683" max="8683" width="1.7109375" style="1" customWidth="1"/>
    <col min="8684" max="8684" width="3.42578125" style="1" customWidth="1"/>
    <col min="8685" max="8687" width="1.7109375" style="1" customWidth="1"/>
    <col min="8688" max="8688" width="3" style="1" bestFit="1" customWidth="1"/>
    <col min="8689" max="8929" width="8.7109375" style="1"/>
    <col min="8930" max="8930" width="6.42578125" style="1" customWidth="1"/>
    <col min="8931" max="8931" width="22.28515625" style="1" customWidth="1"/>
    <col min="8932" max="8932" width="11.5703125" style="1" customWidth="1"/>
    <col min="8933" max="8933" width="11.85546875" style="1" customWidth="1"/>
    <col min="8934" max="8934" width="16.5703125" style="1" customWidth="1"/>
    <col min="8935" max="8935" width="15.5703125" style="1" customWidth="1"/>
    <col min="8936" max="8936" width="18.28515625" style="1" customWidth="1"/>
    <col min="8937" max="8937" width="0" style="1" hidden="1" customWidth="1"/>
    <col min="8938" max="8938" width="4.140625" style="1" customWidth="1"/>
    <col min="8939" max="8939" width="1.7109375" style="1" customWidth="1"/>
    <col min="8940" max="8940" width="3.42578125" style="1" customWidth="1"/>
    <col min="8941" max="8943" width="1.7109375" style="1" customWidth="1"/>
    <col min="8944" max="8944" width="3" style="1" bestFit="1" customWidth="1"/>
    <col min="8945" max="9185" width="8.7109375" style="1"/>
    <col min="9186" max="9186" width="6.42578125" style="1" customWidth="1"/>
    <col min="9187" max="9187" width="22.28515625" style="1" customWidth="1"/>
    <col min="9188" max="9188" width="11.5703125" style="1" customWidth="1"/>
    <col min="9189" max="9189" width="11.85546875" style="1" customWidth="1"/>
    <col min="9190" max="9190" width="16.5703125" style="1" customWidth="1"/>
    <col min="9191" max="9191" width="15.5703125" style="1" customWidth="1"/>
    <col min="9192" max="9192" width="18.28515625" style="1" customWidth="1"/>
    <col min="9193" max="9193" width="0" style="1" hidden="1" customWidth="1"/>
    <col min="9194" max="9194" width="4.140625" style="1" customWidth="1"/>
    <col min="9195" max="9195" width="1.7109375" style="1" customWidth="1"/>
    <col min="9196" max="9196" width="3.42578125" style="1" customWidth="1"/>
    <col min="9197" max="9199" width="1.7109375" style="1" customWidth="1"/>
    <col min="9200" max="9200" width="3" style="1" bestFit="1" customWidth="1"/>
    <col min="9201" max="9441" width="8.7109375" style="1"/>
    <col min="9442" max="9442" width="6.42578125" style="1" customWidth="1"/>
    <col min="9443" max="9443" width="22.28515625" style="1" customWidth="1"/>
    <col min="9444" max="9444" width="11.5703125" style="1" customWidth="1"/>
    <col min="9445" max="9445" width="11.85546875" style="1" customWidth="1"/>
    <col min="9446" max="9446" width="16.5703125" style="1" customWidth="1"/>
    <col min="9447" max="9447" width="15.5703125" style="1" customWidth="1"/>
    <col min="9448" max="9448" width="18.28515625" style="1" customWidth="1"/>
    <col min="9449" max="9449" width="0" style="1" hidden="1" customWidth="1"/>
    <col min="9450" max="9450" width="4.140625" style="1" customWidth="1"/>
    <col min="9451" max="9451" width="1.7109375" style="1" customWidth="1"/>
    <col min="9452" max="9452" width="3.42578125" style="1" customWidth="1"/>
    <col min="9453" max="9455" width="1.7109375" style="1" customWidth="1"/>
    <col min="9456" max="9456" width="3" style="1" bestFit="1" customWidth="1"/>
    <col min="9457" max="9697" width="8.7109375" style="1"/>
    <col min="9698" max="9698" width="6.42578125" style="1" customWidth="1"/>
    <col min="9699" max="9699" width="22.28515625" style="1" customWidth="1"/>
    <col min="9700" max="9700" width="11.5703125" style="1" customWidth="1"/>
    <col min="9701" max="9701" width="11.85546875" style="1" customWidth="1"/>
    <col min="9702" max="9702" width="16.5703125" style="1" customWidth="1"/>
    <col min="9703" max="9703" width="15.5703125" style="1" customWidth="1"/>
    <col min="9704" max="9704" width="18.28515625" style="1" customWidth="1"/>
    <col min="9705" max="9705" width="0" style="1" hidden="1" customWidth="1"/>
    <col min="9706" max="9706" width="4.140625" style="1" customWidth="1"/>
    <col min="9707" max="9707" width="1.7109375" style="1" customWidth="1"/>
    <col min="9708" max="9708" width="3.42578125" style="1" customWidth="1"/>
    <col min="9709" max="9711" width="1.7109375" style="1" customWidth="1"/>
    <col min="9712" max="9712" width="3" style="1" bestFit="1" customWidth="1"/>
    <col min="9713" max="9953" width="8.7109375" style="1"/>
    <col min="9954" max="9954" width="6.42578125" style="1" customWidth="1"/>
    <col min="9955" max="9955" width="22.28515625" style="1" customWidth="1"/>
    <col min="9956" max="9956" width="11.5703125" style="1" customWidth="1"/>
    <col min="9957" max="9957" width="11.85546875" style="1" customWidth="1"/>
    <col min="9958" max="9958" width="16.5703125" style="1" customWidth="1"/>
    <col min="9959" max="9959" width="15.5703125" style="1" customWidth="1"/>
    <col min="9960" max="9960" width="18.28515625" style="1" customWidth="1"/>
    <col min="9961" max="9961" width="0" style="1" hidden="1" customWidth="1"/>
    <col min="9962" max="9962" width="4.140625" style="1" customWidth="1"/>
    <col min="9963" max="9963" width="1.7109375" style="1" customWidth="1"/>
    <col min="9964" max="9964" width="3.42578125" style="1" customWidth="1"/>
    <col min="9965" max="9967" width="1.7109375" style="1" customWidth="1"/>
    <col min="9968" max="9968" width="3" style="1" bestFit="1" customWidth="1"/>
    <col min="9969" max="10209" width="8.7109375" style="1"/>
    <col min="10210" max="10210" width="6.42578125" style="1" customWidth="1"/>
    <col min="10211" max="10211" width="22.28515625" style="1" customWidth="1"/>
    <col min="10212" max="10212" width="11.5703125" style="1" customWidth="1"/>
    <col min="10213" max="10213" width="11.85546875" style="1" customWidth="1"/>
    <col min="10214" max="10214" width="16.5703125" style="1" customWidth="1"/>
    <col min="10215" max="10215" width="15.5703125" style="1" customWidth="1"/>
    <col min="10216" max="10216" width="18.28515625" style="1" customWidth="1"/>
    <col min="10217" max="10217" width="0" style="1" hidden="1" customWidth="1"/>
    <col min="10218" max="10218" width="4.140625" style="1" customWidth="1"/>
    <col min="10219" max="10219" width="1.7109375" style="1" customWidth="1"/>
    <col min="10220" max="10220" width="3.42578125" style="1" customWidth="1"/>
    <col min="10221" max="10223" width="1.7109375" style="1" customWidth="1"/>
    <col min="10224" max="10224" width="3" style="1" bestFit="1" customWidth="1"/>
    <col min="10225" max="10465" width="8.7109375" style="1"/>
    <col min="10466" max="10466" width="6.42578125" style="1" customWidth="1"/>
    <col min="10467" max="10467" width="22.28515625" style="1" customWidth="1"/>
    <col min="10468" max="10468" width="11.5703125" style="1" customWidth="1"/>
    <col min="10469" max="10469" width="11.85546875" style="1" customWidth="1"/>
    <col min="10470" max="10470" width="16.5703125" style="1" customWidth="1"/>
    <col min="10471" max="10471" width="15.5703125" style="1" customWidth="1"/>
    <col min="10472" max="10472" width="18.28515625" style="1" customWidth="1"/>
    <col min="10473" max="10473" width="0" style="1" hidden="1" customWidth="1"/>
    <col min="10474" max="10474" width="4.140625" style="1" customWidth="1"/>
    <col min="10475" max="10475" width="1.7109375" style="1" customWidth="1"/>
    <col min="10476" max="10476" width="3.42578125" style="1" customWidth="1"/>
    <col min="10477" max="10479" width="1.7109375" style="1" customWidth="1"/>
    <col min="10480" max="10480" width="3" style="1" bestFit="1" customWidth="1"/>
    <col min="10481" max="10721" width="8.7109375" style="1"/>
    <col min="10722" max="10722" width="6.42578125" style="1" customWidth="1"/>
    <col min="10723" max="10723" width="22.28515625" style="1" customWidth="1"/>
    <col min="10724" max="10724" width="11.5703125" style="1" customWidth="1"/>
    <col min="10725" max="10725" width="11.85546875" style="1" customWidth="1"/>
    <col min="10726" max="10726" width="16.5703125" style="1" customWidth="1"/>
    <col min="10727" max="10727" width="15.5703125" style="1" customWidth="1"/>
    <col min="10728" max="10728" width="18.28515625" style="1" customWidth="1"/>
    <col min="10729" max="10729" width="0" style="1" hidden="1" customWidth="1"/>
    <col min="10730" max="10730" width="4.140625" style="1" customWidth="1"/>
    <col min="10731" max="10731" width="1.7109375" style="1" customWidth="1"/>
    <col min="10732" max="10732" width="3.42578125" style="1" customWidth="1"/>
    <col min="10733" max="10735" width="1.7109375" style="1" customWidth="1"/>
    <col min="10736" max="10736" width="3" style="1" bestFit="1" customWidth="1"/>
    <col min="10737" max="10977" width="8.7109375" style="1"/>
    <col min="10978" max="10978" width="6.42578125" style="1" customWidth="1"/>
    <col min="10979" max="10979" width="22.28515625" style="1" customWidth="1"/>
    <col min="10980" max="10980" width="11.5703125" style="1" customWidth="1"/>
    <col min="10981" max="10981" width="11.85546875" style="1" customWidth="1"/>
    <col min="10982" max="10982" width="16.5703125" style="1" customWidth="1"/>
    <col min="10983" max="10983" width="15.5703125" style="1" customWidth="1"/>
    <col min="10984" max="10984" width="18.28515625" style="1" customWidth="1"/>
    <col min="10985" max="10985" width="0" style="1" hidden="1" customWidth="1"/>
    <col min="10986" max="10986" width="4.140625" style="1" customWidth="1"/>
    <col min="10987" max="10987" width="1.7109375" style="1" customWidth="1"/>
    <col min="10988" max="10988" width="3.42578125" style="1" customWidth="1"/>
    <col min="10989" max="10991" width="1.7109375" style="1" customWidth="1"/>
    <col min="10992" max="10992" width="3" style="1" bestFit="1" customWidth="1"/>
    <col min="10993" max="11233" width="8.7109375" style="1"/>
    <col min="11234" max="11234" width="6.42578125" style="1" customWidth="1"/>
    <col min="11235" max="11235" width="22.28515625" style="1" customWidth="1"/>
    <col min="11236" max="11236" width="11.5703125" style="1" customWidth="1"/>
    <col min="11237" max="11237" width="11.85546875" style="1" customWidth="1"/>
    <col min="11238" max="11238" width="16.5703125" style="1" customWidth="1"/>
    <col min="11239" max="11239" width="15.5703125" style="1" customWidth="1"/>
    <col min="11240" max="11240" width="18.28515625" style="1" customWidth="1"/>
    <col min="11241" max="11241" width="0" style="1" hidden="1" customWidth="1"/>
    <col min="11242" max="11242" width="4.140625" style="1" customWidth="1"/>
    <col min="11243" max="11243" width="1.7109375" style="1" customWidth="1"/>
    <col min="11244" max="11244" width="3.42578125" style="1" customWidth="1"/>
    <col min="11245" max="11247" width="1.7109375" style="1" customWidth="1"/>
    <col min="11248" max="11248" width="3" style="1" bestFit="1" customWidth="1"/>
    <col min="11249" max="11489" width="8.7109375" style="1"/>
    <col min="11490" max="11490" width="6.42578125" style="1" customWidth="1"/>
    <col min="11491" max="11491" width="22.28515625" style="1" customWidth="1"/>
    <col min="11492" max="11492" width="11.5703125" style="1" customWidth="1"/>
    <col min="11493" max="11493" width="11.85546875" style="1" customWidth="1"/>
    <col min="11494" max="11494" width="16.5703125" style="1" customWidth="1"/>
    <col min="11495" max="11495" width="15.5703125" style="1" customWidth="1"/>
    <col min="11496" max="11496" width="18.28515625" style="1" customWidth="1"/>
    <col min="11497" max="11497" width="0" style="1" hidden="1" customWidth="1"/>
    <col min="11498" max="11498" width="4.140625" style="1" customWidth="1"/>
    <col min="11499" max="11499" width="1.7109375" style="1" customWidth="1"/>
    <col min="11500" max="11500" width="3.42578125" style="1" customWidth="1"/>
    <col min="11501" max="11503" width="1.7109375" style="1" customWidth="1"/>
    <col min="11504" max="11504" width="3" style="1" bestFit="1" customWidth="1"/>
    <col min="11505" max="11745" width="8.7109375" style="1"/>
    <col min="11746" max="11746" width="6.42578125" style="1" customWidth="1"/>
    <col min="11747" max="11747" width="22.28515625" style="1" customWidth="1"/>
    <col min="11748" max="11748" width="11.5703125" style="1" customWidth="1"/>
    <col min="11749" max="11749" width="11.85546875" style="1" customWidth="1"/>
    <col min="11750" max="11750" width="16.5703125" style="1" customWidth="1"/>
    <col min="11751" max="11751" width="15.5703125" style="1" customWidth="1"/>
    <col min="11752" max="11752" width="18.28515625" style="1" customWidth="1"/>
    <col min="11753" max="11753" width="0" style="1" hidden="1" customWidth="1"/>
    <col min="11754" max="11754" width="4.140625" style="1" customWidth="1"/>
    <col min="11755" max="11755" width="1.7109375" style="1" customWidth="1"/>
    <col min="11756" max="11756" width="3.42578125" style="1" customWidth="1"/>
    <col min="11757" max="11759" width="1.7109375" style="1" customWidth="1"/>
    <col min="11760" max="11760" width="3" style="1" bestFit="1" customWidth="1"/>
    <col min="11761" max="12001" width="8.7109375" style="1"/>
    <col min="12002" max="12002" width="6.42578125" style="1" customWidth="1"/>
    <col min="12003" max="12003" width="22.28515625" style="1" customWidth="1"/>
    <col min="12004" max="12004" width="11.5703125" style="1" customWidth="1"/>
    <col min="12005" max="12005" width="11.85546875" style="1" customWidth="1"/>
    <col min="12006" max="12006" width="16.5703125" style="1" customWidth="1"/>
    <col min="12007" max="12007" width="15.5703125" style="1" customWidth="1"/>
    <col min="12008" max="12008" width="18.28515625" style="1" customWidth="1"/>
    <col min="12009" max="12009" width="0" style="1" hidden="1" customWidth="1"/>
    <col min="12010" max="12010" width="4.140625" style="1" customWidth="1"/>
    <col min="12011" max="12011" width="1.7109375" style="1" customWidth="1"/>
    <col min="12012" max="12012" width="3.42578125" style="1" customWidth="1"/>
    <col min="12013" max="12015" width="1.7109375" style="1" customWidth="1"/>
    <col min="12016" max="12016" width="3" style="1" bestFit="1" customWidth="1"/>
    <col min="12017" max="12257" width="8.7109375" style="1"/>
    <col min="12258" max="12258" width="6.42578125" style="1" customWidth="1"/>
    <col min="12259" max="12259" width="22.28515625" style="1" customWidth="1"/>
    <col min="12260" max="12260" width="11.5703125" style="1" customWidth="1"/>
    <col min="12261" max="12261" width="11.85546875" style="1" customWidth="1"/>
    <col min="12262" max="12262" width="16.5703125" style="1" customWidth="1"/>
    <col min="12263" max="12263" width="15.5703125" style="1" customWidth="1"/>
    <col min="12264" max="12264" width="18.28515625" style="1" customWidth="1"/>
    <col min="12265" max="12265" width="0" style="1" hidden="1" customWidth="1"/>
    <col min="12266" max="12266" width="4.140625" style="1" customWidth="1"/>
    <col min="12267" max="12267" width="1.7109375" style="1" customWidth="1"/>
    <col min="12268" max="12268" width="3.42578125" style="1" customWidth="1"/>
    <col min="12269" max="12271" width="1.7109375" style="1" customWidth="1"/>
    <col min="12272" max="12272" width="3" style="1" bestFit="1" customWidth="1"/>
    <col min="12273" max="12513" width="8.7109375" style="1"/>
    <col min="12514" max="12514" width="6.42578125" style="1" customWidth="1"/>
    <col min="12515" max="12515" width="22.28515625" style="1" customWidth="1"/>
    <col min="12516" max="12516" width="11.5703125" style="1" customWidth="1"/>
    <col min="12517" max="12517" width="11.85546875" style="1" customWidth="1"/>
    <col min="12518" max="12518" width="16.5703125" style="1" customWidth="1"/>
    <col min="12519" max="12519" width="15.5703125" style="1" customWidth="1"/>
    <col min="12520" max="12520" width="18.28515625" style="1" customWidth="1"/>
    <col min="12521" max="12521" width="0" style="1" hidden="1" customWidth="1"/>
    <col min="12522" max="12522" width="4.140625" style="1" customWidth="1"/>
    <col min="12523" max="12523" width="1.7109375" style="1" customWidth="1"/>
    <col min="12524" max="12524" width="3.42578125" style="1" customWidth="1"/>
    <col min="12525" max="12527" width="1.7109375" style="1" customWidth="1"/>
    <col min="12528" max="12528" width="3" style="1" bestFit="1" customWidth="1"/>
    <col min="12529" max="12769" width="8.7109375" style="1"/>
    <col min="12770" max="12770" width="6.42578125" style="1" customWidth="1"/>
    <col min="12771" max="12771" width="22.28515625" style="1" customWidth="1"/>
    <col min="12772" max="12772" width="11.5703125" style="1" customWidth="1"/>
    <col min="12773" max="12773" width="11.85546875" style="1" customWidth="1"/>
    <col min="12774" max="12774" width="16.5703125" style="1" customWidth="1"/>
    <col min="12775" max="12775" width="15.5703125" style="1" customWidth="1"/>
    <col min="12776" max="12776" width="18.28515625" style="1" customWidth="1"/>
    <col min="12777" max="12777" width="0" style="1" hidden="1" customWidth="1"/>
    <col min="12778" max="12778" width="4.140625" style="1" customWidth="1"/>
    <col min="12779" max="12779" width="1.7109375" style="1" customWidth="1"/>
    <col min="12780" max="12780" width="3.42578125" style="1" customWidth="1"/>
    <col min="12781" max="12783" width="1.7109375" style="1" customWidth="1"/>
    <col min="12784" max="12784" width="3" style="1" bestFit="1" customWidth="1"/>
    <col min="12785" max="13025" width="8.7109375" style="1"/>
    <col min="13026" max="13026" width="6.42578125" style="1" customWidth="1"/>
    <col min="13027" max="13027" width="22.28515625" style="1" customWidth="1"/>
    <col min="13028" max="13028" width="11.5703125" style="1" customWidth="1"/>
    <col min="13029" max="13029" width="11.85546875" style="1" customWidth="1"/>
    <col min="13030" max="13030" width="16.5703125" style="1" customWidth="1"/>
    <col min="13031" max="13031" width="15.5703125" style="1" customWidth="1"/>
    <col min="13032" max="13032" width="18.28515625" style="1" customWidth="1"/>
    <col min="13033" max="13033" width="0" style="1" hidden="1" customWidth="1"/>
    <col min="13034" max="13034" width="4.140625" style="1" customWidth="1"/>
    <col min="13035" max="13035" width="1.7109375" style="1" customWidth="1"/>
    <col min="13036" max="13036" width="3.42578125" style="1" customWidth="1"/>
    <col min="13037" max="13039" width="1.7109375" style="1" customWidth="1"/>
    <col min="13040" max="13040" width="3" style="1" bestFit="1" customWidth="1"/>
    <col min="13041" max="13281" width="8.7109375" style="1"/>
    <col min="13282" max="13282" width="6.42578125" style="1" customWidth="1"/>
    <col min="13283" max="13283" width="22.28515625" style="1" customWidth="1"/>
    <col min="13284" max="13284" width="11.5703125" style="1" customWidth="1"/>
    <col min="13285" max="13285" width="11.85546875" style="1" customWidth="1"/>
    <col min="13286" max="13286" width="16.5703125" style="1" customWidth="1"/>
    <col min="13287" max="13287" width="15.5703125" style="1" customWidth="1"/>
    <col min="13288" max="13288" width="18.28515625" style="1" customWidth="1"/>
    <col min="13289" max="13289" width="0" style="1" hidden="1" customWidth="1"/>
    <col min="13290" max="13290" width="4.140625" style="1" customWidth="1"/>
    <col min="13291" max="13291" width="1.7109375" style="1" customWidth="1"/>
    <col min="13292" max="13292" width="3.42578125" style="1" customWidth="1"/>
    <col min="13293" max="13295" width="1.7109375" style="1" customWidth="1"/>
    <col min="13296" max="13296" width="3" style="1" bestFit="1" customWidth="1"/>
    <col min="13297" max="13537" width="8.7109375" style="1"/>
    <col min="13538" max="13538" width="6.42578125" style="1" customWidth="1"/>
    <col min="13539" max="13539" width="22.28515625" style="1" customWidth="1"/>
    <col min="13540" max="13540" width="11.5703125" style="1" customWidth="1"/>
    <col min="13541" max="13541" width="11.85546875" style="1" customWidth="1"/>
    <col min="13542" max="13542" width="16.5703125" style="1" customWidth="1"/>
    <col min="13543" max="13543" width="15.5703125" style="1" customWidth="1"/>
    <col min="13544" max="13544" width="18.28515625" style="1" customWidth="1"/>
    <col min="13545" max="13545" width="0" style="1" hidden="1" customWidth="1"/>
    <col min="13546" max="13546" width="4.140625" style="1" customWidth="1"/>
    <col min="13547" max="13547" width="1.7109375" style="1" customWidth="1"/>
    <col min="13548" max="13548" width="3.42578125" style="1" customWidth="1"/>
    <col min="13549" max="13551" width="1.7109375" style="1" customWidth="1"/>
    <col min="13552" max="13552" width="3" style="1" bestFit="1" customWidth="1"/>
    <col min="13553" max="13793" width="8.7109375" style="1"/>
    <col min="13794" max="13794" width="6.42578125" style="1" customWidth="1"/>
    <col min="13795" max="13795" width="22.28515625" style="1" customWidth="1"/>
    <col min="13796" max="13796" width="11.5703125" style="1" customWidth="1"/>
    <col min="13797" max="13797" width="11.85546875" style="1" customWidth="1"/>
    <col min="13798" max="13798" width="16.5703125" style="1" customWidth="1"/>
    <col min="13799" max="13799" width="15.5703125" style="1" customWidth="1"/>
    <col min="13800" max="13800" width="18.28515625" style="1" customWidth="1"/>
    <col min="13801" max="13801" width="0" style="1" hidden="1" customWidth="1"/>
    <col min="13802" max="13802" width="4.140625" style="1" customWidth="1"/>
    <col min="13803" max="13803" width="1.7109375" style="1" customWidth="1"/>
    <col min="13804" max="13804" width="3.42578125" style="1" customWidth="1"/>
    <col min="13805" max="13807" width="1.7109375" style="1" customWidth="1"/>
    <col min="13808" max="13808" width="3" style="1" bestFit="1" customWidth="1"/>
    <col min="13809" max="14049" width="8.7109375" style="1"/>
    <col min="14050" max="14050" width="6.42578125" style="1" customWidth="1"/>
    <col min="14051" max="14051" width="22.28515625" style="1" customWidth="1"/>
    <col min="14052" max="14052" width="11.5703125" style="1" customWidth="1"/>
    <col min="14053" max="14053" width="11.85546875" style="1" customWidth="1"/>
    <col min="14054" max="14054" width="16.5703125" style="1" customWidth="1"/>
    <col min="14055" max="14055" width="15.5703125" style="1" customWidth="1"/>
    <col min="14056" max="14056" width="18.28515625" style="1" customWidth="1"/>
    <col min="14057" max="14057" width="0" style="1" hidden="1" customWidth="1"/>
    <col min="14058" max="14058" width="4.140625" style="1" customWidth="1"/>
    <col min="14059" max="14059" width="1.7109375" style="1" customWidth="1"/>
    <col min="14060" max="14060" width="3.42578125" style="1" customWidth="1"/>
    <col min="14061" max="14063" width="1.7109375" style="1" customWidth="1"/>
    <col min="14064" max="14064" width="3" style="1" bestFit="1" customWidth="1"/>
    <col min="14065" max="14305" width="8.7109375" style="1"/>
    <col min="14306" max="14306" width="6.42578125" style="1" customWidth="1"/>
    <col min="14307" max="14307" width="22.28515625" style="1" customWidth="1"/>
    <col min="14308" max="14308" width="11.5703125" style="1" customWidth="1"/>
    <col min="14309" max="14309" width="11.85546875" style="1" customWidth="1"/>
    <col min="14310" max="14310" width="16.5703125" style="1" customWidth="1"/>
    <col min="14311" max="14311" width="15.5703125" style="1" customWidth="1"/>
    <col min="14312" max="14312" width="18.28515625" style="1" customWidth="1"/>
    <col min="14313" max="14313" width="0" style="1" hidden="1" customWidth="1"/>
    <col min="14314" max="14314" width="4.140625" style="1" customWidth="1"/>
    <col min="14315" max="14315" width="1.7109375" style="1" customWidth="1"/>
    <col min="14316" max="14316" width="3.42578125" style="1" customWidth="1"/>
    <col min="14317" max="14319" width="1.7109375" style="1" customWidth="1"/>
    <col min="14320" max="14320" width="3" style="1" bestFit="1" customWidth="1"/>
    <col min="14321" max="14561" width="8.7109375" style="1"/>
    <col min="14562" max="14562" width="6.42578125" style="1" customWidth="1"/>
    <col min="14563" max="14563" width="22.28515625" style="1" customWidth="1"/>
    <col min="14564" max="14564" width="11.5703125" style="1" customWidth="1"/>
    <col min="14565" max="14565" width="11.85546875" style="1" customWidth="1"/>
    <col min="14566" max="14566" width="16.5703125" style="1" customWidth="1"/>
    <col min="14567" max="14567" width="15.5703125" style="1" customWidth="1"/>
    <col min="14568" max="14568" width="18.28515625" style="1" customWidth="1"/>
    <col min="14569" max="14569" width="0" style="1" hidden="1" customWidth="1"/>
    <col min="14570" max="14570" width="4.140625" style="1" customWidth="1"/>
    <col min="14571" max="14571" width="1.7109375" style="1" customWidth="1"/>
    <col min="14572" max="14572" width="3.42578125" style="1" customWidth="1"/>
    <col min="14573" max="14575" width="1.7109375" style="1" customWidth="1"/>
    <col min="14576" max="14576" width="3" style="1" bestFit="1" customWidth="1"/>
    <col min="14577" max="14817" width="8.7109375" style="1"/>
    <col min="14818" max="14818" width="6.42578125" style="1" customWidth="1"/>
    <col min="14819" max="14819" width="22.28515625" style="1" customWidth="1"/>
    <col min="14820" max="14820" width="11.5703125" style="1" customWidth="1"/>
    <col min="14821" max="14821" width="11.85546875" style="1" customWidth="1"/>
    <col min="14822" max="14822" width="16.5703125" style="1" customWidth="1"/>
    <col min="14823" max="14823" width="15.5703125" style="1" customWidth="1"/>
    <col min="14824" max="14824" width="18.28515625" style="1" customWidth="1"/>
    <col min="14825" max="14825" width="0" style="1" hidden="1" customWidth="1"/>
    <col min="14826" max="14826" width="4.140625" style="1" customWidth="1"/>
    <col min="14827" max="14827" width="1.7109375" style="1" customWidth="1"/>
    <col min="14828" max="14828" width="3.42578125" style="1" customWidth="1"/>
    <col min="14829" max="14831" width="1.7109375" style="1" customWidth="1"/>
    <col min="14832" max="14832" width="3" style="1" bestFit="1" customWidth="1"/>
    <col min="14833" max="15073" width="8.7109375" style="1"/>
    <col min="15074" max="15074" width="6.42578125" style="1" customWidth="1"/>
    <col min="15075" max="15075" width="22.28515625" style="1" customWidth="1"/>
    <col min="15076" max="15076" width="11.5703125" style="1" customWidth="1"/>
    <col min="15077" max="15077" width="11.85546875" style="1" customWidth="1"/>
    <col min="15078" max="15078" width="16.5703125" style="1" customWidth="1"/>
    <col min="15079" max="15079" width="15.5703125" style="1" customWidth="1"/>
    <col min="15080" max="15080" width="18.28515625" style="1" customWidth="1"/>
    <col min="15081" max="15081" width="0" style="1" hidden="1" customWidth="1"/>
    <col min="15082" max="15082" width="4.140625" style="1" customWidth="1"/>
    <col min="15083" max="15083" width="1.7109375" style="1" customWidth="1"/>
    <col min="15084" max="15084" width="3.42578125" style="1" customWidth="1"/>
    <col min="15085" max="15087" width="1.7109375" style="1" customWidth="1"/>
    <col min="15088" max="15088" width="3" style="1" bestFit="1" customWidth="1"/>
    <col min="15089" max="15329" width="8.7109375" style="1"/>
    <col min="15330" max="15330" width="6.42578125" style="1" customWidth="1"/>
    <col min="15331" max="15331" width="22.28515625" style="1" customWidth="1"/>
    <col min="15332" max="15332" width="11.5703125" style="1" customWidth="1"/>
    <col min="15333" max="15333" width="11.85546875" style="1" customWidth="1"/>
    <col min="15334" max="15334" width="16.5703125" style="1" customWidth="1"/>
    <col min="15335" max="15335" width="15.5703125" style="1" customWidth="1"/>
    <col min="15336" max="15336" width="18.28515625" style="1" customWidth="1"/>
    <col min="15337" max="15337" width="0" style="1" hidden="1" customWidth="1"/>
    <col min="15338" max="15338" width="4.140625" style="1" customWidth="1"/>
    <col min="15339" max="15339" width="1.7109375" style="1" customWidth="1"/>
    <col min="15340" max="15340" width="3.42578125" style="1" customWidth="1"/>
    <col min="15341" max="15343" width="1.7109375" style="1" customWidth="1"/>
    <col min="15344" max="15344" width="3" style="1" bestFit="1" customWidth="1"/>
    <col min="15345" max="15585" width="8.7109375" style="1"/>
    <col min="15586" max="15586" width="6.42578125" style="1" customWidth="1"/>
    <col min="15587" max="15587" width="22.28515625" style="1" customWidth="1"/>
    <col min="15588" max="15588" width="11.5703125" style="1" customWidth="1"/>
    <col min="15589" max="15589" width="11.85546875" style="1" customWidth="1"/>
    <col min="15590" max="15590" width="16.5703125" style="1" customWidth="1"/>
    <col min="15591" max="15591" width="15.5703125" style="1" customWidth="1"/>
    <col min="15592" max="15592" width="18.28515625" style="1" customWidth="1"/>
    <col min="15593" max="15593" width="0" style="1" hidden="1" customWidth="1"/>
    <col min="15594" max="15594" width="4.140625" style="1" customWidth="1"/>
    <col min="15595" max="15595" width="1.7109375" style="1" customWidth="1"/>
    <col min="15596" max="15596" width="3.42578125" style="1" customWidth="1"/>
    <col min="15597" max="15599" width="1.7109375" style="1" customWidth="1"/>
    <col min="15600" max="15600" width="3" style="1" bestFit="1" customWidth="1"/>
    <col min="15601" max="15841" width="8.7109375" style="1"/>
    <col min="15842" max="15842" width="6.42578125" style="1" customWidth="1"/>
    <col min="15843" max="15843" width="22.28515625" style="1" customWidth="1"/>
    <col min="15844" max="15844" width="11.5703125" style="1" customWidth="1"/>
    <col min="15845" max="15845" width="11.85546875" style="1" customWidth="1"/>
    <col min="15846" max="15846" width="16.5703125" style="1" customWidth="1"/>
    <col min="15847" max="15847" width="15.5703125" style="1" customWidth="1"/>
    <col min="15848" max="15848" width="18.28515625" style="1" customWidth="1"/>
    <col min="15849" max="15849" width="0" style="1" hidden="1" customWidth="1"/>
    <col min="15850" max="15850" width="4.140625" style="1" customWidth="1"/>
    <col min="15851" max="15851" width="1.7109375" style="1" customWidth="1"/>
    <col min="15852" max="15852" width="3.42578125" style="1" customWidth="1"/>
    <col min="15853" max="15855" width="1.7109375" style="1" customWidth="1"/>
    <col min="15856" max="15856" width="3" style="1" bestFit="1" customWidth="1"/>
    <col min="15857" max="16097" width="8.7109375" style="1"/>
    <col min="16098" max="16098" width="6.42578125" style="1" customWidth="1"/>
    <col min="16099" max="16099" width="22.28515625" style="1" customWidth="1"/>
    <col min="16100" max="16100" width="11.5703125" style="1" customWidth="1"/>
    <col min="16101" max="16101" width="11.85546875" style="1" customWidth="1"/>
    <col min="16102" max="16102" width="16.5703125" style="1" customWidth="1"/>
    <col min="16103" max="16103" width="15.5703125" style="1" customWidth="1"/>
    <col min="16104" max="16104" width="18.28515625" style="1" customWidth="1"/>
    <col min="16105" max="16105" width="0" style="1" hidden="1" customWidth="1"/>
    <col min="16106" max="16106" width="4.140625" style="1" customWidth="1"/>
    <col min="16107" max="16107" width="1.7109375" style="1" customWidth="1"/>
    <col min="16108" max="16108" width="3.42578125" style="1" customWidth="1"/>
    <col min="16109" max="16111" width="1.7109375" style="1" customWidth="1"/>
    <col min="16112" max="16112" width="3" style="1" bestFit="1" customWidth="1"/>
    <col min="16113" max="16384" width="8.7109375" style="1"/>
  </cols>
  <sheetData>
    <row r="1" spans="1:10" ht="15.75" x14ac:dyDescent="0.25">
      <c r="A1" s="175"/>
      <c r="B1" s="175"/>
      <c r="C1" s="175"/>
      <c r="D1" s="175"/>
      <c r="E1" s="175"/>
      <c r="F1" s="175"/>
      <c r="G1" s="175"/>
    </row>
    <row r="2" spans="1:10" ht="15.75" x14ac:dyDescent="0.2">
      <c r="A2" s="1078" t="s">
        <v>0</v>
      </c>
      <c r="B2" s="1078"/>
      <c r="C2" s="1078"/>
      <c r="D2" s="1078"/>
      <c r="E2" s="1078"/>
      <c r="F2" s="1078"/>
      <c r="G2" s="1078"/>
    </row>
    <row r="3" spans="1:10" ht="15.75" x14ac:dyDescent="0.2">
      <c r="A3" s="1078" t="s">
        <v>6</v>
      </c>
      <c r="B3" s="1078"/>
      <c r="C3" s="1078"/>
      <c r="D3" s="1078"/>
      <c r="E3" s="1078"/>
      <c r="F3" s="1078"/>
      <c r="G3" s="1078"/>
    </row>
    <row r="4" spans="1:10" ht="15.75" x14ac:dyDescent="0.25">
      <c r="A4" s="175"/>
      <c r="B4" s="175"/>
      <c r="C4" s="175"/>
      <c r="D4" s="175"/>
      <c r="E4" s="175"/>
      <c r="F4" s="175"/>
      <c r="G4" s="175"/>
    </row>
    <row r="5" spans="1:10" ht="53.45" customHeight="1" x14ac:dyDescent="0.2">
      <c r="A5" s="1079" t="s">
        <v>7</v>
      </c>
      <c r="B5" s="1080"/>
      <c r="C5" s="1084" t="str">
        <f>Пояснительная!A3</f>
        <v>Всесезонный туристско-рекреационный комплекс «Эльбрус», 
Кабардино-Балкарская Республика. 
Пассажирская подвесная канатная дорога EL9</v>
      </c>
      <c r="D5" s="1084"/>
      <c r="E5" s="1084"/>
      <c r="F5" s="1084"/>
      <c r="G5" s="1084"/>
      <c r="H5" s="15"/>
    </row>
    <row r="6" spans="1:10" s="2" customFormat="1" ht="35.25" customHeight="1" x14ac:dyDescent="0.25">
      <c r="A6" s="1083" t="s">
        <v>8</v>
      </c>
      <c r="B6" s="1083"/>
      <c r="C6" s="1081"/>
      <c r="D6" s="1081"/>
      <c r="E6" s="1082"/>
      <c r="F6" s="1082"/>
      <c r="G6" s="1082"/>
    </row>
    <row r="7" spans="1:10" ht="29.25" customHeight="1" x14ac:dyDescent="0.2">
      <c r="A7" s="1083" t="s">
        <v>1</v>
      </c>
      <c r="B7" s="1083"/>
      <c r="C7" s="1081" t="s">
        <v>1078</v>
      </c>
      <c r="D7" s="1081"/>
      <c r="E7" s="1082"/>
      <c r="F7" s="1082"/>
      <c r="G7" s="1082"/>
    </row>
    <row r="8" spans="1:10" ht="15.75" x14ac:dyDescent="0.25">
      <c r="A8" s="176"/>
      <c r="B8" s="177"/>
      <c r="C8" s="176"/>
      <c r="D8" s="176"/>
      <c r="E8" s="176"/>
      <c r="F8" s="176"/>
      <c r="G8" s="178" t="s">
        <v>5</v>
      </c>
    </row>
    <row r="9" spans="1:10" ht="15.75" x14ac:dyDescent="0.25">
      <c r="A9" s="1085" t="s">
        <v>2</v>
      </c>
      <c r="B9" s="1085" t="s">
        <v>3</v>
      </c>
      <c r="C9" s="1085" t="s">
        <v>9</v>
      </c>
      <c r="D9" s="1085" t="s">
        <v>46</v>
      </c>
      <c r="E9" s="1092" t="s">
        <v>97</v>
      </c>
      <c r="F9" s="1092"/>
      <c r="G9" s="1092"/>
      <c r="H9" s="1089" t="s">
        <v>96</v>
      </c>
    </row>
    <row r="10" spans="1:10" ht="34.5" customHeight="1" x14ac:dyDescent="0.2">
      <c r="A10" s="1091"/>
      <c r="B10" s="1091"/>
      <c r="C10" s="1091"/>
      <c r="D10" s="1086"/>
      <c r="E10" s="179" t="s">
        <v>10</v>
      </c>
      <c r="F10" s="179" t="s">
        <v>11</v>
      </c>
      <c r="G10" s="179" t="s">
        <v>12</v>
      </c>
      <c r="H10" s="1090"/>
    </row>
    <row r="11" spans="1:10" ht="15.75" x14ac:dyDescent="0.2">
      <c r="A11" s="180">
        <v>1</v>
      </c>
      <c r="B11" s="180">
        <v>2</v>
      </c>
      <c r="C11" s="180"/>
      <c r="D11" s="180"/>
      <c r="E11" s="180">
        <v>4</v>
      </c>
      <c r="F11" s="180">
        <v>5</v>
      </c>
      <c r="G11" s="180">
        <v>6</v>
      </c>
      <c r="H11" s="94">
        <v>7</v>
      </c>
    </row>
    <row r="12" spans="1:10" ht="15.75" x14ac:dyDescent="0.2">
      <c r="A12" s="1096" t="s">
        <v>13</v>
      </c>
      <c r="B12" s="1097"/>
      <c r="C12" s="1097"/>
      <c r="D12" s="1097"/>
      <c r="E12" s="1097"/>
      <c r="F12" s="1097"/>
      <c r="G12" s="1098"/>
      <c r="H12" s="95"/>
    </row>
    <row r="13" spans="1:10" ht="32.25" customHeight="1" x14ac:dyDescent="0.2">
      <c r="A13" s="181" t="s">
        <v>4</v>
      </c>
      <c r="B13" s="182" t="s">
        <v>129</v>
      </c>
      <c r="C13" s="183" t="s">
        <v>111</v>
      </c>
      <c r="D13" s="181" t="s">
        <v>136</v>
      </c>
      <c r="E13" s="1001">
        <f>Геодезия!N82</f>
        <v>1602268</v>
      </c>
      <c r="F13" s="184"/>
      <c r="G13" s="184">
        <f>E13</f>
        <v>1602268</v>
      </c>
      <c r="H13" s="95"/>
      <c r="J13" s="121"/>
    </row>
    <row r="14" spans="1:10" s="101" customFormat="1" ht="36.6" customHeight="1" x14ac:dyDescent="0.2">
      <c r="A14" s="181" t="s">
        <v>127</v>
      </c>
      <c r="B14" s="182" t="s">
        <v>130</v>
      </c>
      <c r="C14" s="183" t="s">
        <v>111</v>
      </c>
      <c r="D14" s="181" t="s">
        <v>135</v>
      </c>
      <c r="E14" s="1002">
        <f>Геология!L69</f>
        <v>29418862</v>
      </c>
      <c r="F14" s="185"/>
      <c r="G14" s="185">
        <f>F14+E14</f>
        <v>29418862</v>
      </c>
      <c r="H14" s="95"/>
      <c r="J14" s="121"/>
    </row>
    <row r="15" spans="1:10" s="101" customFormat="1" ht="36.6" customHeight="1" x14ac:dyDescent="0.2">
      <c r="A15" s="181" t="s">
        <v>133</v>
      </c>
      <c r="B15" s="182" t="s">
        <v>176</v>
      </c>
      <c r="C15" s="183" t="s">
        <v>111</v>
      </c>
      <c r="D15" s="181" t="s">
        <v>137</v>
      </c>
      <c r="E15" s="1002">
        <f>'Геофизика '!N36</f>
        <v>4230285</v>
      </c>
      <c r="F15" s="185"/>
      <c r="G15" s="185">
        <f>F15+E15</f>
        <v>4230285</v>
      </c>
      <c r="H15" s="95"/>
      <c r="J15" s="121"/>
    </row>
    <row r="16" spans="1:10" s="101" customFormat="1" ht="36.6" customHeight="1" x14ac:dyDescent="0.2">
      <c r="A16" s="181" t="s">
        <v>134</v>
      </c>
      <c r="B16" s="182" t="s">
        <v>131</v>
      </c>
      <c r="C16" s="183" t="s">
        <v>111</v>
      </c>
      <c r="D16" s="181" t="s">
        <v>138</v>
      </c>
      <c r="E16" s="1002">
        <f>Гидромет!J50</f>
        <v>763614</v>
      </c>
      <c r="F16" s="185"/>
      <c r="G16" s="185">
        <f t="shared" ref="G16:G21" si="0">E16</f>
        <v>763614</v>
      </c>
      <c r="H16" s="95"/>
      <c r="J16" s="121"/>
    </row>
    <row r="17" spans="1:10" s="101" customFormat="1" ht="36.6" customHeight="1" x14ac:dyDescent="0.2">
      <c r="A17" s="181" t="s">
        <v>183</v>
      </c>
      <c r="B17" s="182" t="s">
        <v>651</v>
      </c>
      <c r="C17" s="183" t="s">
        <v>111</v>
      </c>
      <c r="D17" s="181" t="s">
        <v>177</v>
      </c>
      <c r="E17" s="1002">
        <f>'Сели Лавины'!J40</f>
        <v>1425919</v>
      </c>
      <c r="F17" s="185"/>
      <c r="G17" s="185">
        <f t="shared" si="0"/>
        <v>1425919</v>
      </c>
      <c r="H17" s="95"/>
      <c r="J17" s="121"/>
    </row>
    <row r="18" spans="1:10" s="101" customFormat="1" ht="36.6" customHeight="1" x14ac:dyDescent="0.2">
      <c r="A18" s="181" t="s">
        <v>185</v>
      </c>
      <c r="B18" s="182" t="s">
        <v>132</v>
      </c>
      <c r="C18" s="183" t="s">
        <v>111</v>
      </c>
      <c r="D18" s="181" t="s">
        <v>184</v>
      </c>
      <c r="E18" s="1002">
        <f>Экология!G73</f>
        <v>774911</v>
      </c>
      <c r="F18" s="185"/>
      <c r="G18" s="185">
        <f t="shared" si="0"/>
        <v>774911</v>
      </c>
      <c r="H18" s="95"/>
      <c r="J18" s="121"/>
    </row>
    <row r="19" spans="1:10" s="101" customFormat="1" ht="36.6" customHeight="1" x14ac:dyDescent="0.2">
      <c r="A19" s="181" t="s">
        <v>856</v>
      </c>
      <c r="B19" s="182" t="s">
        <v>855</v>
      </c>
      <c r="C19" s="183" t="s">
        <v>111</v>
      </c>
      <c r="D19" s="181" t="s">
        <v>857</v>
      </c>
      <c r="E19" s="1002">
        <f>Археология!G25</f>
        <v>795724</v>
      </c>
      <c r="F19" s="185"/>
      <c r="G19" s="185">
        <f t="shared" si="0"/>
        <v>795724</v>
      </c>
      <c r="H19" s="95"/>
      <c r="J19" s="121"/>
    </row>
    <row r="20" spans="1:10" s="101" customFormat="1" ht="36.6" customHeight="1" x14ac:dyDescent="0.2">
      <c r="A20" s="181" t="s">
        <v>882</v>
      </c>
      <c r="B20" s="739" t="s">
        <v>883</v>
      </c>
      <c r="C20" s="183" t="s">
        <v>111</v>
      </c>
      <c r="D20" s="181" t="s">
        <v>884</v>
      </c>
      <c r="E20" s="1002">
        <f>'ВОП (по форме 3п)'!G25</f>
        <v>1713046</v>
      </c>
      <c r="F20" s="185"/>
      <c r="G20" s="185">
        <f t="shared" si="0"/>
        <v>1713046</v>
      </c>
      <c r="H20" s="95"/>
      <c r="J20" s="121"/>
    </row>
    <row r="21" spans="1:10" s="101" customFormat="1" ht="103.5" hidden="1" customHeight="1" x14ac:dyDescent="0.2">
      <c r="A21" s="884" t="s">
        <v>1018</v>
      </c>
      <c r="B21" s="885" t="s">
        <v>1019</v>
      </c>
      <c r="C21" s="886" t="s">
        <v>111</v>
      </c>
      <c r="D21" s="998" t="s">
        <v>1815</v>
      </c>
      <c r="E21" s="999">
        <f>1900000*1.1046*0</f>
        <v>0</v>
      </c>
      <c r="F21" s="726"/>
      <c r="G21" s="726">
        <f t="shared" si="0"/>
        <v>0</v>
      </c>
      <c r="H21" s="95"/>
      <c r="J21" s="121" t="s">
        <v>1814</v>
      </c>
    </row>
    <row r="22" spans="1:10" s="101" customFormat="1" ht="65.25" hidden="1" customHeight="1" x14ac:dyDescent="0.2">
      <c r="A22" s="884" t="s">
        <v>1810</v>
      </c>
      <c r="B22" s="885" t="s">
        <v>1809</v>
      </c>
      <c r="C22" s="886" t="s">
        <v>111</v>
      </c>
      <c r="D22" s="998"/>
      <c r="E22" s="999"/>
      <c r="F22" s="726"/>
      <c r="G22" s="726">
        <f t="shared" ref="G22" si="1">E22</f>
        <v>0</v>
      </c>
      <c r="H22" s="95"/>
      <c r="J22" s="121"/>
    </row>
    <row r="23" spans="1:10" ht="25.5" customHeight="1" x14ac:dyDescent="0.2">
      <c r="A23" s="1093" t="s">
        <v>14</v>
      </c>
      <c r="B23" s="1094"/>
      <c r="C23" s="1094"/>
      <c r="D23" s="1094"/>
      <c r="E23" s="1094"/>
      <c r="F23" s="1095"/>
      <c r="G23" s="186">
        <f>SUM(G13:G22)</f>
        <v>40724629</v>
      </c>
      <c r="H23" s="95"/>
      <c r="J23" s="122"/>
    </row>
    <row r="24" spans="1:10" ht="25.5" customHeight="1" x14ac:dyDescent="0.2">
      <c r="A24" s="1087" t="s">
        <v>119</v>
      </c>
      <c r="B24" s="1088"/>
      <c r="C24" s="1088"/>
      <c r="D24" s="1088"/>
      <c r="E24" s="1088"/>
      <c r="F24" s="1088"/>
      <c r="G24" s="1088"/>
      <c r="H24" s="95"/>
    </row>
    <row r="25" spans="1:10" s="101" customFormat="1" ht="29.25" customHeight="1" x14ac:dyDescent="0.2">
      <c r="A25" s="181" t="s">
        <v>121</v>
      </c>
      <c r="B25" s="187" t="s">
        <v>81</v>
      </c>
      <c r="C25" s="183"/>
      <c r="D25" s="181" t="s">
        <v>112</v>
      </c>
      <c r="E25" s="188"/>
      <c r="F25" s="1000">
        <f>'ПД EL9'!F1499</f>
        <v>14513363</v>
      </c>
      <c r="G25" s="184">
        <f t="shared" ref="G25:G28" si="2">F25</f>
        <v>14513363</v>
      </c>
      <c r="H25" s="95"/>
    </row>
    <row r="26" spans="1:10" s="891" customFormat="1" ht="99" customHeight="1" x14ac:dyDescent="0.2">
      <c r="A26" s="884" t="s">
        <v>1020</v>
      </c>
      <c r="B26" s="887" t="s">
        <v>1021</v>
      </c>
      <c r="C26" s="886" t="s">
        <v>111</v>
      </c>
      <c r="D26" s="1484" t="str">
        <f>'[50]НТС СТУ EL7-EL9 (сравнение)'!$O$21</f>
        <v>КП (письмо ООО "НКД" исх. №3402 от 28.10.2022)</v>
      </c>
      <c r="E26" s="888"/>
      <c r="F26" s="1000">
        <f>'[50]НТС СТУ EL7-EL9 (сравнение)'!$N$21</f>
        <v>2000000</v>
      </c>
      <c r="G26" s="889">
        <f t="shared" si="2"/>
        <v>2000000</v>
      </c>
      <c r="H26" s="890"/>
    </row>
    <row r="27" spans="1:10" s="101" customFormat="1" ht="99" customHeight="1" x14ac:dyDescent="0.2">
      <c r="A27" s="884" t="s">
        <v>1022</v>
      </c>
      <c r="B27" s="887" t="s">
        <v>1023</v>
      </c>
      <c r="C27" s="886" t="s">
        <v>111</v>
      </c>
      <c r="D27" s="1484" t="str">
        <f>'[50]НТС СТУ EL7-EL9 (сравнение)'!$O$22</f>
        <v>КП (письмо ООО "НКД" исх. №3402 от 28.10.2022)</v>
      </c>
      <c r="E27" s="888"/>
      <c r="F27" s="1000">
        <f>'[50]НТС СТУ EL7-EL9 (сравнение)'!$N$22</f>
        <v>1458333</v>
      </c>
      <c r="G27" s="889">
        <f t="shared" si="2"/>
        <v>1458333</v>
      </c>
      <c r="H27" s="95"/>
    </row>
    <row r="28" spans="1:10" s="101" customFormat="1" ht="67.5" customHeight="1" x14ac:dyDescent="0.2">
      <c r="A28" s="181" t="s">
        <v>1050</v>
      </c>
      <c r="B28" s="901" t="s">
        <v>1813</v>
      </c>
      <c r="C28" s="183" t="s">
        <v>111</v>
      </c>
      <c r="D28" s="181" t="s">
        <v>1811</v>
      </c>
      <c r="E28" s="188"/>
      <c r="F28" s="1000">
        <f>212942.56/1.2</f>
        <v>177452</v>
      </c>
      <c r="G28" s="184">
        <f t="shared" si="2"/>
        <v>177452</v>
      </c>
      <c r="H28" s="95"/>
    </row>
    <row r="29" spans="1:10" s="101" customFormat="1" ht="29.25" customHeight="1" x14ac:dyDescent="0.2">
      <c r="A29" s="1093" t="s">
        <v>15</v>
      </c>
      <c r="B29" s="1094"/>
      <c r="C29" s="1094"/>
      <c r="D29" s="1094"/>
      <c r="E29" s="1094"/>
      <c r="F29" s="1095"/>
      <c r="G29" s="186">
        <f>SUM(G25:G28)</f>
        <v>18149148</v>
      </c>
      <c r="H29" s="95"/>
    </row>
    <row r="30" spans="1:10" s="101" customFormat="1" ht="29.25" customHeight="1" x14ac:dyDescent="0.2">
      <c r="A30" s="1087" t="s">
        <v>124</v>
      </c>
      <c r="B30" s="1088"/>
      <c r="C30" s="1088"/>
      <c r="D30" s="1088"/>
      <c r="E30" s="1088"/>
      <c r="F30" s="1088"/>
      <c r="G30" s="1088"/>
      <c r="H30" s="95"/>
    </row>
    <row r="31" spans="1:10" ht="62.25" customHeight="1" x14ac:dyDescent="0.2">
      <c r="A31" s="181" t="s">
        <v>113</v>
      </c>
      <c r="B31" s="187" t="s">
        <v>125</v>
      </c>
      <c r="C31" s="183"/>
      <c r="D31" s="181" t="s">
        <v>110</v>
      </c>
      <c r="E31" s="188"/>
      <c r="F31" s="189"/>
      <c r="G31" s="184">
        <f>'Экспертиза ПД и ИЗ'!H21</f>
        <v>4052004</v>
      </c>
      <c r="H31" s="96"/>
    </row>
    <row r="32" spans="1:10" ht="19.5" customHeight="1" x14ac:dyDescent="0.2">
      <c r="A32" s="1093" t="s">
        <v>114</v>
      </c>
      <c r="B32" s="1094"/>
      <c r="C32" s="1094"/>
      <c r="D32" s="1094"/>
      <c r="E32" s="1094"/>
      <c r="F32" s="1095"/>
      <c r="G32" s="186">
        <f>G31</f>
        <v>4052004</v>
      </c>
      <c r="H32" s="96"/>
    </row>
    <row r="33" spans="1:8" s="101" customFormat="1" ht="19.5" customHeight="1" x14ac:dyDescent="0.2">
      <c r="A33" s="190"/>
      <c r="B33" s="190"/>
      <c r="C33" s="190"/>
      <c r="D33" s="190"/>
      <c r="E33" s="190"/>
      <c r="F33" s="190" t="s">
        <v>120</v>
      </c>
      <c r="G33" s="192">
        <f>G23+G29+G32</f>
        <v>62925781</v>
      </c>
      <c r="H33" s="107"/>
    </row>
    <row r="34" spans="1:8" s="101" customFormat="1" ht="19.5" customHeight="1" x14ac:dyDescent="0.2">
      <c r="A34" s="190"/>
      <c r="B34" s="190"/>
      <c r="C34" s="190"/>
      <c r="D34" s="190"/>
      <c r="E34" s="190"/>
      <c r="F34" s="190"/>
      <c r="G34" s="191"/>
      <c r="H34" s="107"/>
    </row>
    <row r="35" spans="1:8" s="101" customFormat="1" ht="19.5" customHeight="1" x14ac:dyDescent="0.2">
      <c r="A35" s="190"/>
      <c r="B35" s="190"/>
      <c r="C35" s="190"/>
      <c r="D35" s="190"/>
      <c r="E35" s="190"/>
      <c r="F35" s="190"/>
      <c r="G35" s="191"/>
      <c r="H35" s="107"/>
    </row>
    <row r="36" spans="1:8" s="101" customFormat="1" ht="19.5" customHeight="1" x14ac:dyDescent="0.2">
      <c r="A36" s="190"/>
      <c r="B36" s="190"/>
      <c r="C36" s="190"/>
      <c r="D36" s="190"/>
      <c r="E36" s="190"/>
      <c r="F36" s="190"/>
      <c r="G36" s="191"/>
      <c r="H36" s="107"/>
    </row>
    <row r="37" spans="1:8" s="101" customFormat="1" ht="19.5" customHeight="1" x14ac:dyDescent="0.2">
      <c r="A37" s="190"/>
      <c r="B37" s="190"/>
      <c r="C37" s="190"/>
      <c r="D37" s="190"/>
      <c r="E37" s="190"/>
      <c r="F37" s="190"/>
      <c r="G37" s="191"/>
      <c r="H37" s="107"/>
    </row>
    <row r="38" spans="1:8" s="101" customFormat="1" ht="19.5" customHeight="1" x14ac:dyDescent="0.2">
      <c r="A38" s="105"/>
      <c r="B38" s="105"/>
      <c r="C38" s="105"/>
      <c r="D38" s="105"/>
      <c r="E38" s="105"/>
      <c r="F38" s="105"/>
      <c r="G38" s="106"/>
      <c r="H38" s="107"/>
    </row>
    <row r="39" spans="1:8" s="101" customFormat="1" ht="19.5" customHeight="1" x14ac:dyDescent="0.2">
      <c r="A39" s="105"/>
      <c r="B39" s="105"/>
      <c r="C39" s="105"/>
      <c r="D39" s="105"/>
      <c r="E39" s="105"/>
      <c r="F39" s="105"/>
      <c r="G39" s="106"/>
      <c r="H39" s="107"/>
    </row>
    <row r="40" spans="1:8" s="101" customFormat="1" ht="19.5" customHeight="1" x14ac:dyDescent="0.2">
      <c r="A40" s="105"/>
      <c r="B40" s="105"/>
      <c r="C40" s="105"/>
      <c r="D40" s="105"/>
      <c r="E40" s="105"/>
      <c r="F40" s="105"/>
      <c r="G40" s="106"/>
      <c r="H40" s="107"/>
    </row>
    <row r="41" spans="1:8" s="101" customFormat="1" ht="19.5" customHeight="1" x14ac:dyDescent="0.2">
      <c r="A41" s="105"/>
      <c r="B41" s="105"/>
      <c r="C41" s="105"/>
      <c r="D41" s="105"/>
      <c r="E41" s="105"/>
      <c r="F41" s="105"/>
      <c r="G41" s="106"/>
      <c r="H41" s="107"/>
    </row>
  </sheetData>
  <mergeCells count="20">
    <mergeCell ref="A32:F32"/>
    <mergeCell ref="A29:F29"/>
    <mergeCell ref="A30:G30"/>
    <mergeCell ref="A12:G12"/>
    <mergeCell ref="A23:F23"/>
    <mergeCell ref="D9:D10"/>
    <mergeCell ref="A24:G24"/>
    <mergeCell ref="H9:H10"/>
    <mergeCell ref="A9:A10"/>
    <mergeCell ref="B9:B10"/>
    <mergeCell ref="C9:C10"/>
    <mergeCell ref="E9:G9"/>
    <mergeCell ref="A2:G2"/>
    <mergeCell ref="A3:G3"/>
    <mergeCell ref="A5:B5"/>
    <mergeCell ref="C7:G7"/>
    <mergeCell ref="A6:B6"/>
    <mergeCell ref="C6:G6"/>
    <mergeCell ref="C5:G5"/>
    <mergeCell ref="A7:B7"/>
  </mergeCells>
  <pageMargins left="0.7" right="0.7" top="0.75" bottom="0.75" header="0.3" footer="0.3"/>
  <pageSetup paperSize="9" scale="5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9">
    <tabColor rgb="FF92D050"/>
    <pageSetUpPr fitToPage="1"/>
  </sheetPr>
  <dimension ref="B1:F1508"/>
  <sheetViews>
    <sheetView showGridLines="0" topLeftCell="B1421" zoomScaleNormal="100" workbookViewId="0">
      <selection activeCell="F1421" sqref="F1421"/>
    </sheetView>
  </sheetViews>
  <sheetFormatPr defaultColWidth="8.85546875" defaultRowHeight="12.75" outlineLevelRow="1" x14ac:dyDescent="0.2"/>
  <cols>
    <col min="1" max="1" width="0" style="973" hidden="1" customWidth="1"/>
    <col min="2" max="2" width="5.7109375" style="973" customWidth="1"/>
    <col min="3" max="3" width="25.42578125" style="973" customWidth="1"/>
    <col min="4" max="4" width="36" style="973" customWidth="1"/>
    <col min="5" max="5" width="21.28515625" style="973" customWidth="1"/>
    <col min="6" max="6" width="15.140625" style="973" customWidth="1"/>
    <col min="7" max="10" width="8.85546875" style="973"/>
    <col min="11" max="11" width="16" style="973" customWidth="1"/>
    <col min="12" max="16384" width="8.85546875" style="973"/>
  </cols>
  <sheetData>
    <row r="1" spans="2:6" x14ac:dyDescent="0.2">
      <c r="B1" s="237"/>
      <c r="C1" s="237"/>
      <c r="D1" s="237"/>
      <c r="E1" s="972" t="s">
        <v>201</v>
      </c>
    </row>
    <row r="2" spans="2:6" ht="14.45" customHeight="1" x14ac:dyDescent="0.2">
      <c r="B2" s="1107" t="s">
        <v>202</v>
      </c>
      <c r="C2" s="1107"/>
      <c r="D2" s="238"/>
      <c r="E2" s="238"/>
      <c r="F2" s="974"/>
    </row>
    <row r="3" spans="2:6" ht="18" customHeight="1" x14ac:dyDescent="0.2">
      <c r="B3" s="953"/>
      <c r="C3" s="953"/>
      <c r="D3" s="1108" t="s">
        <v>203</v>
      </c>
      <c r="E3" s="1108"/>
      <c r="F3" s="1109"/>
    </row>
    <row r="4" spans="2:6" ht="24.6" customHeight="1" x14ac:dyDescent="0.2">
      <c r="B4" s="1110" t="s">
        <v>204</v>
      </c>
      <c r="C4" s="1110"/>
      <c r="D4" s="1110"/>
      <c r="E4" s="1110"/>
      <c r="F4" s="1110"/>
    </row>
    <row r="5" spans="2:6" ht="20.45" customHeight="1" x14ac:dyDescent="0.2">
      <c r="B5" s="1111" t="s">
        <v>205</v>
      </c>
      <c r="C5" s="1111"/>
      <c r="D5" s="1111"/>
      <c r="E5" s="1111"/>
      <c r="F5" s="975"/>
    </row>
    <row r="6" spans="2:6" ht="5.45" customHeight="1" x14ac:dyDescent="0.2">
      <c r="B6" s="976"/>
      <c r="C6" s="976"/>
      <c r="D6" s="976"/>
      <c r="E6" s="976"/>
      <c r="F6" s="976"/>
    </row>
    <row r="7" spans="2:6" ht="59.25" customHeight="1" x14ac:dyDescent="0.2">
      <c r="B7" s="1112" t="s">
        <v>206</v>
      </c>
      <c r="C7" s="1112"/>
      <c r="D7" s="1112"/>
      <c r="E7" s="1112"/>
      <c r="F7" s="1112"/>
    </row>
    <row r="8" spans="2:6" ht="19.149999999999999" customHeight="1" x14ac:dyDescent="0.2">
      <c r="B8" s="1113" t="s">
        <v>207</v>
      </c>
      <c r="C8" s="1113"/>
      <c r="D8" s="1113"/>
      <c r="E8" s="1113"/>
      <c r="F8" s="977"/>
    </row>
    <row r="9" spans="2:6" x14ac:dyDescent="0.2">
      <c r="B9" s="976"/>
      <c r="C9" s="976"/>
      <c r="D9" s="976"/>
      <c r="E9" s="976"/>
      <c r="F9" s="976"/>
    </row>
    <row r="10" spans="2:6" ht="17.45" customHeight="1" x14ac:dyDescent="0.2">
      <c r="B10" s="978" t="s">
        <v>208</v>
      </c>
      <c r="C10" s="976"/>
      <c r="D10" s="979"/>
      <c r="E10" s="979"/>
      <c r="F10" s="979"/>
    </row>
    <row r="11" spans="2:6" ht="16.899999999999999" customHeight="1" x14ac:dyDescent="0.2">
      <c r="B11" s="980"/>
      <c r="C11" s="1099"/>
      <c r="D11" s="1099"/>
      <c r="E11" s="1099"/>
      <c r="F11" s="1099"/>
    </row>
    <row r="12" spans="2:6" ht="25.15" customHeight="1" x14ac:dyDescent="0.2">
      <c r="B12" s="975" t="s">
        <v>209</v>
      </c>
      <c r="C12" s="976"/>
      <c r="D12" s="981"/>
      <c r="E12" s="981"/>
      <c r="F12" s="981"/>
    </row>
    <row r="13" spans="2:6" ht="24" customHeight="1" x14ac:dyDescent="0.2">
      <c r="C13" s="1099" t="s">
        <v>48</v>
      </c>
      <c r="D13" s="1099"/>
      <c r="E13" s="1099"/>
      <c r="F13" s="1099"/>
    </row>
    <row r="14" spans="2:6" ht="24" customHeight="1" x14ac:dyDescent="0.2">
      <c r="C14" s="953"/>
      <c r="D14" s="953"/>
      <c r="E14" s="953"/>
      <c r="F14" s="953"/>
    </row>
    <row r="15" spans="2:6" ht="15" customHeight="1" outlineLevel="1" x14ac:dyDescent="0.2">
      <c r="B15" s="239" t="s">
        <v>1113</v>
      </c>
      <c r="C15" s="953"/>
      <c r="D15" s="953"/>
      <c r="E15" s="953"/>
      <c r="F15" s="953"/>
    </row>
    <row r="16" spans="2:6" x14ac:dyDescent="0.2">
      <c r="B16" s="976"/>
      <c r="C16" s="976"/>
      <c r="D16" s="240"/>
      <c r="E16" s="240"/>
      <c r="F16" s="241"/>
    </row>
    <row r="17" spans="2:6" ht="79.900000000000006" customHeight="1" x14ac:dyDescent="0.2">
      <c r="B17" s="982" t="s">
        <v>210</v>
      </c>
      <c r="C17" s="983" t="s">
        <v>211</v>
      </c>
      <c r="D17" s="983" t="s">
        <v>212</v>
      </c>
      <c r="E17" s="242" t="s">
        <v>213</v>
      </c>
      <c r="F17" s="242" t="s">
        <v>214</v>
      </c>
    </row>
    <row r="18" spans="2:6" x14ac:dyDescent="0.2">
      <c r="B18" s="243">
        <v>1</v>
      </c>
      <c r="C18" s="244">
        <v>2</v>
      </c>
      <c r="D18" s="244">
        <v>3</v>
      </c>
      <c r="E18" s="243">
        <v>4</v>
      </c>
      <c r="F18" s="243">
        <v>5</v>
      </c>
    </row>
    <row r="19" spans="2:6" ht="21" customHeight="1" x14ac:dyDescent="0.2">
      <c r="B19" s="1100" t="s">
        <v>215</v>
      </c>
      <c r="C19" s="1101"/>
      <c r="D19" s="1101"/>
      <c r="E19" s="1101"/>
      <c r="F19" s="1101"/>
    </row>
    <row r="20" spans="2:6" ht="21" customHeight="1" x14ac:dyDescent="0.2">
      <c r="B20" s="1102" t="s">
        <v>1015</v>
      </c>
      <c r="C20" s="1103"/>
      <c r="D20" s="1103"/>
      <c r="E20" s="1103"/>
      <c r="F20" s="1103"/>
    </row>
    <row r="21" spans="2:6" ht="76.5" x14ac:dyDescent="0.2">
      <c r="B21" s="1104">
        <v>1.1000000000000001</v>
      </c>
      <c r="C21" s="984" t="s">
        <v>942</v>
      </c>
      <c r="D21" s="245" t="s">
        <v>243</v>
      </c>
      <c r="E21" s="985" t="s">
        <v>1114</v>
      </c>
      <c r="F21" s="986" t="s">
        <v>1115</v>
      </c>
    </row>
    <row r="22" spans="2:6" ht="48" outlineLevel="1" x14ac:dyDescent="0.2">
      <c r="B22" s="1105"/>
      <c r="C22" s="987"/>
      <c r="D22" s="246" t="s">
        <v>228</v>
      </c>
      <c r="E22" s="988"/>
      <c r="F22" s="989" t="s">
        <v>78</v>
      </c>
    </row>
    <row r="23" spans="2:6" ht="96" outlineLevel="1" x14ac:dyDescent="0.2">
      <c r="B23" s="1105"/>
      <c r="C23" s="987"/>
      <c r="D23" s="246" t="s">
        <v>1034</v>
      </c>
      <c r="E23" s="988"/>
      <c r="F23" s="989" t="s">
        <v>78</v>
      </c>
    </row>
    <row r="24" spans="2:6" outlineLevel="1" x14ac:dyDescent="0.2">
      <c r="B24" s="1105"/>
      <c r="C24" s="987"/>
      <c r="D24" s="246" t="s">
        <v>231</v>
      </c>
      <c r="E24" s="988"/>
      <c r="F24" s="989" t="s">
        <v>78</v>
      </c>
    </row>
    <row r="25" spans="2:6" ht="60" outlineLevel="1" x14ac:dyDescent="0.2">
      <c r="B25" s="1105"/>
      <c r="C25" s="987"/>
      <c r="D25" s="246" t="s">
        <v>247</v>
      </c>
      <c r="E25" s="988"/>
      <c r="F25" s="989" t="s">
        <v>78</v>
      </c>
    </row>
    <row r="26" spans="2:6" ht="72" outlineLevel="1" x14ac:dyDescent="0.2">
      <c r="B26" s="1105"/>
      <c r="C26" s="987"/>
      <c r="D26" s="246" t="s">
        <v>1116</v>
      </c>
      <c r="E26" s="988"/>
      <c r="F26" s="989" t="s">
        <v>78</v>
      </c>
    </row>
    <row r="27" spans="2:6" outlineLevel="1" x14ac:dyDescent="0.2">
      <c r="B27" s="1105"/>
      <c r="C27" s="987"/>
      <c r="D27" s="246" t="s">
        <v>1117</v>
      </c>
      <c r="E27" s="988"/>
      <c r="F27" s="989" t="s">
        <v>1118</v>
      </c>
    </row>
    <row r="28" spans="2:6" ht="24" outlineLevel="1" x14ac:dyDescent="0.2">
      <c r="B28" s="1105"/>
      <c r="C28" s="987"/>
      <c r="D28" s="246" t="s">
        <v>1119</v>
      </c>
      <c r="E28" s="988"/>
      <c r="F28" s="989" t="s">
        <v>1118</v>
      </c>
    </row>
    <row r="29" spans="2:6" outlineLevel="1" x14ac:dyDescent="0.2">
      <c r="B29" s="1105"/>
      <c r="C29" s="987"/>
      <c r="D29" s="246" t="s">
        <v>1120</v>
      </c>
      <c r="E29" s="988"/>
      <c r="F29" s="989" t="s">
        <v>1121</v>
      </c>
    </row>
    <row r="30" spans="2:6" ht="24" outlineLevel="1" x14ac:dyDescent="0.2">
      <c r="B30" s="1105"/>
      <c r="C30" s="987"/>
      <c r="D30" s="246" t="s">
        <v>1122</v>
      </c>
      <c r="E30" s="988"/>
      <c r="F30" s="989" t="s">
        <v>1123</v>
      </c>
    </row>
    <row r="31" spans="2:6" ht="24" outlineLevel="1" x14ac:dyDescent="0.2">
      <c r="B31" s="1105"/>
      <c r="C31" s="987"/>
      <c r="D31" s="246" t="s">
        <v>1124</v>
      </c>
      <c r="E31" s="988"/>
      <c r="F31" s="989" t="s">
        <v>1125</v>
      </c>
    </row>
    <row r="32" spans="2:6" outlineLevel="1" x14ac:dyDescent="0.2">
      <c r="B32" s="1105"/>
      <c r="C32" s="987"/>
      <c r="D32" s="246" t="s">
        <v>1126</v>
      </c>
      <c r="E32" s="988"/>
      <c r="F32" s="989" t="s">
        <v>1127</v>
      </c>
    </row>
    <row r="33" spans="2:6" ht="24" outlineLevel="1" x14ac:dyDescent="0.2">
      <c r="B33" s="1105"/>
      <c r="C33" s="987"/>
      <c r="D33" s="246" t="s">
        <v>1128</v>
      </c>
      <c r="E33" s="988"/>
      <c r="F33" s="989" t="s">
        <v>1121</v>
      </c>
    </row>
    <row r="34" spans="2:6" outlineLevel="1" x14ac:dyDescent="0.2">
      <c r="B34" s="1105"/>
      <c r="C34" s="987"/>
      <c r="D34" s="246" t="s">
        <v>1129</v>
      </c>
      <c r="E34" s="988"/>
      <c r="F34" s="989" t="s">
        <v>1130</v>
      </c>
    </row>
    <row r="35" spans="2:6" outlineLevel="1" x14ac:dyDescent="0.2">
      <c r="B35" s="1106"/>
      <c r="C35" s="987"/>
      <c r="D35" s="246" t="s">
        <v>1035</v>
      </c>
      <c r="E35" s="988"/>
      <c r="F35" s="989"/>
    </row>
    <row r="36" spans="2:6" ht="76.5" x14ac:dyDescent="0.2">
      <c r="B36" s="1104">
        <v>1.2</v>
      </c>
      <c r="C36" s="984" t="s">
        <v>943</v>
      </c>
      <c r="D36" s="245" t="s">
        <v>243</v>
      </c>
      <c r="E36" s="985" t="s">
        <v>1114</v>
      </c>
      <c r="F36" s="986" t="s">
        <v>1115</v>
      </c>
    </row>
    <row r="37" spans="2:6" ht="48" outlineLevel="1" x14ac:dyDescent="0.2">
      <c r="B37" s="1105"/>
      <c r="C37" s="987"/>
      <c r="D37" s="246" t="s">
        <v>228</v>
      </c>
      <c r="E37" s="988"/>
      <c r="F37" s="989" t="s">
        <v>78</v>
      </c>
    </row>
    <row r="38" spans="2:6" ht="96" outlineLevel="1" x14ac:dyDescent="0.2">
      <c r="B38" s="1105"/>
      <c r="C38" s="987"/>
      <c r="D38" s="246" t="s">
        <v>1034</v>
      </c>
      <c r="E38" s="988"/>
      <c r="F38" s="989" t="s">
        <v>78</v>
      </c>
    </row>
    <row r="39" spans="2:6" outlineLevel="1" x14ac:dyDescent="0.2">
      <c r="B39" s="1105"/>
      <c r="C39" s="987"/>
      <c r="D39" s="246" t="s">
        <v>231</v>
      </c>
      <c r="E39" s="988"/>
      <c r="F39" s="989" t="s">
        <v>78</v>
      </c>
    </row>
    <row r="40" spans="2:6" ht="60" outlineLevel="1" x14ac:dyDescent="0.2">
      <c r="B40" s="1105"/>
      <c r="C40" s="987"/>
      <c r="D40" s="246" t="s">
        <v>247</v>
      </c>
      <c r="E40" s="988"/>
      <c r="F40" s="989" t="s">
        <v>78</v>
      </c>
    </row>
    <row r="41" spans="2:6" ht="72" outlineLevel="1" x14ac:dyDescent="0.2">
      <c r="B41" s="1105"/>
      <c r="C41" s="987"/>
      <c r="D41" s="246" t="s">
        <v>1116</v>
      </c>
      <c r="E41" s="988"/>
      <c r="F41" s="989" t="s">
        <v>78</v>
      </c>
    </row>
    <row r="42" spans="2:6" outlineLevel="1" x14ac:dyDescent="0.2">
      <c r="B42" s="1105"/>
      <c r="C42" s="987"/>
      <c r="D42" s="246" t="s">
        <v>1117</v>
      </c>
      <c r="E42" s="988"/>
      <c r="F42" s="989" t="s">
        <v>1118</v>
      </c>
    </row>
    <row r="43" spans="2:6" ht="24" outlineLevel="1" x14ac:dyDescent="0.2">
      <c r="B43" s="1105"/>
      <c r="C43" s="987"/>
      <c r="D43" s="246" t="s">
        <v>1119</v>
      </c>
      <c r="E43" s="988"/>
      <c r="F43" s="989" t="s">
        <v>1118</v>
      </c>
    </row>
    <row r="44" spans="2:6" outlineLevel="1" x14ac:dyDescent="0.2">
      <c r="B44" s="1105"/>
      <c r="C44" s="987"/>
      <c r="D44" s="246" t="s">
        <v>1120</v>
      </c>
      <c r="E44" s="988"/>
      <c r="F44" s="989" t="s">
        <v>1121</v>
      </c>
    </row>
    <row r="45" spans="2:6" ht="24" outlineLevel="1" x14ac:dyDescent="0.2">
      <c r="B45" s="1105"/>
      <c r="C45" s="987"/>
      <c r="D45" s="246" t="s">
        <v>1122</v>
      </c>
      <c r="E45" s="988"/>
      <c r="F45" s="989" t="s">
        <v>1123</v>
      </c>
    </row>
    <row r="46" spans="2:6" ht="24" outlineLevel="1" x14ac:dyDescent="0.2">
      <c r="B46" s="1105"/>
      <c r="C46" s="987"/>
      <c r="D46" s="246" t="s">
        <v>1124</v>
      </c>
      <c r="E46" s="988"/>
      <c r="F46" s="989" t="s">
        <v>1125</v>
      </c>
    </row>
    <row r="47" spans="2:6" outlineLevel="1" x14ac:dyDescent="0.2">
      <c r="B47" s="1105"/>
      <c r="C47" s="987"/>
      <c r="D47" s="246" t="s">
        <v>1126</v>
      </c>
      <c r="E47" s="988"/>
      <c r="F47" s="989" t="s">
        <v>1127</v>
      </c>
    </row>
    <row r="48" spans="2:6" ht="24" outlineLevel="1" x14ac:dyDescent="0.2">
      <c r="B48" s="1105"/>
      <c r="C48" s="987"/>
      <c r="D48" s="246" t="s">
        <v>1128</v>
      </c>
      <c r="E48" s="988"/>
      <c r="F48" s="989" t="s">
        <v>1121</v>
      </c>
    </row>
    <row r="49" spans="2:6" outlineLevel="1" x14ac:dyDescent="0.2">
      <c r="B49" s="1105"/>
      <c r="C49" s="987"/>
      <c r="D49" s="246" t="s">
        <v>1129</v>
      </c>
      <c r="E49" s="988"/>
      <c r="F49" s="989" t="s">
        <v>1130</v>
      </c>
    </row>
    <row r="50" spans="2:6" outlineLevel="1" x14ac:dyDescent="0.2">
      <c r="B50" s="1106"/>
      <c r="C50" s="987"/>
      <c r="D50" s="246" t="s">
        <v>1035</v>
      </c>
      <c r="E50" s="988"/>
      <c r="F50" s="989"/>
    </row>
    <row r="51" spans="2:6" ht="21" customHeight="1" x14ac:dyDescent="0.2">
      <c r="B51" s="1102" t="s">
        <v>216</v>
      </c>
      <c r="C51" s="1103"/>
      <c r="D51" s="1103"/>
      <c r="E51" s="1103"/>
      <c r="F51" s="1103"/>
    </row>
    <row r="52" spans="2:6" ht="140.25" x14ac:dyDescent="0.2">
      <c r="B52" s="1104">
        <v>1.3</v>
      </c>
      <c r="C52" s="984" t="s">
        <v>217</v>
      </c>
      <c r="D52" s="245" t="s">
        <v>218</v>
      </c>
      <c r="E52" s="985" t="s">
        <v>1131</v>
      </c>
      <c r="F52" s="986" t="s">
        <v>1132</v>
      </c>
    </row>
    <row r="53" spans="2:6" ht="84" outlineLevel="1" x14ac:dyDescent="0.2">
      <c r="B53" s="1105"/>
      <c r="C53" s="987"/>
      <c r="D53" s="246" t="s">
        <v>219</v>
      </c>
      <c r="E53" s="988"/>
      <c r="F53" s="989" t="s">
        <v>78</v>
      </c>
    </row>
    <row r="54" spans="2:6" ht="48" outlineLevel="1" x14ac:dyDescent="0.2">
      <c r="B54" s="1105"/>
      <c r="C54" s="987"/>
      <c r="D54" s="246" t="s">
        <v>220</v>
      </c>
      <c r="E54" s="988"/>
      <c r="F54" s="989" t="s">
        <v>78</v>
      </c>
    </row>
    <row r="55" spans="2:6" ht="36" outlineLevel="1" x14ac:dyDescent="0.2">
      <c r="B55" s="1105"/>
      <c r="C55" s="987"/>
      <c r="D55" s="246" t="s">
        <v>221</v>
      </c>
      <c r="E55" s="988"/>
      <c r="F55" s="989" t="s">
        <v>78</v>
      </c>
    </row>
    <row r="56" spans="2:6" ht="36" outlineLevel="1" x14ac:dyDescent="0.2">
      <c r="B56" s="1105"/>
      <c r="C56" s="987"/>
      <c r="D56" s="246" t="s">
        <v>222</v>
      </c>
      <c r="E56" s="988"/>
      <c r="F56" s="989" t="s">
        <v>78</v>
      </c>
    </row>
    <row r="57" spans="2:6" outlineLevel="1" x14ac:dyDescent="0.2">
      <c r="B57" s="1105"/>
      <c r="C57" s="987"/>
      <c r="D57" s="246" t="s">
        <v>223</v>
      </c>
      <c r="E57" s="988"/>
      <c r="F57" s="989" t="s">
        <v>78</v>
      </c>
    </row>
    <row r="58" spans="2:6" ht="72" outlineLevel="1" x14ac:dyDescent="0.2">
      <c r="B58" s="1105"/>
      <c r="C58" s="987"/>
      <c r="D58" s="246" t="s">
        <v>1116</v>
      </c>
      <c r="E58" s="988"/>
      <c r="F58" s="989" t="s">
        <v>78</v>
      </c>
    </row>
    <row r="59" spans="2:6" outlineLevel="1" x14ac:dyDescent="0.2">
      <c r="B59" s="1105"/>
      <c r="C59" s="987"/>
      <c r="D59" s="246" t="s">
        <v>1117</v>
      </c>
      <c r="E59" s="988"/>
      <c r="F59" s="989" t="s">
        <v>1133</v>
      </c>
    </row>
    <row r="60" spans="2:6" ht="24" outlineLevel="1" x14ac:dyDescent="0.2">
      <c r="B60" s="1105"/>
      <c r="C60" s="987"/>
      <c r="D60" s="246" t="s">
        <v>1134</v>
      </c>
      <c r="E60" s="988"/>
      <c r="F60" s="989" t="s">
        <v>1135</v>
      </c>
    </row>
    <row r="61" spans="2:6" outlineLevel="1" x14ac:dyDescent="0.2">
      <c r="B61" s="1105"/>
      <c r="C61" s="987"/>
      <c r="D61" s="246" t="s">
        <v>1136</v>
      </c>
      <c r="E61" s="988"/>
      <c r="F61" s="989" t="s">
        <v>1137</v>
      </c>
    </row>
    <row r="62" spans="2:6" ht="24" outlineLevel="1" x14ac:dyDescent="0.2">
      <c r="B62" s="1105"/>
      <c r="C62" s="987"/>
      <c r="D62" s="246" t="s">
        <v>1138</v>
      </c>
      <c r="E62" s="988"/>
      <c r="F62" s="989" t="s">
        <v>1139</v>
      </c>
    </row>
    <row r="63" spans="2:6" ht="24" outlineLevel="1" x14ac:dyDescent="0.2">
      <c r="B63" s="1105"/>
      <c r="C63" s="987"/>
      <c r="D63" s="246" t="s">
        <v>1140</v>
      </c>
      <c r="E63" s="988"/>
      <c r="F63" s="989" t="s">
        <v>1141</v>
      </c>
    </row>
    <row r="64" spans="2:6" outlineLevel="1" x14ac:dyDescent="0.2">
      <c r="B64" s="1105"/>
      <c r="C64" s="987"/>
      <c r="D64" s="246" t="s">
        <v>1142</v>
      </c>
      <c r="E64" s="988"/>
      <c r="F64" s="989" t="s">
        <v>1143</v>
      </c>
    </row>
    <row r="65" spans="2:6" ht="24" outlineLevel="1" x14ac:dyDescent="0.2">
      <c r="B65" s="1105"/>
      <c r="C65" s="987"/>
      <c r="D65" s="246" t="s">
        <v>1128</v>
      </c>
      <c r="E65" s="988"/>
      <c r="F65" s="989" t="s">
        <v>1141</v>
      </c>
    </row>
    <row r="66" spans="2:6" ht="24" outlineLevel="1" x14ac:dyDescent="0.2">
      <c r="B66" s="1105"/>
      <c r="C66" s="987"/>
      <c r="D66" s="246" t="s">
        <v>1144</v>
      </c>
      <c r="E66" s="988"/>
      <c r="F66" s="989" t="s">
        <v>1133</v>
      </c>
    </row>
    <row r="67" spans="2:6" outlineLevel="1" x14ac:dyDescent="0.2">
      <c r="B67" s="1105"/>
      <c r="C67" s="987"/>
      <c r="D67" s="246" t="s">
        <v>1145</v>
      </c>
      <c r="E67" s="988"/>
      <c r="F67" s="989" t="s">
        <v>1143</v>
      </c>
    </row>
    <row r="68" spans="2:6" ht="48" outlineLevel="1" x14ac:dyDescent="0.2">
      <c r="B68" s="1105"/>
      <c r="C68" s="987"/>
      <c r="D68" s="246" t="s">
        <v>1146</v>
      </c>
      <c r="E68" s="988"/>
      <c r="F68" s="989" t="s">
        <v>1143</v>
      </c>
    </row>
    <row r="69" spans="2:6" ht="48" outlineLevel="1" x14ac:dyDescent="0.2">
      <c r="B69" s="1105"/>
      <c r="C69" s="987"/>
      <c r="D69" s="246" t="s">
        <v>1147</v>
      </c>
      <c r="E69" s="988"/>
      <c r="F69" s="989" t="s">
        <v>1135</v>
      </c>
    </row>
    <row r="70" spans="2:6" ht="48" outlineLevel="1" x14ac:dyDescent="0.2">
      <c r="B70" s="1105"/>
      <c r="C70" s="987"/>
      <c r="D70" s="246" t="s">
        <v>1148</v>
      </c>
      <c r="E70" s="988"/>
      <c r="F70" s="989" t="s">
        <v>1135</v>
      </c>
    </row>
    <row r="71" spans="2:6" ht="60" outlineLevel="1" x14ac:dyDescent="0.2">
      <c r="B71" s="1105"/>
      <c r="C71" s="987"/>
      <c r="D71" s="246" t="s">
        <v>1149</v>
      </c>
      <c r="E71" s="988"/>
      <c r="F71" s="989" t="s">
        <v>1150</v>
      </c>
    </row>
    <row r="72" spans="2:6" ht="48" outlineLevel="1" x14ac:dyDescent="0.2">
      <c r="B72" s="1105"/>
      <c r="C72" s="987"/>
      <c r="D72" s="246" t="s">
        <v>1151</v>
      </c>
      <c r="E72" s="988"/>
      <c r="F72" s="989" t="s">
        <v>1152</v>
      </c>
    </row>
    <row r="73" spans="2:6" ht="48" outlineLevel="1" x14ac:dyDescent="0.2">
      <c r="B73" s="1105"/>
      <c r="C73" s="987"/>
      <c r="D73" s="246" t="s">
        <v>1153</v>
      </c>
      <c r="E73" s="988"/>
      <c r="F73" s="989" t="s">
        <v>1133</v>
      </c>
    </row>
    <row r="74" spans="2:6" ht="60" outlineLevel="1" x14ac:dyDescent="0.2">
      <c r="B74" s="1105"/>
      <c r="C74" s="987"/>
      <c r="D74" s="246" t="s">
        <v>1154</v>
      </c>
      <c r="E74" s="988"/>
      <c r="F74" s="989" t="s">
        <v>1155</v>
      </c>
    </row>
    <row r="75" spans="2:6" ht="24" outlineLevel="1" x14ac:dyDescent="0.2">
      <c r="B75" s="1105"/>
      <c r="C75" s="987"/>
      <c r="D75" s="246" t="s">
        <v>1156</v>
      </c>
      <c r="E75" s="988"/>
      <c r="F75" s="989" t="s">
        <v>78</v>
      </c>
    </row>
    <row r="76" spans="2:6" ht="24" outlineLevel="1" x14ac:dyDescent="0.2">
      <c r="B76" s="1105"/>
      <c r="C76" s="987"/>
      <c r="D76" s="246" t="s">
        <v>1157</v>
      </c>
      <c r="E76" s="988"/>
      <c r="F76" s="989" t="s">
        <v>78</v>
      </c>
    </row>
    <row r="77" spans="2:6" ht="24" outlineLevel="1" x14ac:dyDescent="0.2">
      <c r="B77" s="1105"/>
      <c r="C77" s="987"/>
      <c r="D77" s="246" t="s">
        <v>1158</v>
      </c>
      <c r="E77" s="988"/>
      <c r="F77" s="989" t="s">
        <v>78</v>
      </c>
    </row>
    <row r="78" spans="2:6" outlineLevel="1" x14ac:dyDescent="0.2">
      <c r="B78" s="1106"/>
      <c r="C78" s="987"/>
      <c r="D78" s="246" t="s">
        <v>224</v>
      </c>
      <c r="E78" s="988"/>
      <c r="F78" s="989"/>
    </row>
    <row r="79" spans="2:6" ht="21" customHeight="1" x14ac:dyDescent="0.2">
      <c r="B79" s="1102" t="s">
        <v>988</v>
      </c>
      <c r="C79" s="1103"/>
      <c r="D79" s="1103"/>
      <c r="E79" s="1103"/>
      <c r="F79" s="1103"/>
    </row>
    <row r="80" spans="2:6" ht="76.5" x14ac:dyDescent="0.2">
      <c r="B80" s="1104">
        <v>1.4</v>
      </c>
      <c r="C80" s="984" t="s">
        <v>989</v>
      </c>
      <c r="D80" s="245" t="s">
        <v>990</v>
      </c>
      <c r="E80" s="985" t="s">
        <v>1159</v>
      </c>
      <c r="F80" s="986" t="s">
        <v>1160</v>
      </c>
    </row>
    <row r="81" spans="2:6" ht="48" outlineLevel="1" x14ac:dyDescent="0.2">
      <c r="B81" s="1105"/>
      <c r="C81" s="987"/>
      <c r="D81" s="246" t="s">
        <v>275</v>
      </c>
      <c r="E81" s="988"/>
      <c r="F81" s="989" t="s">
        <v>78</v>
      </c>
    </row>
    <row r="82" spans="2:6" ht="36" outlineLevel="1" x14ac:dyDescent="0.2">
      <c r="B82" s="1105"/>
      <c r="C82" s="987"/>
      <c r="D82" s="246" t="s">
        <v>991</v>
      </c>
      <c r="E82" s="988"/>
      <c r="F82" s="989" t="s">
        <v>78</v>
      </c>
    </row>
    <row r="83" spans="2:6" ht="60" outlineLevel="1" x14ac:dyDescent="0.2">
      <c r="B83" s="1105"/>
      <c r="C83" s="987"/>
      <c r="D83" s="246" t="s">
        <v>992</v>
      </c>
      <c r="E83" s="988"/>
      <c r="F83" s="989" t="s">
        <v>78</v>
      </c>
    </row>
    <row r="84" spans="2:6" ht="60" outlineLevel="1" x14ac:dyDescent="0.2">
      <c r="B84" s="1105"/>
      <c r="C84" s="987"/>
      <c r="D84" s="246" t="s">
        <v>993</v>
      </c>
      <c r="E84" s="988"/>
      <c r="F84" s="989" t="s">
        <v>78</v>
      </c>
    </row>
    <row r="85" spans="2:6" outlineLevel="1" x14ac:dyDescent="0.2">
      <c r="B85" s="1105"/>
      <c r="C85" s="987"/>
      <c r="D85" s="246" t="s">
        <v>223</v>
      </c>
      <c r="E85" s="988"/>
      <c r="F85" s="989" t="s">
        <v>78</v>
      </c>
    </row>
    <row r="86" spans="2:6" ht="72" outlineLevel="1" x14ac:dyDescent="0.2">
      <c r="B86" s="1105"/>
      <c r="C86" s="987"/>
      <c r="D86" s="246" t="s">
        <v>1116</v>
      </c>
      <c r="E86" s="988"/>
      <c r="F86" s="989" t="s">
        <v>78</v>
      </c>
    </row>
    <row r="87" spans="2:6" outlineLevel="1" x14ac:dyDescent="0.2">
      <c r="B87" s="1105"/>
      <c r="C87" s="987"/>
      <c r="D87" s="246" t="s">
        <v>1117</v>
      </c>
      <c r="E87" s="988"/>
      <c r="F87" s="989" t="s">
        <v>1161</v>
      </c>
    </row>
    <row r="88" spans="2:6" ht="24" outlineLevel="1" x14ac:dyDescent="0.2">
      <c r="B88" s="1105"/>
      <c r="C88" s="987"/>
      <c r="D88" s="246" t="s">
        <v>1119</v>
      </c>
      <c r="E88" s="988"/>
      <c r="F88" s="989" t="s">
        <v>1161</v>
      </c>
    </row>
    <row r="89" spans="2:6" ht="24" outlineLevel="1" x14ac:dyDescent="0.2">
      <c r="B89" s="1105"/>
      <c r="C89" s="987"/>
      <c r="D89" s="246" t="s">
        <v>1162</v>
      </c>
      <c r="E89" s="988"/>
      <c r="F89" s="989" t="s">
        <v>1163</v>
      </c>
    </row>
    <row r="90" spans="2:6" ht="24" outlineLevel="1" x14ac:dyDescent="0.2">
      <c r="B90" s="1105"/>
      <c r="C90" s="987"/>
      <c r="D90" s="246" t="s">
        <v>1164</v>
      </c>
      <c r="E90" s="988"/>
      <c r="F90" s="989" t="s">
        <v>1165</v>
      </c>
    </row>
    <row r="91" spans="2:6" ht="24" outlineLevel="1" x14ac:dyDescent="0.2">
      <c r="B91" s="1105"/>
      <c r="C91" s="987"/>
      <c r="D91" s="246" t="s">
        <v>1166</v>
      </c>
      <c r="E91" s="988"/>
      <c r="F91" s="989" t="s">
        <v>1167</v>
      </c>
    </row>
    <row r="92" spans="2:6" ht="24" outlineLevel="1" x14ac:dyDescent="0.2">
      <c r="B92" s="1105"/>
      <c r="C92" s="987"/>
      <c r="D92" s="246" t="s">
        <v>1168</v>
      </c>
      <c r="E92" s="988"/>
      <c r="F92" s="989" t="s">
        <v>1165</v>
      </c>
    </row>
    <row r="93" spans="2:6" outlineLevel="1" x14ac:dyDescent="0.2">
      <c r="B93" s="1105"/>
      <c r="C93" s="987"/>
      <c r="D93" s="246" t="s">
        <v>1169</v>
      </c>
      <c r="E93" s="988"/>
      <c r="F93" s="989" t="s">
        <v>1170</v>
      </c>
    </row>
    <row r="94" spans="2:6" ht="60" outlineLevel="1" x14ac:dyDescent="0.2">
      <c r="B94" s="1105"/>
      <c r="C94" s="987"/>
      <c r="D94" s="246" t="s">
        <v>1171</v>
      </c>
      <c r="E94" s="988"/>
      <c r="F94" s="989" t="s">
        <v>1172</v>
      </c>
    </row>
    <row r="95" spans="2:6" ht="60" outlineLevel="1" x14ac:dyDescent="0.2">
      <c r="B95" s="1105"/>
      <c r="C95" s="987"/>
      <c r="D95" s="246" t="s">
        <v>1173</v>
      </c>
      <c r="E95" s="988"/>
      <c r="F95" s="989" t="s">
        <v>1174</v>
      </c>
    </row>
    <row r="96" spans="2:6" outlineLevel="1" x14ac:dyDescent="0.2">
      <c r="B96" s="1106"/>
      <c r="C96" s="987"/>
      <c r="D96" s="246" t="s">
        <v>994</v>
      </c>
      <c r="E96" s="988"/>
      <c r="F96" s="989"/>
    </row>
    <row r="97" spans="2:6" ht="21" customHeight="1" x14ac:dyDescent="0.2">
      <c r="B97" s="1102" t="s">
        <v>225</v>
      </c>
      <c r="C97" s="1103"/>
      <c r="D97" s="1103"/>
      <c r="E97" s="1103"/>
      <c r="F97" s="1103"/>
    </row>
    <row r="98" spans="2:6" ht="127.5" x14ac:dyDescent="0.2">
      <c r="B98" s="1104">
        <v>1.5</v>
      </c>
      <c r="C98" s="984" t="s">
        <v>944</v>
      </c>
      <c r="D98" s="245" t="s">
        <v>226</v>
      </c>
      <c r="E98" s="985" t="s">
        <v>1175</v>
      </c>
      <c r="F98" s="986" t="s">
        <v>1176</v>
      </c>
    </row>
    <row r="99" spans="2:6" ht="24" outlineLevel="1" x14ac:dyDescent="0.2">
      <c r="B99" s="1105"/>
      <c r="C99" s="987"/>
      <c r="D99" s="246" t="s">
        <v>227</v>
      </c>
      <c r="E99" s="988"/>
      <c r="F99" s="989" t="s">
        <v>78</v>
      </c>
    </row>
    <row r="100" spans="2:6" ht="84" outlineLevel="1" x14ac:dyDescent="0.2">
      <c r="B100" s="1105"/>
      <c r="C100" s="987"/>
      <c r="D100" s="246" t="s">
        <v>219</v>
      </c>
      <c r="E100" s="988"/>
      <c r="F100" s="989" t="s">
        <v>78</v>
      </c>
    </row>
    <row r="101" spans="2:6" ht="48" outlineLevel="1" x14ac:dyDescent="0.2">
      <c r="B101" s="1105"/>
      <c r="C101" s="987"/>
      <c r="D101" s="246" t="s">
        <v>220</v>
      </c>
      <c r="E101" s="988"/>
      <c r="F101" s="989" t="s">
        <v>78</v>
      </c>
    </row>
    <row r="102" spans="2:6" ht="36" outlineLevel="1" x14ac:dyDescent="0.2">
      <c r="B102" s="1105"/>
      <c r="C102" s="987"/>
      <c r="D102" s="246" t="s">
        <v>221</v>
      </c>
      <c r="E102" s="988"/>
      <c r="F102" s="989" t="s">
        <v>78</v>
      </c>
    </row>
    <row r="103" spans="2:6" ht="36" outlineLevel="1" x14ac:dyDescent="0.2">
      <c r="B103" s="1105"/>
      <c r="C103" s="987"/>
      <c r="D103" s="246" t="s">
        <v>222</v>
      </c>
      <c r="E103" s="988"/>
      <c r="F103" s="989" t="s">
        <v>78</v>
      </c>
    </row>
    <row r="104" spans="2:6" outlineLevel="1" x14ac:dyDescent="0.2">
      <c r="B104" s="1105"/>
      <c r="C104" s="987"/>
      <c r="D104" s="246" t="s">
        <v>223</v>
      </c>
      <c r="E104" s="988"/>
      <c r="F104" s="989" t="s">
        <v>78</v>
      </c>
    </row>
    <row r="105" spans="2:6" ht="72" outlineLevel="1" x14ac:dyDescent="0.2">
      <c r="B105" s="1105"/>
      <c r="C105" s="987"/>
      <c r="D105" s="246" t="s">
        <v>1116</v>
      </c>
      <c r="E105" s="988"/>
      <c r="F105" s="989" t="s">
        <v>78</v>
      </c>
    </row>
    <row r="106" spans="2:6" outlineLevel="1" x14ac:dyDescent="0.2">
      <c r="B106" s="1105"/>
      <c r="C106" s="987"/>
      <c r="D106" s="246" t="s">
        <v>1117</v>
      </c>
      <c r="E106" s="988"/>
      <c r="F106" s="989" t="s">
        <v>1177</v>
      </c>
    </row>
    <row r="107" spans="2:6" ht="24" outlineLevel="1" x14ac:dyDescent="0.2">
      <c r="B107" s="1105"/>
      <c r="C107" s="987"/>
      <c r="D107" s="246" t="s">
        <v>1134</v>
      </c>
      <c r="E107" s="988"/>
      <c r="F107" s="989" t="s">
        <v>1178</v>
      </c>
    </row>
    <row r="108" spans="2:6" outlineLevel="1" x14ac:dyDescent="0.2">
      <c r="B108" s="1105"/>
      <c r="C108" s="987"/>
      <c r="D108" s="246" t="s">
        <v>1136</v>
      </c>
      <c r="E108" s="988"/>
      <c r="F108" s="989" t="s">
        <v>1179</v>
      </c>
    </row>
    <row r="109" spans="2:6" ht="24" outlineLevel="1" x14ac:dyDescent="0.2">
      <c r="B109" s="1105"/>
      <c r="C109" s="987"/>
      <c r="D109" s="246" t="s">
        <v>1138</v>
      </c>
      <c r="E109" s="988"/>
      <c r="F109" s="989" t="s">
        <v>1180</v>
      </c>
    </row>
    <row r="110" spans="2:6" ht="24" outlineLevel="1" x14ac:dyDescent="0.2">
      <c r="B110" s="1105"/>
      <c r="C110" s="987"/>
      <c r="D110" s="246" t="s">
        <v>1140</v>
      </c>
      <c r="E110" s="988"/>
      <c r="F110" s="989" t="s">
        <v>1181</v>
      </c>
    </row>
    <row r="111" spans="2:6" outlineLevel="1" x14ac:dyDescent="0.2">
      <c r="B111" s="1105"/>
      <c r="C111" s="987"/>
      <c r="D111" s="246" t="s">
        <v>1142</v>
      </c>
      <c r="E111" s="988"/>
      <c r="F111" s="989" t="s">
        <v>1182</v>
      </c>
    </row>
    <row r="112" spans="2:6" ht="24" outlineLevel="1" x14ac:dyDescent="0.2">
      <c r="B112" s="1105"/>
      <c r="C112" s="987"/>
      <c r="D112" s="246" t="s">
        <v>1128</v>
      </c>
      <c r="E112" s="988"/>
      <c r="F112" s="989" t="s">
        <v>1181</v>
      </c>
    </row>
    <row r="113" spans="2:6" ht="24" outlineLevel="1" x14ac:dyDescent="0.2">
      <c r="B113" s="1105"/>
      <c r="C113" s="987"/>
      <c r="D113" s="246" t="s">
        <v>1144</v>
      </c>
      <c r="E113" s="988"/>
      <c r="F113" s="989" t="s">
        <v>1177</v>
      </c>
    </row>
    <row r="114" spans="2:6" outlineLevel="1" x14ac:dyDescent="0.2">
      <c r="B114" s="1105"/>
      <c r="C114" s="987"/>
      <c r="D114" s="246" t="s">
        <v>1145</v>
      </c>
      <c r="E114" s="988"/>
      <c r="F114" s="989" t="s">
        <v>1182</v>
      </c>
    </row>
    <row r="115" spans="2:6" ht="48" outlineLevel="1" x14ac:dyDescent="0.2">
      <c r="B115" s="1105"/>
      <c r="C115" s="987"/>
      <c r="D115" s="246" t="s">
        <v>1146</v>
      </c>
      <c r="E115" s="988"/>
      <c r="F115" s="989" t="s">
        <v>1182</v>
      </c>
    </row>
    <row r="116" spans="2:6" ht="48" outlineLevel="1" x14ac:dyDescent="0.2">
      <c r="B116" s="1105"/>
      <c r="C116" s="987"/>
      <c r="D116" s="246" t="s">
        <v>1147</v>
      </c>
      <c r="E116" s="988"/>
      <c r="F116" s="989" t="s">
        <v>1178</v>
      </c>
    </row>
    <row r="117" spans="2:6" ht="48" outlineLevel="1" x14ac:dyDescent="0.2">
      <c r="B117" s="1105"/>
      <c r="C117" s="987"/>
      <c r="D117" s="246" t="s">
        <v>1148</v>
      </c>
      <c r="E117" s="988"/>
      <c r="F117" s="989" t="s">
        <v>1178</v>
      </c>
    </row>
    <row r="118" spans="2:6" ht="60" outlineLevel="1" x14ac:dyDescent="0.2">
      <c r="B118" s="1105"/>
      <c r="C118" s="987"/>
      <c r="D118" s="246" t="s">
        <v>1149</v>
      </c>
      <c r="E118" s="988"/>
      <c r="F118" s="989" t="s">
        <v>1183</v>
      </c>
    </row>
    <row r="119" spans="2:6" ht="48" outlineLevel="1" x14ac:dyDescent="0.2">
      <c r="B119" s="1105"/>
      <c r="C119" s="987"/>
      <c r="D119" s="246" t="s">
        <v>1151</v>
      </c>
      <c r="E119" s="988"/>
      <c r="F119" s="989" t="s">
        <v>1184</v>
      </c>
    </row>
    <row r="120" spans="2:6" ht="48" outlineLevel="1" x14ac:dyDescent="0.2">
      <c r="B120" s="1105"/>
      <c r="C120" s="987"/>
      <c r="D120" s="246" t="s">
        <v>1153</v>
      </c>
      <c r="E120" s="988"/>
      <c r="F120" s="989" t="s">
        <v>1177</v>
      </c>
    </row>
    <row r="121" spans="2:6" ht="60" outlineLevel="1" x14ac:dyDescent="0.2">
      <c r="B121" s="1105"/>
      <c r="C121" s="987"/>
      <c r="D121" s="246" t="s">
        <v>1154</v>
      </c>
      <c r="E121" s="988"/>
      <c r="F121" s="989" t="s">
        <v>1185</v>
      </c>
    </row>
    <row r="122" spans="2:6" ht="24" outlineLevel="1" x14ac:dyDescent="0.2">
      <c r="B122" s="1105"/>
      <c r="C122" s="987"/>
      <c r="D122" s="246" t="s">
        <v>1156</v>
      </c>
      <c r="E122" s="988"/>
      <c r="F122" s="989" t="s">
        <v>78</v>
      </c>
    </row>
    <row r="123" spans="2:6" ht="24" outlineLevel="1" x14ac:dyDescent="0.2">
      <c r="B123" s="1105"/>
      <c r="C123" s="987"/>
      <c r="D123" s="246" t="s">
        <v>1157</v>
      </c>
      <c r="E123" s="988"/>
      <c r="F123" s="989" t="s">
        <v>78</v>
      </c>
    </row>
    <row r="124" spans="2:6" ht="24" outlineLevel="1" x14ac:dyDescent="0.2">
      <c r="B124" s="1105"/>
      <c r="C124" s="987"/>
      <c r="D124" s="246" t="s">
        <v>1158</v>
      </c>
      <c r="E124" s="988"/>
      <c r="F124" s="989" t="s">
        <v>78</v>
      </c>
    </row>
    <row r="125" spans="2:6" outlineLevel="1" x14ac:dyDescent="0.2">
      <c r="B125" s="1106"/>
      <c r="C125" s="987"/>
      <c r="D125" s="246" t="s">
        <v>224</v>
      </c>
      <c r="E125" s="988"/>
      <c r="F125" s="989"/>
    </row>
    <row r="126" spans="2:6" ht="21" customHeight="1" x14ac:dyDescent="0.2">
      <c r="B126" s="1102" t="s">
        <v>995</v>
      </c>
      <c r="C126" s="1103"/>
      <c r="D126" s="1103"/>
      <c r="E126" s="1103"/>
      <c r="F126" s="1103"/>
    </row>
    <row r="127" spans="2:6" ht="63.75" x14ac:dyDescent="0.2">
      <c r="B127" s="1104">
        <v>1.6</v>
      </c>
      <c r="C127" s="984" t="s">
        <v>996</v>
      </c>
      <c r="D127" s="245" t="s">
        <v>997</v>
      </c>
      <c r="E127" s="985" t="s">
        <v>1186</v>
      </c>
      <c r="F127" s="986" t="s">
        <v>1187</v>
      </c>
    </row>
    <row r="128" spans="2:6" ht="144" outlineLevel="1" x14ac:dyDescent="0.2">
      <c r="B128" s="1105"/>
      <c r="C128" s="987"/>
      <c r="D128" s="246" t="s">
        <v>998</v>
      </c>
      <c r="E128" s="988"/>
      <c r="F128" s="989" t="s">
        <v>78</v>
      </c>
    </row>
    <row r="129" spans="2:6" ht="24" outlineLevel="1" x14ac:dyDescent="0.2">
      <c r="B129" s="1105"/>
      <c r="C129" s="987"/>
      <c r="D129" s="246" t="s">
        <v>999</v>
      </c>
      <c r="E129" s="988"/>
      <c r="F129" s="989" t="s">
        <v>78</v>
      </c>
    </row>
    <row r="130" spans="2:6" ht="60" outlineLevel="1" x14ac:dyDescent="0.2">
      <c r="B130" s="1105"/>
      <c r="C130" s="987"/>
      <c r="D130" s="246" t="s">
        <v>1000</v>
      </c>
      <c r="E130" s="988"/>
      <c r="F130" s="989" t="s">
        <v>78</v>
      </c>
    </row>
    <row r="131" spans="2:6" ht="72" outlineLevel="1" x14ac:dyDescent="0.2">
      <c r="B131" s="1105"/>
      <c r="C131" s="987"/>
      <c r="D131" s="246" t="s">
        <v>1116</v>
      </c>
      <c r="E131" s="988"/>
      <c r="F131" s="989" t="s">
        <v>78</v>
      </c>
    </row>
    <row r="132" spans="2:6" outlineLevel="1" x14ac:dyDescent="0.2">
      <c r="B132" s="1105"/>
      <c r="C132" s="987"/>
      <c r="D132" s="246" t="s">
        <v>1188</v>
      </c>
      <c r="E132" s="988"/>
      <c r="F132" s="989" t="s">
        <v>1189</v>
      </c>
    </row>
    <row r="133" spans="2:6" ht="24" outlineLevel="1" x14ac:dyDescent="0.2">
      <c r="B133" s="1105"/>
      <c r="C133" s="987"/>
      <c r="D133" s="246" t="s">
        <v>1190</v>
      </c>
      <c r="E133" s="988"/>
      <c r="F133" s="989" t="s">
        <v>1191</v>
      </c>
    </row>
    <row r="134" spans="2:6" ht="24" outlineLevel="1" x14ac:dyDescent="0.2">
      <c r="B134" s="1105"/>
      <c r="C134" s="987"/>
      <c r="D134" s="246" t="s">
        <v>1192</v>
      </c>
      <c r="E134" s="988"/>
      <c r="F134" s="989" t="s">
        <v>1193</v>
      </c>
    </row>
    <row r="135" spans="2:6" outlineLevel="1" x14ac:dyDescent="0.2">
      <c r="B135" s="1105"/>
      <c r="C135" s="987"/>
      <c r="D135" s="246" t="s">
        <v>1194</v>
      </c>
      <c r="E135" s="988"/>
      <c r="F135" s="989" t="s">
        <v>1195</v>
      </c>
    </row>
    <row r="136" spans="2:6" ht="36" outlineLevel="1" x14ac:dyDescent="0.2">
      <c r="B136" s="1105"/>
      <c r="C136" s="987"/>
      <c r="D136" s="246" t="s">
        <v>1196</v>
      </c>
      <c r="E136" s="988"/>
      <c r="F136" s="989" t="s">
        <v>1197</v>
      </c>
    </row>
    <row r="137" spans="2:6" outlineLevel="1" x14ac:dyDescent="0.2">
      <c r="B137" s="1105"/>
      <c r="C137" s="987"/>
      <c r="D137" s="246" t="s">
        <v>1198</v>
      </c>
      <c r="E137" s="988"/>
      <c r="F137" s="989">
        <v>641</v>
      </c>
    </row>
    <row r="138" spans="2:6" ht="24" outlineLevel="1" x14ac:dyDescent="0.2">
      <c r="B138" s="1105"/>
      <c r="C138" s="987"/>
      <c r="D138" s="246" t="s">
        <v>1199</v>
      </c>
      <c r="E138" s="988"/>
      <c r="F138" s="989" t="s">
        <v>1200</v>
      </c>
    </row>
    <row r="139" spans="2:6" outlineLevel="1" x14ac:dyDescent="0.2">
      <c r="B139" s="1105"/>
      <c r="C139" s="987"/>
      <c r="D139" s="246" t="s">
        <v>1201</v>
      </c>
      <c r="E139" s="988"/>
      <c r="F139" s="989" t="s">
        <v>1202</v>
      </c>
    </row>
    <row r="140" spans="2:6" outlineLevel="1" x14ac:dyDescent="0.2">
      <c r="B140" s="1105"/>
      <c r="C140" s="987"/>
      <c r="D140" s="246" t="s">
        <v>1203</v>
      </c>
      <c r="E140" s="988"/>
      <c r="F140" s="989" t="s">
        <v>1204</v>
      </c>
    </row>
    <row r="141" spans="2:6" outlineLevel="1" x14ac:dyDescent="0.2">
      <c r="B141" s="1105"/>
      <c r="C141" s="987"/>
      <c r="D141" s="246" t="s">
        <v>1205</v>
      </c>
      <c r="E141" s="988"/>
      <c r="F141" s="989" t="s">
        <v>1204</v>
      </c>
    </row>
    <row r="142" spans="2:6" outlineLevel="1" x14ac:dyDescent="0.2">
      <c r="B142" s="1105"/>
      <c r="C142" s="987"/>
      <c r="D142" s="246" t="s">
        <v>1206</v>
      </c>
      <c r="E142" s="988"/>
      <c r="F142" s="989" t="s">
        <v>1207</v>
      </c>
    </row>
    <row r="143" spans="2:6" outlineLevel="1" x14ac:dyDescent="0.2">
      <c r="B143" s="1105"/>
      <c r="C143" s="987"/>
      <c r="D143" s="246" t="s">
        <v>1208</v>
      </c>
      <c r="E143" s="988"/>
      <c r="F143" s="989">
        <v>916</v>
      </c>
    </row>
    <row r="144" spans="2:6" outlineLevel="1" x14ac:dyDescent="0.2">
      <c r="B144" s="1105"/>
      <c r="C144" s="987"/>
      <c r="D144" s="246" t="s">
        <v>1209</v>
      </c>
      <c r="E144" s="988"/>
      <c r="F144" s="989" t="s">
        <v>1207</v>
      </c>
    </row>
    <row r="145" spans="2:6" outlineLevel="1" x14ac:dyDescent="0.2">
      <c r="B145" s="1105"/>
      <c r="C145" s="987"/>
      <c r="D145" s="246" t="s">
        <v>1210</v>
      </c>
      <c r="E145" s="988"/>
      <c r="F145" s="989" t="s">
        <v>1211</v>
      </c>
    </row>
    <row r="146" spans="2:6" outlineLevel="1" x14ac:dyDescent="0.2">
      <c r="B146" s="1106"/>
      <c r="C146" s="987"/>
      <c r="D146" s="246" t="s">
        <v>224</v>
      </c>
      <c r="E146" s="988"/>
      <c r="F146" s="989"/>
    </row>
    <row r="147" spans="2:6" ht="89.25" x14ac:dyDescent="0.2">
      <c r="B147" s="1104">
        <v>1.7</v>
      </c>
      <c r="C147" s="984" t="s">
        <v>1001</v>
      </c>
      <c r="D147" s="245" t="s">
        <v>947</v>
      </c>
      <c r="E147" s="985" t="s">
        <v>1212</v>
      </c>
      <c r="F147" s="986" t="s">
        <v>1213</v>
      </c>
    </row>
    <row r="148" spans="2:6" ht="24" outlineLevel="1" x14ac:dyDescent="0.2">
      <c r="B148" s="1105"/>
      <c r="C148" s="987"/>
      <c r="D148" s="246" t="s">
        <v>1002</v>
      </c>
      <c r="E148" s="988"/>
      <c r="F148" s="989" t="s">
        <v>78</v>
      </c>
    </row>
    <row r="149" spans="2:6" ht="96" outlineLevel="1" x14ac:dyDescent="0.2">
      <c r="B149" s="1105"/>
      <c r="C149" s="987"/>
      <c r="D149" s="246" t="s">
        <v>948</v>
      </c>
      <c r="E149" s="988"/>
      <c r="F149" s="989" t="s">
        <v>78</v>
      </c>
    </row>
    <row r="150" spans="2:6" ht="36" outlineLevel="1" x14ac:dyDescent="0.2">
      <c r="B150" s="1105"/>
      <c r="C150" s="987"/>
      <c r="D150" s="246" t="s">
        <v>949</v>
      </c>
      <c r="E150" s="988"/>
      <c r="F150" s="989" t="s">
        <v>78</v>
      </c>
    </row>
    <row r="151" spans="2:6" ht="36" outlineLevel="1" x14ac:dyDescent="0.2">
      <c r="B151" s="1105"/>
      <c r="C151" s="987"/>
      <c r="D151" s="246" t="s">
        <v>950</v>
      </c>
      <c r="E151" s="988"/>
      <c r="F151" s="989" t="s">
        <v>78</v>
      </c>
    </row>
    <row r="152" spans="2:6" outlineLevel="1" x14ac:dyDescent="0.2">
      <c r="B152" s="1105"/>
      <c r="C152" s="987"/>
      <c r="D152" s="246" t="s">
        <v>223</v>
      </c>
      <c r="E152" s="988"/>
      <c r="F152" s="989" t="s">
        <v>78</v>
      </c>
    </row>
    <row r="153" spans="2:6" ht="72" outlineLevel="1" x14ac:dyDescent="0.2">
      <c r="B153" s="1105"/>
      <c r="C153" s="987"/>
      <c r="D153" s="246" t="s">
        <v>1116</v>
      </c>
      <c r="E153" s="988"/>
      <c r="F153" s="989" t="s">
        <v>78</v>
      </c>
    </row>
    <row r="154" spans="2:6" outlineLevel="1" x14ac:dyDescent="0.2">
      <c r="B154" s="1105"/>
      <c r="C154" s="987"/>
      <c r="D154" s="246" t="s">
        <v>1214</v>
      </c>
      <c r="E154" s="988"/>
      <c r="F154" s="989">
        <v>430</v>
      </c>
    </row>
    <row r="155" spans="2:6" ht="24" outlineLevel="1" x14ac:dyDescent="0.2">
      <c r="B155" s="1105"/>
      <c r="C155" s="987"/>
      <c r="D155" s="246" t="s">
        <v>1215</v>
      </c>
      <c r="E155" s="988"/>
      <c r="F155" s="989" t="s">
        <v>1216</v>
      </c>
    </row>
    <row r="156" spans="2:6" outlineLevel="1" x14ac:dyDescent="0.2">
      <c r="B156" s="1105"/>
      <c r="C156" s="987"/>
      <c r="D156" s="246" t="s">
        <v>1217</v>
      </c>
      <c r="E156" s="988"/>
      <c r="F156" s="989" t="s">
        <v>1218</v>
      </c>
    </row>
    <row r="157" spans="2:6" ht="24" outlineLevel="1" x14ac:dyDescent="0.2">
      <c r="B157" s="1105"/>
      <c r="C157" s="987"/>
      <c r="D157" s="246" t="s">
        <v>1219</v>
      </c>
      <c r="E157" s="988"/>
      <c r="F157" s="989" t="s">
        <v>1220</v>
      </c>
    </row>
    <row r="158" spans="2:6" ht="48" outlineLevel="1" x14ac:dyDescent="0.2">
      <c r="B158" s="1105"/>
      <c r="C158" s="987"/>
      <c r="D158" s="246" t="s">
        <v>1221</v>
      </c>
      <c r="E158" s="988"/>
      <c r="F158" s="989" t="s">
        <v>1222</v>
      </c>
    </row>
    <row r="159" spans="2:6" ht="48" outlineLevel="1" x14ac:dyDescent="0.2">
      <c r="B159" s="1105"/>
      <c r="C159" s="987"/>
      <c r="D159" s="246" t="s">
        <v>1223</v>
      </c>
      <c r="E159" s="988"/>
      <c r="F159" s="989" t="s">
        <v>1224</v>
      </c>
    </row>
    <row r="160" spans="2:6" ht="48" outlineLevel="1" x14ac:dyDescent="0.2">
      <c r="B160" s="1105"/>
      <c r="C160" s="987"/>
      <c r="D160" s="246" t="s">
        <v>1225</v>
      </c>
      <c r="E160" s="988"/>
      <c r="F160" s="989" t="s">
        <v>1222</v>
      </c>
    </row>
    <row r="161" spans="2:6" ht="60" outlineLevel="1" x14ac:dyDescent="0.2">
      <c r="B161" s="1105"/>
      <c r="C161" s="987"/>
      <c r="D161" s="246" t="s">
        <v>1226</v>
      </c>
      <c r="E161" s="988"/>
      <c r="F161" s="989" t="s">
        <v>1224</v>
      </c>
    </row>
    <row r="162" spans="2:6" ht="48" outlineLevel="1" x14ac:dyDescent="0.2">
      <c r="B162" s="1105"/>
      <c r="C162" s="987"/>
      <c r="D162" s="246" t="s">
        <v>1227</v>
      </c>
      <c r="E162" s="988"/>
      <c r="F162" s="989">
        <v>861</v>
      </c>
    </row>
    <row r="163" spans="2:6" ht="48" outlineLevel="1" x14ac:dyDescent="0.2">
      <c r="B163" s="1105"/>
      <c r="C163" s="987"/>
      <c r="D163" s="246" t="s">
        <v>1228</v>
      </c>
      <c r="E163" s="988"/>
      <c r="F163" s="989" t="s">
        <v>1229</v>
      </c>
    </row>
    <row r="164" spans="2:6" ht="24" outlineLevel="1" x14ac:dyDescent="0.2">
      <c r="B164" s="1105"/>
      <c r="C164" s="987"/>
      <c r="D164" s="246" t="s">
        <v>1230</v>
      </c>
      <c r="E164" s="988"/>
      <c r="F164" s="989" t="s">
        <v>1224</v>
      </c>
    </row>
    <row r="165" spans="2:6" ht="24" outlineLevel="1" x14ac:dyDescent="0.2">
      <c r="B165" s="1105"/>
      <c r="C165" s="987"/>
      <c r="D165" s="246" t="s">
        <v>1231</v>
      </c>
      <c r="E165" s="988"/>
      <c r="F165" s="989" t="s">
        <v>1218</v>
      </c>
    </row>
    <row r="166" spans="2:6" ht="24" outlineLevel="1" x14ac:dyDescent="0.2">
      <c r="B166" s="1105"/>
      <c r="C166" s="987"/>
      <c r="D166" s="246" t="s">
        <v>1232</v>
      </c>
      <c r="E166" s="988"/>
      <c r="F166" s="989" t="s">
        <v>1222</v>
      </c>
    </row>
    <row r="167" spans="2:6" ht="24" outlineLevel="1" x14ac:dyDescent="0.2">
      <c r="B167" s="1105"/>
      <c r="C167" s="987"/>
      <c r="D167" s="246" t="s">
        <v>1233</v>
      </c>
      <c r="E167" s="988"/>
      <c r="F167" s="989">
        <v>430</v>
      </c>
    </row>
    <row r="168" spans="2:6" outlineLevel="1" x14ac:dyDescent="0.2">
      <c r="B168" s="1105"/>
      <c r="C168" s="987"/>
      <c r="D168" s="246" t="s">
        <v>1234</v>
      </c>
      <c r="E168" s="988"/>
      <c r="F168" s="989" t="s">
        <v>1222</v>
      </c>
    </row>
    <row r="169" spans="2:6" outlineLevel="1" x14ac:dyDescent="0.2">
      <c r="B169" s="1106"/>
      <c r="C169" s="987"/>
      <c r="D169" s="246" t="s">
        <v>224</v>
      </c>
      <c r="E169" s="988"/>
      <c r="F169" s="989"/>
    </row>
    <row r="170" spans="2:6" ht="27.95" customHeight="1" x14ac:dyDescent="0.2">
      <c r="B170" s="1102" t="s">
        <v>945</v>
      </c>
      <c r="C170" s="1103"/>
      <c r="D170" s="1103"/>
      <c r="E170" s="1103"/>
      <c r="F170" s="1103"/>
    </row>
    <row r="171" spans="2:6" ht="89.25" x14ac:dyDescent="0.2">
      <c r="B171" s="1104">
        <v>1.8</v>
      </c>
      <c r="C171" s="984" t="s">
        <v>232</v>
      </c>
      <c r="D171" s="245" t="s">
        <v>233</v>
      </c>
      <c r="E171" s="985" t="s">
        <v>1235</v>
      </c>
      <c r="F171" s="986" t="s">
        <v>1236</v>
      </c>
    </row>
    <row r="172" spans="2:6" ht="60" outlineLevel="1" x14ac:dyDescent="0.2">
      <c r="B172" s="1105"/>
      <c r="C172" s="987"/>
      <c r="D172" s="246" t="s">
        <v>993</v>
      </c>
      <c r="E172" s="988"/>
      <c r="F172" s="989" t="s">
        <v>78</v>
      </c>
    </row>
    <row r="173" spans="2:6" ht="36" outlineLevel="1" x14ac:dyDescent="0.2">
      <c r="B173" s="1105"/>
      <c r="C173" s="987"/>
      <c r="D173" s="246" t="s">
        <v>234</v>
      </c>
      <c r="E173" s="988"/>
      <c r="F173" s="989" t="s">
        <v>78</v>
      </c>
    </row>
    <row r="174" spans="2:6" ht="24" outlineLevel="1" x14ac:dyDescent="0.2">
      <c r="B174" s="1105"/>
      <c r="C174" s="987"/>
      <c r="D174" s="246" t="s">
        <v>240</v>
      </c>
      <c r="E174" s="988"/>
      <c r="F174" s="989" t="s">
        <v>78</v>
      </c>
    </row>
    <row r="175" spans="2:6" ht="96" outlineLevel="1" x14ac:dyDescent="0.2">
      <c r="B175" s="1105"/>
      <c r="C175" s="987"/>
      <c r="D175" s="246" t="s">
        <v>236</v>
      </c>
      <c r="E175" s="988"/>
      <c r="F175" s="989" t="s">
        <v>78</v>
      </c>
    </row>
    <row r="176" spans="2:6" ht="48" outlineLevel="1" x14ac:dyDescent="0.2">
      <c r="B176" s="1105"/>
      <c r="C176" s="987"/>
      <c r="D176" s="246" t="s">
        <v>237</v>
      </c>
      <c r="E176" s="988"/>
      <c r="F176" s="989" t="s">
        <v>78</v>
      </c>
    </row>
    <row r="177" spans="2:6" ht="48" outlineLevel="1" x14ac:dyDescent="0.2">
      <c r="B177" s="1105"/>
      <c r="C177" s="987"/>
      <c r="D177" s="246" t="s">
        <v>238</v>
      </c>
      <c r="E177" s="988"/>
      <c r="F177" s="989" t="s">
        <v>78</v>
      </c>
    </row>
    <row r="178" spans="2:6" ht="48" outlineLevel="1" x14ac:dyDescent="0.2">
      <c r="B178" s="1105"/>
      <c r="C178" s="987"/>
      <c r="D178" s="246" t="s">
        <v>239</v>
      </c>
      <c r="E178" s="988"/>
      <c r="F178" s="989" t="s">
        <v>78</v>
      </c>
    </row>
    <row r="179" spans="2:6" outlineLevel="1" x14ac:dyDescent="0.2">
      <c r="B179" s="1105"/>
      <c r="C179" s="987"/>
      <c r="D179" s="246" t="s">
        <v>223</v>
      </c>
      <c r="E179" s="988"/>
      <c r="F179" s="989" t="s">
        <v>78</v>
      </c>
    </row>
    <row r="180" spans="2:6" ht="72" outlineLevel="1" x14ac:dyDescent="0.2">
      <c r="B180" s="1105"/>
      <c r="C180" s="987"/>
      <c r="D180" s="246" t="s">
        <v>1116</v>
      </c>
      <c r="E180" s="988"/>
      <c r="F180" s="989" t="s">
        <v>78</v>
      </c>
    </row>
    <row r="181" spans="2:6" ht="36" outlineLevel="1" x14ac:dyDescent="0.2">
      <c r="B181" s="1105"/>
      <c r="C181" s="987"/>
      <c r="D181" s="246" t="s">
        <v>1237</v>
      </c>
      <c r="E181" s="988"/>
      <c r="F181" s="989" t="s">
        <v>1238</v>
      </c>
    </row>
    <row r="182" spans="2:6" ht="36" outlineLevel="1" x14ac:dyDescent="0.2">
      <c r="B182" s="1105"/>
      <c r="C182" s="987"/>
      <c r="D182" s="246" t="s">
        <v>1239</v>
      </c>
      <c r="E182" s="988"/>
      <c r="F182" s="989" t="s">
        <v>1240</v>
      </c>
    </row>
    <row r="183" spans="2:6" ht="48" outlineLevel="1" x14ac:dyDescent="0.2">
      <c r="B183" s="1105"/>
      <c r="C183" s="987"/>
      <c r="D183" s="246" t="s">
        <v>1241</v>
      </c>
      <c r="E183" s="988"/>
      <c r="F183" s="989" t="s">
        <v>1242</v>
      </c>
    </row>
    <row r="184" spans="2:6" ht="36" outlineLevel="1" x14ac:dyDescent="0.2">
      <c r="B184" s="1105"/>
      <c r="C184" s="987"/>
      <c r="D184" s="246" t="s">
        <v>1243</v>
      </c>
      <c r="E184" s="988"/>
      <c r="F184" s="989" t="s">
        <v>1244</v>
      </c>
    </row>
    <row r="185" spans="2:6" ht="36" outlineLevel="1" x14ac:dyDescent="0.2">
      <c r="B185" s="1105"/>
      <c r="C185" s="987"/>
      <c r="D185" s="246" t="s">
        <v>1245</v>
      </c>
      <c r="E185" s="988"/>
      <c r="F185" s="989" t="s">
        <v>1246</v>
      </c>
    </row>
    <row r="186" spans="2:6" ht="36" outlineLevel="1" x14ac:dyDescent="0.2">
      <c r="B186" s="1105"/>
      <c r="C186" s="987"/>
      <c r="D186" s="246" t="s">
        <v>1247</v>
      </c>
      <c r="E186" s="988"/>
      <c r="F186" s="989" t="s">
        <v>1248</v>
      </c>
    </row>
    <row r="187" spans="2:6" ht="24" outlineLevel="1" x14ac:dyDescent="0.2">
      <c r="B187" s="1105"/>
      <c r="C187" s="987"/>
      <c r="D187" s="246" t="s">
        <v>1249</v>
      </c>
      <c r="E187" s="988"/>
      <c r="F187" s="989" t="s">
        <v>1250</v>
      </c>
    </row>
    <row r="188" spans="2:6" ht="24" outlineLevel="1" x14ac:dyDescent="0.2">
      <c r="B188" s="1105"/>
      <c r="C188" s="987"/>
      <c r="D188" s="246" t="s">
        <v>1251</v>
      </c>
      <c r="E188" s="988"/>
      <c r="F188" s="989" t="s">
        <v>1252</v>
      </c>
    </row>
    <row r="189" spans="2:6" outlineLevel="1" x14ac:dyDescent="0.2">
      <c r="B189" s="1105"/>
      <c r="C189" s="987"/>
      <c r="D189" s="246" t="s">
        <v>1253</v>
      </c>
      <c r="E189" s="988"/>
      <c r="F189" s="989" t="s">
        <v>1254</v>
      </c>
    </row>
    <row r="190" spans="2:6" outlineLevel="1" x14ac:dyDescent="0.2">
      <c r="B190" s="1106"/>
      <c r="C190" s="987"/>
      <c r="D190" s="246" t="s">
        <v>224</v>
      </c>
      <c r="E190" s="988"/>
      <c r="F190" s="989"/>
    </row>
    <row r="191" spans="2:6" ht="27.95" customHeight="1" x14ac:dyDescent="0.2">
      <c r="B191" s="1102" t="s">
        <v>1016</v>
      </c>
      <c r="C191" s="1103"/>
      <c r="D191" s="1103"/>
      <c r="E191" s="1103"/>
      <c r="F191" s="1103"/>
    </row>
    <row r="192" spans="2:6" ht="63.75" x14ac:dyDescent="0.2">
      <c r="B192" s="1104">
        <v>1.9</v>
      </c>
      <c r="C192" s="984" t="s">
        <v>324</v>
      </c>
      <c r="D192" s="245" t="s">
        <v>325</v>
      </c>
      <c r="E192" s="985" t="s">
        <v>1255</v>
      </c>
      <c r="F192" s="986" t="s">
        <v>1256</v>
      </c>
    </row>
    <row r="193" spans="2:6" ht="48" outlineLevel="1" x14ac:dyDescent="0.2">
      <c r="B193" s="1105"/>
      <c r="C193" s="987"/>
      <c r="D193" s="246" t="s">
        <v>326</v>
      </c>
      <c r="E193" s="988"/>
      <c r="F193" s="989" t="s">
        <v>78</v>
      </c>
    </row>
    <row r="194" spans="2:6" ht="24" outlineLevel="1" x14ac:dyDescent="0.2">
      <c r="B194" s="1105"/>
      <c r="C194" s="987"/>
      <c r="D194" s="246" t="s">
        <v>1036</v>
      </c>
      <c r="E194" s="988"/>
      <c r="F194" s="989" t="s">
        <v>78</v>
      </c>
    </row>
    <row r="195" spans="2:6" ht="48" outlineLevel="1" x14ac:dyDescent="0.2">
      <c r="B195" s="1105"/>
      <c r="C195" s="987"/>
      <c r="D195" s="246" t="s">
        <v>1037</v>
      </c>
      <c r="E195" s="988"/>
      <c r="F195" s="989" t="s">
        <v>78</v>
      </c>
    </row>
    <row r="196" spans="2:6" ht="36" outlineLevel="1" x14ac:dyDescent="0.2">
      <c r="B196" s="1105"/>
      <c r="C196" s="987"/>
      <c r="D196" s="246" t="s">
        <v>1038</v>
      </c>
      <c r="E196" s="988"/>
      <c r="F196" s="989" t="s">
        <v>78</v>
      </c>
    </row>
    <row r="197" spans="2:6" ht="24" outlineLevel="1" x14ac:dyDescent="0.2">
      <c r="B197" s="1105"/>
      <c r="C197" s="987"/>
      <c r="D197" s="246" t="s">
        <v>327</v>
      </c>
      <c r="E197" s="988"/>
      <c r="F197" s="989" t="s">
        <v>78</v>
      </c>
    </row>
    <row r="198" spans="2:6" ht="72" outlineLevel="1" x14ac:dyDescent="0.2">
      <c r="B198" s="1105"/>
      <c r="C198" s="987"/>
      <c r="D198" s="246" t="s">
        <v>1116</v>
      </c>
      <c r="E198" s="988"/>
      <c r="F198" s="989" t="s">
        <v>78</v>
      </c>
    </row>
    <row r="199" spans="2:6" ht="48" outlineLevel="1" x14ac:dyDescent="0.2">
      <c r="B199" s="1105"/>
      <c r="C199" s="987"/>
      <c r="D199" s="246" t="s">
        <v>1257</v>
      </c>
      <c r="E199" s="988"/>
      <c r="F199" s="989" t="s">
        <v>1258</v>
      </c>
    </row>
    <row r="200" spans="2:6" outlineLevel="1" x14ac:dyDescent="0.2">
      <c r="B200" s="1105"/>
      <c r="C200" s="987"/>
      <c r="D200" s="246" t="s">
        <v>1259</v>
      </c>
      <c r="E200" s="988"/>
      <c r="F200" s="989" t="s">
        <v>1260</v>
      </c>
    </row>
    <row r="201" spans="2:6" ht="24" outlineLevel="1" x14ac:dyDescent="0.2">
      <c r="B201" s="1105"/>
      <c r="C201" s="987"/>
      <c r="D201" s="246" t="s">
        <v>1261</v>
      </c>
      <c r="E201" s="988"/>
      <c r="F201" s="989" t="s">
        <v>1262</v>
      </c>
    </row>
    <row r="202" spans="2:6" outlineLevel="1" x14ac:dyDescent="0.2">
      <c r="B202" s="1105"/>
      <c r="C202" s="987"/>
      <c r="D202" s="246" t="s">
        <v>1263</v>
      </c>
      <c r="E202" s="988"/>
      <c r="F202" s="989" t="s">
        <v>1264</v>
      </c>
    </row>
    <row r="203" spans="2:6" ht="36" outlineLevel="1" x14ac:dyDescent="0.2">
      <c r="B203" s="1105"/>
      <c r="C203" s="987"/>
      <c r="D203" s="246" t="s">
        <v>1265</v>
      </c>
      <c r="E203" s="988"/>
      <c r="F203" s="989" t="s">
        <v>1264</v>
      </c>
    </row>
    <row r="204" spans="2:6" ht="24" outlineLevel="1" x14ac:dyDescent="0.2">
      <c r="B204" s="1105"/>
      <c r="C204" s="987"/>
      <c r="D204" s="246" t="s">
        <v>1266</v>
      </c>
      <c r="E204" s="988"/>
      <c r="F204" s="989" t="s">
        <v>1262</v>
      </c>
    </row>
    <row r="205" spans="2:6" ht="48" outlineLevel="1" x14ac:dyDescent="0.2">
      <c r="B205" s="1105"/>
      <c r="C205" s="987"/>
      <c r="D205" s="246" t="s">
        <v>1267</v>
      </c>
      <c r="E205" s="988"/>
      <c r="F205" s="989" t="s">
        <v>1268</v>
      </c>
    </row>
    <row r="206" spans="2:6" outlineLevel="1" x14ac:dyDescent="0.2">
      <c r="B206" s="1105"/>
      <c r="C206" s="987"/>
      <c r="D206" s="246" t="s">
        <v>1201</v>
      </c>
      <c r="E206" s="988"/>
      <c r="F206" s="989" t="s">
        <v>1269</v>
      </c>
    </row>
    <row r="207" spans="2:6" ht="24" outlineLevel="1" x14ac:dyDescent="0.2">
      <c r="B207" s="1105"/>
      <c r="C207" s="987"/>
      <c r="D207" s="246" t="s">
        <v>1270</v>
      </c>
      <c r="E207" s="988"/>
      <c r="F207" s="989" t="s">
        <v>1271</v>
      </c>
    </row>
    <row r="208" spans="2:6" outlineLevel="1" x14ac:dyDescent="0.2">
      <c r="B208" s="1105"/>
      <c r="C208" s="987"/>
      <c r="D208" s="246" t="s">
        <v>1272</v>
      </c>
      <c r="E208" s="988"/>
      <c r="F208" s="989" t="s">
        <v>1273</v>
      </c>
    </row>
    <row r="209" spans="2:6" outlineLevel="1" x14ac:dyDescent="0.2">
      <c r="B209" s="1106"/>
      <c r="C209" s="987"/>
      <c r="D209" s="246" t="s">
        <v>224</v>
      </c>
      <c r="E209" s="988"/>
      <c r="F209" s="989"/>
    </row>
    <row r="210" spans="2:6" ht="21" customHeight="1" x14ac:dyDescent="0.2">
      <c r="B210" s="1102" t="s">
        <v>1003</v>
      </c>
      <c r="C210" s="1103"/>
      <c r="D210" s="1103"/>
      <c r="E210" s="1103"/>
      <c r="F210" s="1103"/>
    </row>
    <row r="211" spans="2:6" ht="21" customHeight="1" x14ac:dyDescent="0.2">
      <c r="B211" s="1102" t="s">
        <v>1017</v>
      </c>
      <c r="C211" s="1103"/>
      <c r="D211" s="1103"/>
      <c r="E211" s="1103"/>
      <c r="F211" s="1103"/>
    </row>
    <row r="212" spans="2:6" ht="76.5" x14ac:dyDescent="0.2">
      <c r="B212" s="1104">
        <v>1.1000000000000001</v>
      </c>
      <c r="C212" s="984" t="s">
        <v>942</v>
      </c>
      <c r="D212" s="245" t="s">
        <v>243</v>
      </c>
      <c r="E212" s="985" t="s">
        <v>1114</v>
      </c>
      <c r="F212" s="986" t="s">
        <v>1115</v>
      </c>
    </row>
    <row r="213" spans="2:6" ht="48" outlineLevel="1" x14ac:dyDescent="0.2">
      <c r="B213" s="1105"/>
      <c r="C213" s="987"/>
      <c r="D213" s="246" t="s">
        <v>228</v>
      </c>
      <c r="E213" s="988"/>
      <c r="F213" s="989" t="s">
        <v>78</v>
      </c>
    </row>
    <row r="214" spans="2:6" ht="96" outlineLevel="1" x14ac:dyDescent="0.2">
      <c r="B214" s="1105"/>
      <c r="C214" s="987"/>
      <c r="D214" s="246" t="s">
        <v>1034</v>
      </c>
      <c r="E214" s="988"/>
      <c r="F214" s="989" t="s">
        <v>78</v>
      </c>
    </row>
    <row r="215" spans="2:6" outlineLevel="1" x14ac:dyDescent="0.2">
      <c r="B215" s="1105"/>
      <c r="C215" s="987"/>
      <c r="D215" s="246" t="s">
        <v>231</v>
      </c>
      <c r="E215" s="988"/>
      <c r="F215" s="989" t="s">
        <v>78</v>
      </c>
    </row>
    <row r="216" spans="2:6" ht="60" outlineLevel="1" x14ac:dyDescent="0.2">
      <c r="B216" s="1105"/>
      <c r="C216" s="987"/>
      <c r="D216" s="246" t="s">
        <v>247</v>
      </c>
      <c r="E216" s="988"/>
      <c r="F216" s="989" t="s">
        <v>78</v>
      </c>
    </row>
    <row r="217" spans="2:6" ht="72" outlineLevel="1" x14ac:dyDescent="0.2">
      <c r="B217" s="1105"/>
      <c r="C217" s="987"/>
      <c r="D217" s="246" t="s">
        <v>1116</v>
      </c>
      <c r="E217" s="988"/>
      <c r="F217" s="989" t="s">
        <v>78</v>
      </c>
    </row>
    <row r="218" spans="2:6" outlineLevel="1" x14ac:dyDescent="0.2">
      <c r="B218" s="1105"/>
      <c r="C218" s="987"/>
      <c r="D218" s="246" t="s">
        <v>1117</v>
      </c>
      <c r="E218" s="988"/>
      <c r="F218" s="989" t="s">
        <v>1118</v>
      </c>
    </row>
    <row r="219" spans="2:6" ht="24" outlineLevel="1" x14ac:dyDescent="0.2">
      <c r="B219" s="1105"/>
      <c r="C219" s="987"/>
      <c r="D219" s="246" t="s">
        <v>1119</v>
      </c>
      <c r="E219" s="988"/>
      <c r="F219" s="989" t="s">
        <v>1118</v>
      </c>
    </row>
    <row r="220" spans="2:6" outlineLevel="1" x14ac:dyDescent="0.2">
      <c r="B220" s="1105"/>
      <c r="C220" s="987"/>
      <c r="D220" s="246" t="s">
        <v>1120</v>
      </c>
      <c r="E220" s="988"/>
      <c r="F220" s="989" t="s">
        <v>1121</v>
      </c>
    </row>
    <row r="221" spans="2:6" ht="24" outlineLevel="1" x14ac:dyDescent="0.2">
      <c r="B221" s="1105"/>
      <c r="C221" s="987"/>
      <c r="D221" s="246" t="s">
        <v>1122</v>
      </c>
      <c r="E221" s="988"/>
      <c r="F221" s="989" t="s">
        <v>1123</v>
      </c>
    </row>
    <row r="222" spans="2:6" ht="24" outlineLevel="1" x14ac:dyDescent="0.2">
      <c r="B222" s="1105"/>
      <c r="C222" s="987"/>
      <c r="D222" s="246" t="s">
        <v>1124</v>
      </c>
      <c r="E222" s="988"/>
      <c r="F222" s="989" t="s">
        <v>1125</v>
      </c>
    </row>
    <row r="223" spans="2:6" outlineLevel="1" x14ac:dyDescent="0.2">
      <c r="B223" s="1105"/>
      <c r="C223" s="987"/>
      <c r="D223" s="246" t="s">
        <v>1126</v>
      </c>
      <c r="E223" s="988"/>
      <c r="F223" s="989" t="s">
        <v>1127</v>
      </c>
    </row>
    <row r="224" spans="2:6" ht="24" outlineLevel="1" x14ac:dyDescent="0.2">
      <c r="B224" s="1105"/>
      <c r="C224" s="987"/>
      <c r="D224" s="246" t="s">
        <v>1128</v>
      </c>
      <c r="E224" s="988"/>
      <c r="F224" s="989" t="s">
        <v>1121</v>
      </c>
    </row>
    <row r="225" spans="2:6" outlineLevel="1" x14ac:dyDescent="0.2">
      <c r="B225" s="1105"/>
      <c r="C225" s="987"/>
      <c r="D225" s="246" t="s">
        <v>1129</v>
      </c>
      <c r="E225" s="988"/>
      <c r="F225" s="989" t="s">
        <v>1130</v>
      </c>
    </row>
    <row r="226" spans="2:6" outlineLevel="1" x14ac:dyDescent="0.2">
      <c r="B226" s="1106"/>
      <c r="C226" s="987"/>
      <c r="D226" s="246" t="s">
        <v>1035</v>
      </c>
      <c r="E226" s="988"/>
      <c r="F226" s="989"/>
    </row>
    <row r="227" spans="2:6" ht="76.5" x14ac:dyDescent="0.2">
      <c r="B227" s="1104">
        <v>1.1100000000000001</v>
      </c>
      <c r="C227" s="984" t="s">
        <v>943</v>
      </c>
      <c r="D227" s="245" t="s">
        <v>243</v>
      </c>
      <c r="E227" s="985" t="s">
        <v>1114</v>
      </c>
      <c r="F227" s="986" t="s">
        <v>1115</v>
      </c>
    </row>
    <row r="228" spans="2:6" ht="48" outlineLevel="1" x14ac:dyDescent="0.2">
      <c r="B228" s="1105"/>
      <c r="C228" s="987"/>
      <c r="D228" s="246" t="s">
        <v>228</v>
      </c>
      <c r="E228" s="988"/>
      <c r="F228" s="989" t="s">
        <v>78</v>
      </c>
    </row>
    <row r="229" spans="2:6" ht="96" outlineLevel="1" x14ac:dyDescent="0.2">
      <c r="B229" s="1105"/>
      <c r="C229" s="987"/>
      <c r="D229" s="246" t="s">
        <v>1034</v>
      </c>
      <c r="E229" s="988"/>
      <c r="F229" s="989" t="s">
        <v>78</v>
      </c>
    </row>
    <row r="230" spans="2:6" outlineLevel="1" x14ac:dyDescent="0.2">
      <c r="B230" s="1105"/>
      <c r="C230" s="987"/>
      <c r="D230" s="246" t="s">
        <v>231</v>
      </c>
      <c r="E230" s="988"/>
      <c r="F230" s="989" t="s">
        <v>78</v>
      </c>
    </row>
    <row r="231" spans="2:6" ht="60" outlineLevel="1" x14ac:dyDescent="0.2">
      <c r="B231" s="1105"/>
      <c r="C231" s="987"/>
      <c r="D231" s="246" t="s">
        <v>247</v>
      </c>
      <c r="E231" s="988"/>
      <c r="F231" s="989" t="s">
        <v>78</v>
      </c>
    </row>
    <row r="232" spans="2:6" ht="72" outlineLevel="1" x14ac:dyDescent="0.2">
      <c r="B232" s="1105"/>
      <c r="C232" s="987"/>
      <c r="D232" s="246" t="s">
        <v>1116</v>
      </c>
      <c r="E232" s="988"/>
      <c r="F232" s="989" t="s">
        <v>78</v>
      </c>
    </row>
    <row r="233" spans="2:6" outlineLevel="1" x14ac:dyDescent="0.2">
      <c r="B233" s="1105"/>
      <c r="C233" s="987"/>
      <c r="D233" s="246" t="s">
        <v>1117</v>
      </c>
      <c r="E233" s="988"/>
      <c r="F233" s="989" t="s">
        <v>1118</v>
      </c>
    </row>
    <row r="234" spans="2:6" ht="24" outlineLevel="1" x14ac:dyDescent="0.2">
      <c r="B234" s="1105"/>
      <c r="C234" s="987"/>
      <c r="D234" s="246" t="s">
        <v>1119</v>
      </c>
      <c r="E234" s="988"/>
      <c r="F234" s="989" t="s">
        <v>1118</v>
      </c>
    </row>
    <row r="235" spans="2:6" outlineLevel="1" x14ac:dyDescent="0.2">
      <c r="B235" s="1105"/>
      <c r="C235" s="987"/>
      <c r="D235" s="246" t="s">
        <v>1120</v>
      </c>
      <c r="E235" s="988"/>
      <c r="F235" s="989" t="s">
        <v>1121</v>
      </c>
    </row>
    <row r="236" spans="2:6" ht="24" outlineLevel="1" x14ac:dyDescent="0.2">
      <c r="B236" s="1105"/>
      <c r="C236" s="987"/>
      <c r="D236" s="246" t="s">
        <v>1122</v>
      </c>
      <c r="E236" s="988"/>
      <c r="F236" s="989" t="s">
        <v>1123</v>
      </c>
    </row>
    <row r="237" spans="2:6" ht="24" outlineLevel="1" x14ac:dyDescent="0.2">
      <c r="B237" s="1105"/>
      <c r="C237" s="987"/>
      <c r="D237" s="246" t="s">
        <v>1124</v>
      </c>
      <c r="E237" s="988"/>
      <c r="F237" s="989" t="s">
        <v>1125</v>
      </c>
    </row>
    <row r="238" spans="2:6" outlineLevel="1" x14ac:dyDescent="0.2">
      <c r="B238" s="1105"/>
      <c r="C238" s="987"/>
      <c r="D238" s="246" t="s">
        <v>1126</v>
      </c>
      <c r="E238" s="988"/>
      <c r="F238" s="989" t="s">
        <v>1127</v>
      </c>
    </row>
    <row r="239" spans="2:6" ht="24" outlineLevel="1" x14ac:dyDescent="0.2">
      <c r="B239" s="1105"/>
      <c r="C239" s="987"/>
      <c r="D239" s="246" t="s">
        <v>1128</v>
      </c>
      <c r="E239" s="988"/>
      <c r="F239" s="989" t="s">
        <v>1121</v>
      </c>
    </row>
    <row r="240" spans="2:6" outlineLevel="1" x14ac:dyDescent="0.2">
      <c r="B240" s="1105"/>
      <c r="C240" s="987"/>
      <c r="D240" s="246" t="s">
        <v>1129</v>
      </c>
      <c r="E240" s="988"/>
      <c r="F240" s="989" t="s">
        <v>1130</v>
      </c>
    </row>
    <row r="241" spans="2:6" outlineLevel="1" x14ac:dyDescent="0.2">
      <c r="B241" s="1106"/>
      <c r="C241" s="987"/>
      <c r="D241" s="246" t="s">
        <v>1035</v>
      </c>
      <c r="E241" s="988"/>
      <c r="F241" s="989"/>
    </row>
    <row r="242" spans="2:6" ht="27.95" customHeight="1" x14ac:dyDescent="0.2">
      <c r="B242" s="1102" t="s">
        <v>1039</v>
      </c>
      <c r="C242" s="1103"/>
      <c r="D242" s="1103"/>
      <c r="E242" s="1103"/>
      <c r="F242" s="1103"/>
    </row>
    <row r="243" spans="2:6" ht="51" x14ac:dyDescent="0.2">
      <c r="B243" s="1104">
        <v>1.1200000000000001</v>
      </c>
      <c r="C243" s="984" t="s">
        <v>946</v>
      </c>
      <c r="D243" s="245" t="s">
        <v>947</v>
      </c>
      <c r="E243" s="985" t="s">
        <v>1274</v>
      </c>
      <c r="F243" s="986" t="s">
        <v>1275</v>
      </c>
    </row>
    <row r="244" spans="2:6" ht="96" outlineLevel="1" x14ac:dyDescent="0.2">
      <c r="B244" s="1105"/>
      <c r="C244" s="987"/>
      <c r="D244" s="246" t="s">
        <v>948</v>
      </c>
      <c r="E244" s="988"/>
      <c r="F244" s="989" t="s">
        <v>78</v>
      </c>
    </row>
    <row r="245" spans="2:6" ht="36" outlineLevel="1" x14ac:dyDescent="0.2">
      <c r="B245" s="1105"/>
      <c r="C245" s="987"/>
      <c r="D245" s="246" t="s">
        <v>949</v>
      </c>
      <c r="E245" s="988"/>
      <c r="F245" s="989" t="s">
        <v>78</v>
      </c>
    </row>
    <row r="246" spans="2:6" ht="36" outlineLevel="1" x14ac:dyDescent="0.2">
      <c r="B246" s="1105"/>
      <c r="C246" s="987"/>
      <c r="D246" s="246" t="s">
        <v>950</v>
      </c>
      <c r="E246" s="988"/>
      <c r="F246" s="989" t="s">
        <v>78</v>
      </c>
    </row>
    <row r="247" spans="2:6" outlineLevel="1" x14ac:dyDescent="0.2">
      <c r="B247" s="1105"/>
      <c r="C247" s="987"/>
      <c r="D247" s="246" t="s">
        <v>223</v>
      </c>
      <c r="E247" s="988"/>
      <c r="F247" s="989" t="s">
        <v>78</v>
      </c>
    </row>
    <row r="248" spans="2:6" ht="72" outlineLevel="1" x14ac:dyDescent="0.2">
      <c r="B248" s="1106"/>
      <c r="C248" s="987"/>
      <c r="D248" s="246" t="s">
        <v>1276</v>
      </c>
      <c r="E248" s="988"/>
      <c r="F248" s="989" t="s">
        <v>78</v>
      </c>
    </row>
    <row r="249" spans="2:6" ht="21" customHeight="1" x14ac:dyDescent="0.2">
      <c r="B249" s="1102" t="s">
        <v>951</v>
      </c>
      <c r="C249" s="1103"/>
      <c r="D249" s="1103"/>
      <c r="E249" s="1103"/>
      <c r="F249" s="1103"/>
    </row>
    <row r="250" spans="2:6" ht="89.25" x14ac:dyDescent="0.2">
      <c r="B250" s="1104">
        <v>1.1299999999999999</v>
      </c>
      <c r="C250" s="984" t="s">
        <v>952</v>
      </c>
      <c r="D250" s="245" t="s">
        <v>233</v>
      </c>
      <c r="E250" s="985" t="s">
        <v>1277</v>
      </c>
      <c r="F250" s="986" t="s">
        <v>1278</v>
      </c>
    </row>
    <row r="251" spans="2:6" ht="36" outlineLevel="1" x14ac:dyDescent="0.2">
      <c r="B251" s="1105"/>
      <c r="C251" s="987"/>
      <c r="D251" s="246" t="s">
        <v>234</v>
      </c>
      <c r="E251" s="988"/>
      <c r="F251" s="989" t="s">
        <v>78</v>
      </c>
    </row>
    <row r="252" spans="2:6" ht="36" outlineLevel="1" x14ac:dyDescent="0.2">
      <c r="B252" s="1105"/>
      <c r="C252" s="987"/>
      <c r="D252" s="246" t="s">
        <v>235</v>
      </c>
      <c r="E252" s="988"/>
      <c r="F252" s="989" t="s">
        <v>78</v>
      </c>
    </row>
    <row r="253" spans="2:6" ht="60" outlineLevel="1" x14ac:dyDescent="0.2">
      <c r="B253" s="1105"/>
      <c r="C253" s="987"/>
      <c r="D253" s="246" t="s">
        <v>993</v>
      </c>
      <c r="E253" s="988"/>
      <c r="F253" s="989" t="s">
        <v>78</v>
      </c>
    </row>
    <row r="254" spans="2:6" ht="48" outlineLevel="1" x14ac:dyDescent="0.2">
      <c r="B254" s="1105"/>
      <c r="C254" s="987"/>
      <c r="D254" s="246" t="s">
        <v>237</v>
      </c>
      <c r="E254" s="988"/>
      <c r="F254" s="989" t="s">
        <v>78</v>
      </c>
    </row>
    <row r="255" spans="2:6" ht="48" outlineLevel="1" x14ac:dyDescent="0.2">
      <c r="B255" s="1105"/>
      <c r="C255" s="987"/>
      <c r="D255" s="246" t="s">
        <v>238</v>
      </c>
      <c r="E255" s="988"/>
      <c r="F255" s="989" t="s">
        <v>78</v>
      </c>
    </row>
    <row r="256" spans="2:6" ht="96" outlineLevel="1" x14ac:dyDescent="0.2">
      <c r="B256" s="1105"/>
      <c r="C256" s="987"/>
      <c r="D256" s="246" t="s">
        <v>236</v>
      </c>
      <c r="E256" s="988"/>
      <c r="F256" s="989" t="s">
        <v>78</v>
      </c>
    </row>
    <row r="257" spans="2:6" ht="48" outlineLevel="1" x14ac:dyDescent="0.2">
      <c r="B257" s="1105"/>
      <c r="C257" s="987"/>
      <c r="D257" s="246" t="s">
        <v>239</v>
      </c>
      <c r="E257" s="988"/>
      <c r="F257" s="989" t="s">
        <v>78</v>
      </c>
    </row>
    <row r="258" spans="2:6" outlineLevel="1" x14ac:dyDescent="0.2">
      <c r="B258" s="1105"/>
      <c r="C258" s="987"/>
      <c r="D258" s="246" t="s">
        <v>223</v>
      </c>
      <c r="E258" s="988"/>
      <c r="F258" s="989" t="s">
        <v>78</v>
      </c>
    </row>
    <row r="259" spans="2:6" ht="72" outlineLevel="1" x14ac:dyDescent="0.2">
      <c r="B259" s="1105"/>
      <c r="C259" s="987"/>
      <c r="D259" s="246" t="s">
        <v>1116</v>
      </c>
      <c r="E259" s="988"/>
      <c r="F259" s="989" t="s">
        <v>78</v>
      </c>
    </row>
    <row r="260" spans="2:6" ht="36" outlineLevel="1" x14ac:dyDescent="0.2">
      <c r="B260" s="1105"/>
      <c r="C260" s="987"/>
      <c r="D260" s="246" t="s">
        <v>1237</v>
      </c>
      <c r="E260" s="988"/>
      <c r="F260" s="989" t="s">
        <v>1279</v>
      </c>
    </row>
    <row r="261" spans="2:6" ht="36" outlineLevel="1" x14ac:dyDescent="0.2">
      <c r="B261" s="1105"/>
      <c r="C261" s="987"/>
      <c r="D261" s="246" t="s">
        <v>1239</v>
      </c>
      <c r="E261" s="988"/>
      <c r="F261" s="989" t="s">
        <v>1280</v>
      </c>
    </row>
    <row r="262" spans="2:6" ht="48" outlineLevel="1" x14ac:dyDescent="0.2">
      <c r="B262" s="1105"/>
      <c r="C262" s="987"/>
      <c r="D262" s="246" t="s">
        <v>1241</v>
      </c>
      <c r="E262" s="988"/>
      <c r="F262" s="989" t="s">
        <v>1281</v>
      </c>
    </row>
    <row r="263" spans="2:6" ht="36" outlineLevel="1" x14ac:dyDescent="0.2">
      <c r="B263" s="1105"/>
      <c r="C263" s="987"/>
      <c r="D263" s="246" t="s">
        <v>1243</v>
      </c>
      <c r="E263" s="988"/>
      <c r="F263" s="989" t="s">
        <v>1282</v>
      </c>
    </row>
    <row r="264" spans="2:6" ht="36" outlineLevel="1" x14ac:dyDescent="0.2">
      <c r="B264" s="1105"/>
      <c r="C264" s="987"/>
      <c r="D264" s="246" t="s">
        <v>1245</v>
      </c>
      <c r="E264" s="988"/>
      <c r="F264" s="989" t="s">
        <v>1283</v>
      </c>
    </row>
    <row r="265" spans="2:6" ht="36" outlineLevel="1" x14ac:dyDescent="0.2">
      <c r="B265" s="1105"/>
      <c r="C265" s="987"/>
      <c r="D265" s="246" t="s">
        <v>1247</v>
      </c>
      <c r="E265" s="988"/>
      <c r="F265" s="989" t="s">
        <v>1284</v>
      </c>
    </row>
    <row r="266" spans="2:6" ht="24" outlineLevel="1" x14ac:dyDescent="0.2">
      <c r="B266" s="1105"/>
      <c r="C266" s="987"/>
      <c r="D266" s="246" t="s">
        <v>1249</v>
      </c>
      <c r="E266" s="988"/>
      <c r="F266" s="989" t="s">
        <v>1285</v>
      </c>
    </row>
    <row r="267" spans="2:6" ht="24" outlineLevel="1" x14ac:dyDescent="0.2">
      <c r="B267" s="1105"/>
      <c r="C267" s="987"/>
      <c r="D267" s="246" t="s">
        <v>1251</v>
      </c>
      <c r="E267" s="988"/>
      <c r="F267" s="989" t="s">
        <v>1286</v>
      </c>
    </row>
    <row r="268" spans="2:6" outlineLevel="1" x14ac:dyDescent="0.2">
      <c r="B268" s="1105"/>
      <c r="C268" s="987"/>
      <c r="D268" s="246" t="s">
        <v>1253</v>
      </c>
      <c r="E268" s="988"/>
      <c r="F268" s="989" t="s">
        <v>1287</v>
      </c>
    </row>
    <row r="269" spans="2:6" outlineLevel="1" x14ac:dyDescent="0.2">
      <c r="B269" s="1106"/>
      <c r="C269" s="987"/>
      <c r="D269" s="246" t="s">
        <v>224</v>
      </c>
      <c r="E269" s="988"/>
      <c r="F269" s="989"/>
    </row>
    <row r="270" spans="2:6" ht="21" customHeight="1" x14ac:dyDescent="0.2">
      <c r="B270" s="1102" t="s">
        <v>241</v>
      </c>
      <c r="C270" s="1103"/>
      <c r="D270" s="1103"/>
      <c r="E270" s="1103"/>
      <c r="F270" s="1103"/>
    </row>
    <row r="271" spans="2:6" ht="76.5" x14ac:dyDescent="0.2">
      <c r="B271" s="1104">
        <v>1.1399999999999999</v>
      </c>
      <c r="C271" s="984" t="s">
        <v>242</v>
      </c>
      <c r="D271" s="245" t="s">
        <v>243</v>
      </c>
      <c r="E271" s="985" t="s">
        <v>1288</v>
      </c>
      <c r="F271" s="986" t="s">
        <v>1289</v>
      </c>
    </row>
    <row r="272" spans="2:6" ht="60" outlineLevel="1" x14ac:dyDescent="0.2">
      <c r="B272" s="1105"/>
      <c r="C272" s="987"/>
      <c r="D272" s="246" t="s">
        <v>229</v>
      </c>
      <c r="E272" s="988"/>
      <c r="F272" s="989" t="s">
        <v>78</v>
      </c>
    </row>
    <row r="273" spans="2:6" ht="96" outlineLevel="1" x14ac:dyDescent="0.2">
      <c r="B273" s="1105"/>
      <c r="C273" s="987"/>
      <c r="D273" s="246" t="s">
        <v>230</v>
      </c>
      <c r="E273" s="988"/>
      <c r="F273" s="989" t="s">
        <v>78</v>
      </c>
    </row>
    <row r="274" spans="2:6" ht="84" outlineLevel="1" x14ac:dyDescent="0.2">
      <c r="B274" s="1105"/>
      <c r="C274" s="987"/>
      <c r="D274" s="246" t="s">
        <v>244</v>
      </c>
      <c r="E274" s="988"/>
      <c r="F274" s="989" t="s">
        <v>78</v>
      </c>
    </row>
    <row r="275" spans="2:6" ht="24" outlineLevel="1" x14ac:dyDescent="0.2">
      <c r="B275" s="1105"/>
      <c r="C275" s="987"/>
      <c r="D275" s="246" t="s">
        <v>245</v>
      </c>
      <c r="E275" s="988"/>
      <c r="F275" s="989" t="s">
        <v>78</v>
      </c>
    </row>
    <row r="276" spans="2:6" ht="48" outlineLevel="1" x14ac:dyDescent="0.2">
      <c r="B276" s="1105"/>
      <c r="C276" s="987"/>
      <c r="D276" s="246" t="s">
        <v>246</v>
      </c>
      <c r="E276" s="988"/>
      <c r="F276" s="989" t="s">
        <v>78</v>
      </c>
    </row>
    <row r="277" spans="2:6" ht="60" outlineLevel="1" x14ac:dyDescent="0.2">
      <c r="B277" s="1105"/>
      <c r="C277" s="987"/>
      <c r="D277" s="246" t="s">
        <v>247</v>
      </c>
      <c r="E277" s="988"/>
      <c r="F277" s="989" t="s">
        <v>78</v>
      </c>
    </row>
    <row r="278" spans="2:6" outlineLevel="1" x14ac:dyDescent="0.2">
      <c r="B278" s="1105"/>
      <c r="C278" s="987"/>
      <c r="D278" s="246" t="s">
        <v>231</v>
      </c>
      <c r="E278" s="988"/>
      <c r="F278" s="989" t="s">
        <v>78</v>
      </c>
    </row>
    <row r="279" spans="2:6" ht="72" outlineLevel="1" x14ac:dyDescent="0.2">
      <c r="B279" s="1105"/>
      <c r="C279" s="987"/>
      <c r="D279" s="246" t="s">
        <v>1116</v>
      </c>
      <c r="E279" s="988"/>
      <c r="F279" s="989" t="s">
        <v>78</v>
      </c>
    </row>
    <row r="280" spans="2:6" outlineLevel="1" x14ac:dyDescent="0.2">
      <c r="B280" s="1105"/>
      <c r="C280" s="987"/>
      <c r="D280" s="246" t="s">
        <v>1117</v>
      </c>
      <c r="E280" s="988"/>
      <c r="F280" s="989" t="s">
        <v>1290</v>
      </c>
    </row>
    <row r="281" spans="2:6" ht="24" outlineLevel="1" x14ac:dyDescent="0.2">
      <c r="B281" s="1105"/>
      <c r="C281" s="987"/>
      <c r="D281" s="246" t="s">
        <v>1119</v>
      </c>
      <c r="E281" s="988"/>
      <c r="F281" s="989" t="s">
        <v>1290</v>
      </c>
    </row>
    <row r="282" spans="2:6" ht="24" outlineLevel="1" x14ac:dyDescent="0.2">
      <c r="B282" s="1105"/>
      <c r="C282" s="987"/>
      <c r="D282" s="246" t="s">
        <v>1291</v>
      </c>
      <c r="E282" s="988"/>
      <c r="F282" s="989" t="s">
        <v>1292</v>
      </c>
    </row>
    <row r="283" spans="2:6" ht="24" outlineLevel="1" x14ac:dyDescent="0.2">
      <c r="B283" s="1105"/>
      <c r="C283" s="987"/>
      <c r="D283" s="246" t="s">
        <v>1124</v>
      </c>
      <c r="E283" s="988"/>
      <c r="F283" s="989" t="s">
        <v>1293</v>
      </c>
    </row>
    <row r="284" spans="2:6" outlineLevel="1" x14ac:dyDescent="0.2">
      <c r="B284" s="1105"/>
      <c r="C284" s="987"/>
      <c r="D284" s="246" t="s">
        <v>1126</v>
      </c>
      <c r="E284" s="988"/>
      <c r="F284" s="989" t="s">
        <v>1294</v>
      </c>
    </row>
    <row r="285" spans="2:6" ht="24" outlineLevel="1" x14ac:dyDescent="0.2">
      <c r="B285" s="1105"/>
      <c r="C285" s="987"/>
      <c r="D285" s="246" t="s">
        <v>1128</v>
      </c>
      <c r="E285" s="988"/>
      <c r="F285" s="989" t="s">
        <v>1295</v>
      </c>
    </row>
    <row r="286" spans="2:6" outlineLevel="1" x14ac:dyDescent="0.2">
      <c r="B286" s="1105"/>
      <c r="C286" s="987"/>
      <c r="D286" s="246" t="s">
        <v>1296</v>
      </c>
      <c r="E286" s="988"/>
      <c r="F286" s="989" t="s">
        <v>1297</v>
      </c>
    </row>
    <row r="287" spans="2:6" outlineLevel="1" x14ac:dyDescent="0.2">
      <c r="B287" s="1106"/>
      <c r="C287" s="987"/>
      <c r="D287" s="246" t="s">
        <v>248</v>
      </c>
      <c r="E287" s="988"/>
      <c r="F287" s="989"/>
    </row>
    <row r="288" spans="2:6" ht="76.5" x14ac:dyDescent="0.2">
      <c r="B288" s="1104">
        <v>1.1499999999999999</v>
      </c>
      <c r="C288" s="984" t="s">
        <v>249</v>
      </c>
      <c r="D288" s="245" t="s">
        <v>243</v>
      </c>
      <c r="E288" s="985" t="s">
        <v>1288</v>
      </c>
      <c r="F288" s="986" t="s">
        <v>1289</v>
      </c>
    </row>
    <row r="289" spans="2:6" ht="60" outlineLevel="1" x14ac:dyDescent="0.2">
      <c r="B289" s="1105"/>
      <c r="C289" s="987"/>
      <c r="D289" s="246" t="s">
        <v>229</v>
      </c>
      <c r="E289" s="988"/>
      <c r="F289" s="989" t="s">
        <v>78</v>
      </c>
    </row>
    <row r="290" spans="2:6" ht="96" outlineLevel="1" x14ac:dyDescent="0.2">
      <c r="B290" s="1105"/>
      <c r="C290" s="987"/>
      <c r="D290" s="246" t="s">
        <v>230</v>
      </c>
      <c r="E290" s="988"/>
      <c r="F290" s="989" t="s">
        <v>78</v>
      </c>
    </row>
    <row r="291" spans="2:6" ht="84" outlineLevel="1" x14ac:dyDescent="0.2">
      <c r="B291" s="1105"/>
      <c r="C291" s="987"/>
      <c r="D291" s="246" t="s">
        <v>244</v>
      </c>
      <c r="E291" s="988"/>
      <c r="F291" s="989" t="s">
        <v>78</v>
      </c>
    </row>
    <row r="292" spans="2:6" ht="24" outlineLevel="1" x14ac:dyDescent="0.2">
      <c r="B292" s="1105"/>
      <c r="C292" s="987"/>
      <c r="D292" s="246" t="s">
        <v>245</v>
      </c>
      <c r="E292" s="988"/>
      <c r="F292" s="989" t="s">
        <v>78</v>
      </c>
    </row>
    <row r="293" spans="2:6" ht="48" outlineLevel="1" x14ac:dyDescent="0.2">
      <c r="B293" s="1105"/>
      <c r="C293" s="987"/>
      <c r="D293" s="246" t="s">
        <v>246</v>
      </c>
      <c r="E293" s="988"/>
      <c r="F293" s="989" t="s">
        <v>78</v>
      </c>
    </row>
    <row r="294" spans="2:6" ht="60" outlineLevel="1" x14ac:dyDescent="0.2">
      <c r="B294" s="1105"/>
      <c r="C294" s="987"/>
      <c r="D294" s="246" t="s">
        <v>247</v>
      </c>
      <c r="E294" s="988"/>
      <c r="F294" s="989" t="s">
        <v>78</v>
      </c>
    </row>
    <row r="295" spans="2:6" outlineLevel="1" x14ac:dyDescent="0.2">
      <c r="B295" s="1105"/>
      <c r="C295" s="987"/>
      <c r="D295" s="246" t="s">
        <v>231</v>
      </c>
      <c r="E295" s="988"/>
      <c r="F295" s="989" t="s">
        <v>78</v>
      </c>
    </row>
    <row r="296" spans="2:6" ht="72" outlineLevel="1" x14ac:dyDescent="0.2">
      <c r="B296" s="1105"/>
      <c r="C296" s="987"/>
      <c r="D296" s="246" t="s">
        <v>1116</v>
      </c>
      <c r="E296" s="988"/>
      <c r="F296" s="989" t="s">
        <v>78</v>
      </c>
    </row>
    <row r="297" spans="2:6" outlineLevel="1" x14ac:dyDescent="0.2">
      <c r="B297" s="1105"/>
      <c r="C297" s="987"/>
      <c r="D297" s="246" t="s">
        <v>1117</v>
      </c>
      <c r="E297" s="988"/>
      <c r="F297" s="989" t="s">
        <v>1290</v>
      </c>
    </row>
    <row r="298" spans="2:6" ht="24" outlineLevel="1" x14ac:dyDescent="0.2">
      <c r="B298" s="1105"/>
      <c r="C298" s="987"/>
      <c r="D298" s="246" t="s">
        <v>1119</v>
      </c>
      <c r="E298" s="988"/>
      <c r="F298" s="989" t="s">
        <v>1290</v>
      </c>
    </row>
    <row r="299" spans="2:6" ht="24" outlineLevel="1" x14ac:dyDescent="0.2">
      <c r="B299" s="1105"/>
      <c r="C299" s="987"/>
      <c r="D299" s="246" t="s">
        <v>1291</v>
      </c>
      <c r="E299" s="988"/>
      <c r="F299" s="989" t="s">
        <v>1292</v>
      </c>
    </row>
    <row r="300" spans="2:6" ht="24" outlineLevel="1" x14ac:dyDescent="0.2">
      <c r="B300" s="1105"/>
      <c r="C300" s="987"/>
      <c r="D300" s="246" t="s">
        <v>1124</v>
      </c>
      <c r="E300" s="988"/>
      <c r="F300" s="989" t="s">
        <v>1293</v>
      </c>
    </row>
    <row r="301" spans="2:6" outlineLevel="1" x14ac:dyDescent="0.2">
      <c r="B301" s="1105"/>
      <c r="C301" s="987"/>
      <c r="D301" s="246" t="s">
        <v>1126</v>
      </c>
      <c r="E301" s="988"/>
      <c r="F301" s="989" t="s">
        <v>1294</v>
      </c>
    </row>
    <row r="302" spans="2:6" ht="24" outlineLevel="1" x14ac:dyDescent="0.2">
      <c r="B302" s="1105"/>
      <c r="C302" s="987"/>
      <c r="D302" s="246" t="s">
        <v>1128</v>
      </c>
      <c r="E302" s="988"/>
      <c r="F302" s="989" t="s">
        <v>1295</v>
      </c>
    </row>
    <row r="303" spans="2:6" outlineLevel="1" x14ac:dyDescent="0.2">
      <c r="B303" s="1105"/>
      <c r="C303" s="987"/>
      <c r="D303" s="246" t="s">
        <v>1296</v>
      </c>
      <c r="E303" s="988"/>
      <c r="F303" s="989" t="s">
        <v>1297</v>
      </c>
    </row>
    <row r="304" spans="2:6" outlineLevel="1" x14ac:dyDescent="0.2">
      <c r="B304" s="1106"/>
      <c r="C304" s="987"/>
      <c r="D304" s="246" t="s">
        <v>248</v>
      </c>
      <c r="E304" s="988"/>
      <c r="F304" s="989"/>
    </row>
    <row r="305" spans="2:6" ht="76.5" x14ac:dyDescent="0.2">
      <c r="B305" s="1104">
        <v>1.1599999999999999</v>
      </c>
      <c r="C305" s="984" t="s">
        <v>250</v>
      </c>
      <c r="D305" s="245" t="s">
        <v>243</v>
      </c>
      <c r="E305" s="985" t="s">
        <v>1288</v>
      </c>
      <c r="F305" s="986" t="s">
        <v>1289</v>
      </c>
    </row>
    <row r="306" spans="2:6" ht="60" outlineLevel="1" x14ac:dyDescent="0.2">
      <c r="B306" s="1105"/>
      <c r="C306" s="987"/>
      <c r="D306" s="246" t="s">
        <v>229</v>
      </c>
      <c r="E306" s="988"/>
      <c r="F306" s="989" t="s">
        <v>78</v>
      </c>
    </row>
    <row r="307" spans="2:6" ht="96" outlineLevel="1" x14ac:dyDescent="0.2">
      <c r="B307" s="1105"/>
      <c r="C307" s="987"/>
      <c r="D307" s="246" t="s">
        <v>230</v>
      </c>
      <c r="E307" s="988"/>
      <c r="F307" s="989" t="s">
        <v>78</v>
      </c>
    </row>
    <row r="308" spans="2:6" ht="84" outlineLevel="1" x14ac:dyDescent="0.2">
      <c r="B308" s="1105"/>
      <c r="C308" s="987"/>
      <c r="D308" s="246" t="s">
        <v>244</v>
      </c>
      <c r="E308" s="988"/>
      <c r="F308" s="989" t="s">
        <v>78</v>
      </c>
    </row>
    <row r="309" spans="2:6" ht="24" outlineLevel="1" x14ac:dyDescent="0.2">
      <c r="B309" s="1105"/>
      <c r="C309" s="987"/>
      <c r="D309" s="246" t="s">
        <v>245</v>
      </c>
      <c r="E309" s="988"/>
      <c r="F309" s="989" t="s">
        <v>78</v>
      </c>
    </row>
    <row r="310" spans="2:6" ht="48" outlineLevel="1" x14ac:dyDescent="0.2">
      <c r="B310" s="1105"/>
      <c r="C310" s="987"/>
      <c r="D310" s="246" t="s">
        <v>246</v>
      </c>
      <c r="E310" s="988"/>
      <c r="F310" s="989" t="s">
        <v>78</v>
      </c>
    </row>
    <row r="311" spans="2:6" ht="60" outlineLevel="1" x14ac:dyDescent="0.2">
      <c r="B311" s="1105"/>
      <c r="C311" s="987"/>
      <c r="D311" s="246" t="s">
        <v>247</v>
      </c>
      <c r="E311" s="988"/>
      <c r="F311" s="989" t="s">
        <v>78</v>
      </c>
    </row>
    <row r="312" spans="2:6" outlineLevel="1" x14ac:dyDescent="0.2">
      <c r="B312" s="1105"/>
      <c r="C312" s="987"/>
      <c r="D312" s="246" t="s">
        <v>231</v>
      </c>
      <c r="E312" s="988"/>
      <c r="F312" s="989" t="s">
        <v>78</v>
      </c>
    </row>
    <row r="313" spans="2:6" ht="72" outlineLevel="1" x14ac:dyDescent="0.2">
      <c r="B313" s="1105"/>
      <c r="C313" s="987"/>
      <c r="D313" s="246" t="s">
        <v>1116</v>
      </c>
      <c r="E313" s="988"/>
      <c r="F313" s="989" t="s">
        <v>78</v>
      </c>
    </row>
    <row r="314" spans="2:6" outlineLevel="1" x14ac:dyDescent="0.2">
      <c r="B314" s="1105"/>
      <c r="C314" s="987"/>
      <c r="D314" s="246" t="s">
        <v>1117</v>
      </c>
      <c r="E314" s="988"/>
      <c r="F314" s="989" t="s">
        <v>1290</v>
      </c>
    </row>
    <row r="315" spans="2:6" ht="24" outlineLevel="1" x14ac:dyDescent="0.2">
      <c r="B315" s="1105"/>
      <c r="C315" s="987"/>
      <c r="D315" s="246" t="s">
        <v>1119</v>
      </c>
      <c r="E315" s="988"/>
      <c r="F315" s="989" t="s">
        <v>1290</v>
      </c>
    </row>
    <row r="316" spans="2:6" ht="24" outlineLevel="1" x14ac:dyDescent="0.2">
      <c r="B316" s="1105"/>
      <c r="C316" s="987"/>
      <c r="D316" s="246" t="s">
        <v>1291</v>
      </c>
      <c r="E316" s="988"/>
      <c r="F316" s="989" t="s">
        <v>1292</v>
      </c>
    </row>
    <row r="317" spans="2:6" ht="24" outlineLevel="1" x14ac:dyDescent="0.2">
      <c r="B317" s="1105"/>
      <c r="C317" s="987"/>
      <c r="D317" s="246" t="s">
        <v>1124</v>
      </c>
      <c r="E317" s="988"/>
      <c r="F317" s="989" t="s">
        <v>1293</v>
      </c>
    </row>
    <row r="318" spans="2:6" outlineLevel="1" x14ac:dyDescent="0.2">
      <c r="B318" s="1105"/>
      <c r="C318" s="987"/>
      <c r="D318" s="246" t="s">
        <v>1126</v>
      </c>
      <c r="E318" s="988"/>
      <c r="F318" s="989" t="s">
        <v>1294</v>
      </c>
    </row>
    <row r="319" spans="2:6" ht="24" outlineLevel="1" x14ac:dyDescent="0.2">
      <c r="B319" s="1105"/>
      <c r="C319" s="987"/>
      <c r="D319" s="246" t="s">
        <v>1128</v>
      </c>
      <c r="E319" s="988"/>
      <c r="F319" s="989" t="s">
        <v>1295</v>
      </c>
    </row>
    <row r="320" spans="2:6" outlineLevel="1" x14ac:dyDescent="0.2">
      <c r="B320" s="1105"/>
      <c r="C320" s="987"/>
      <c r="D320" s="246" t="s">
        <v>1296</v>
      </c>
      <c r="E320" s="988"/>
      <c r="F320" s="989" t="s">
        <v>1297</v>
      </c>
    </row>
    <row r="321" spans="2:6" outlineLevel="1" x14ac:dyDescent="0.2">
      <c r="B321" s="1106"/>
      <c r="C321" s="987"/>
      <c r="D321" s="246" t="s">
        <v>248</v>
      </c>
      <c r="E321" s="988"/>
      <c r="F321" s="989"/>
    </row>
    <row r="322" spans="2:6" ht="76.5" x14ac:dyDescent="0.2">
      <c r="B322" s="1104">
        <v>1.17</v>
      </c>
      <c r="C322" s="984" t="s">
        <v>251</v>
      </c>
      <c r="D322" s="245" t="s">
        <v>243</v>
      </c>
      <c r="E322" s="985" t="s">
        <v>1288</v>
      </c>
      <c r="F322" s="986" t="s">
        <v>1289</v>
      </c>
    </row>
    <row r="323" spans="2:6" ht="60" outlineLevel="1" x14ac:dyDescent="0.2">
      <c r="B323" s="1105"/>
      <c r="C323" s="987"/>
      <c r="D323" s="246" t="s">
        <v>229</v>
      </c>
      <c r="E323" s="988"/>
      <c r="F323" s="989" t="s">
        <v>78</v>
      </c>
    </row>
    <row r="324" spans="2:6" ht="96" outlineLevel="1" x14ac:dyDescent="0.2">
      <c r="B324" s="1105"/>
      <c r="C324" s="987"/>
      <c r="D324" s="246" t="s">
        <v>230</v>
      </c>
      <c r="E324" s="988"/>
      <c r="F324" s="989" t="s">
        <v>78</v>
      </c>
    </row>
    <row r="325" spans="2:6" ht="84" outlineLevel="1" x14ac:dyDescent="0.2">
      <c r="B325" s="1105"/>
      <c r="C325" s="987"/>
      <c r="D325" s="246" t="s">
        <v>244</v>
      </c>
      <c r="E325" s="988"/>
      <c r="F325" s="989" t="s">
        <v>78</v>
      </c>
    </row>
    <row r="326" spans="2:6" ht="24" outlineLevel="1" x14ac:dyDescent="0.2">
      <c r="B326" s="1105"/>
      <c r="C326" s="987"/>
      <c r="D326" s="246" t="s">
        <v>245</v>
      </c>
      <c r="E326" s="988"/>
      <c r="F326" s="989" t="s">
        <v>78</v>
      </c>
    </row>
    <row r="327" spans="2:6" ht="48" outlineLevel="1" x14ac:dyDescent="0.2">
      <c r="B327" s="1105"/>
      <c r="C327" s="987"/>
      <c r="D327" s="246" t="s">
        <v>246</v>
      </c>
      <c r="E327" s="988"/>
      <c r="F327" s="989" t="s">
        <v>78</v>
      </c>
    </row>
    <row r="328" spans="2:6" ht="60" outlineLevel="1" x14ac:dyDescent="0.2">
      <c r="B328" s="1105"/>
      <c r="C328" s="987"/>
      <c r="D328" s="246" t="s">
        <v>247</v>
      </c>
      <c r="E328" s="988"/>
      <c r="F328" s="989" t="s">
        <v>78</v>
      </c>
    </row>
    <row r="329" spans="2:6" outlineLevel="1" x14ac:dyDescent="0.2">
      <c r="B329" s="1105"/>
      <c r="C329" s="987"/>
      <c r="D329" s="246" t="s">
        <v>231</v>
      </c>
      <c r="E329" s="988"/>
      <c r="F329" s="989" t="s">
        <v>78</v>
      </c>
    </row>
    <row r="330" spans="2:6" ht="72" outlineLevel="1" x14ac:dyDescent="0.2">
      <c r="B330" s="1105"/>
      <c r="C330" s="987"/>
      <c r="D330" s="246" t="s">
        <v>1116</v>
      </c>
      <c r="E330" s="988"/>
      <c r="F330" s="989" t="s">
        <v>78</v>
      </c>
    </row>
    <row r="331" spans="2:6" outlineLevel="1" x14ac:dyDescent="0.2">
      <c r="B331" s="1105"/>
      <c r="C331" s="987"/>
      <c r="D331" s="246" t="s">
        <v>1117</v>
      </c>
      <c r="E331" s="988"/>
      <c r="F331" s="989" t="s">
        <v>1290</v>
      </c>
    </row>
    <row r="332" spans="2:6" ht="24" outlineLevel="1" x14ac:dyDescent="0.2">
      <c r="B332" s="1105"/>
      <c r="C332" s="987"/>
      <c r="D332" s="246" t="s">
        <v>1119</v>
      </c>
      <c r="E332" s="988"/>
      <c r="F332" s="989" t="s">
        <v>1290</v>
      </c>
    </row>
    <row r="333" spans="2:6" ht="24" outlineLevel="1" x14ac:dyDescent="0.2">
      <c r="B333" s="1105"/>
      <c r="C333" s="987"/>
      <c r="D333" s="246" t="s">
        <v>1291</v>
      </c>
      <c r="E333" s="988"/>
      <c r="F333" s="989" t="s">
        <v>1292</v>
      </c>
    </row>
    <row r="334" spans="2:6" ht="24" outlineLevel="1" x14ac:dyDescent="0.2">
      <c r="B334" s="1105"/>
      <c r="C334" s="987"/>
      <c r="D334" s="246" t="s">
        <v>1124</v>
      </c>
      <c r="E334" s="988"/>
      <c r="F334" s="989" t="s">
        <v>1293</v>
      </c>
    </row>
    <row r="335" spans="2:6" outlineLevel="1" x14ac:dyDescent="0.2">
      <c r="B335" s="1105"/>
      <c r="C335" s="987"/>
      <c r="D335" s="246" t="s">
        <v>1126</v>
      </c>
      <c r="E335" s="988"/>
      <c r="F335" s="989" t="s">
        <v>1294</v>
      </c>
    </row>
    <row r="336" spans="2:6" ht="24" outlineLevel="1" x14ac:dyDescent="0.2">
      <c r="B336" s="1105"/>
      <c r="C336" s="987"/>
      <c r="D336" s="246" t="s">
        <v>1128</v>
      </c>
      <c r="E336" s="988"/>
      <c r="F336" s="989" t="s">
        <v>1295</v>
      </c>
    </row>
    <row r="337" spans="2:6" outlineLevel="1" x14ac:dyDescent="0.2">
      <c r="B337" s="1105"/>
      <c r="C337" s="987"/>
      <c r="D337" s="246" t="s">
        <v>1296</v>
      </c>
      <c r="E337" s="988"/>
      <c r="F337" s="989" t="s">
        <v>1297</v>
      </c>
    </row>
    <row r="338" spans="2:6" outlineLevel="1" x14ac:dyDescent="0.2">
      <c r="B338" s="1106"/>
      <c r="C338" s="987"/>
      <c r="D338" s="246" t="s">
        <v>248</v>
      </c>
      <c r="E338" s="988"/>
      <c r="F338" s="989"/>
    </row>
    <row r="339" spans="2:6" ht="76.5" x14ac:dyDescent="0.2">
      <c r="B339" s="1104">
        <v>1.18</v>
      </c>
      <c r="C339" s="984" t="s">
        <v>252</v>
      </c>
      <c r="D339" s="245" t="s">
        <v>243</v>
      </c>
      <c r="E339" s="985" t="s">
        <v>1288</v>
      </c>
      <c r="F339" s="986" t="s">
        <v>1289</v>
      </c>
    </row>
    <row r="340" spans="2:6" ht="60" outlineLevel="1" x14ac:dyDescent="0.2">
      <c r="B340" s="1105"/>
      <c r="C340" s="987"/>
      <c r="D340" s="246" t="s">
        <v>229</v>
      </c>
      <c r="E340" s="988"/>
      <c r="F340" s="989" t="s">
        <v>78</v>
      </c>
    </row>
    <row r="341" spans="2:6" ht="96" outlineLevel="1" x14ac:dyDescent="0.2">
      <c r="B341" s="1105"/>
      <c r="C341" s="987"/>
      <c r="D341" s="246" t="s">
        <v>230</v>
      </c>
      <c r="E341" s="988"/>
      <c r="F341" s="989" t="s">
        <v>78</v>
      </c>
    </row>
    <row r="342" spans="2:6" ht="84" outlineLevel="1" x14ac:dyDescent="0.2">
      <c r="B342" s="1105"/>
      <c r="C342" s="987"/>
      <c r="D342" s="246" t="s">
        <v>244</v>
      </c>
      <c r="E342" s="988"/>
      <c r="F342" s="989" t="s">
        <v>78</v>
      </c>
    </row>
    <row r="343" spans="2:6" ht="24" outlineLevel="1" x14ac:dyDescent="0.2">
      <c r="B343" s="1105"/>
      <c r="C343" s="987"/>
      <c r="D343" s="246" t="s">
        <v>245</v>
      </c>
      <c r="E343" s="988"/>
      <c r="F343" s="989" t="s">
        <v>78</v>
      </c>
    </row>
    <row r="344" spans="2:6" ht="48" outlineLevel="1" x14ac:dyDescent="0.2">
      <c r="B344" s="1105"/>
      <c r="C344" s="987"/>
      <c r="D344" s="246" t="s">
        <v>246</v>
      </c>
      <c r="E344" s="988"/>
      <c r="F344" s="989" t="s">
        <v>78</v>
      </c>
    </row>
    <row r="345" spans="2:6" ht="60" outlineLevel="1" x14ac:dyDescent="0.2">
      <c r="B345" s="1105"/>
      <c r="C345" s="987"/>
      <c r="D345" s="246" t="s">
        <v>247</v>
      </c>
      <c r="E345" s="988"/>
      <c r="F345" s="989" t="s">
        <v>78</v>
      </c>
    </row>
    <row r="346" spans="2:6" outlineLevel="1" x14ac:dyDescent="0.2">
      <c r="B346" s="1105"/>
      <c r="C346" s="987"/>
      <c r="D346" s="246" t="s">
        <v>231</v>
      </c>
      <c r="E346" s="988"/>
      <c r="F346" s="989" t="s">
        <v>78</v>
      </c>
    </row>
    <row r="347" spans="2:6" ht="72" outlineLevel="1" x14ac:dyDescent="0.2">
      <c r="B347" s="1105"/>
      <c r="C347" s="987"/>
      <c r="D347" s="246" t="s">
        <v>1116</v>
      </c>
      <c r="E347" s="988"/>
      <c r="F347" s="989" t="s">
        <v>78</v>
      </c>
    </row>
    <row r="348" spans="2:6" outlineLevel="1" x14ac:dyDescent="0.2">
      <c r="B348" s="1105"/>
      <c r="C348" s="987"/>
      <c r="D348" s="246" t="s">
        <v>1117</v>
      </c>
      <c r="E348" s="988"/>
      <c r="F348" s="989" t="s">
        <v>1290</v>
      </c>
    </row>
    <row r="349" spans="2:6" ht="24" outlineLevel="1" x14ac:dyDescent="0.2">
      <c r="B349" s="1105"/>
      <c r="C349" s="987"/>
      <c r="D349" s="246" t="s">
        <v>1119</v>
      </c>
      <c r="E349" s="988"/>
      <c r="F349" s="989" t="s">
        <v>1290</v>
      </c>
    </row>
    <row r="350" spans="2:6" ht="24" outlineLevel="1" x14ac:dyDescent="0.2">
      <c r="B350" s="1105"/>
      <c r="C350" s="987"/>
      <c r="D350" s="246" t="s">
        <v>1291</v>
      </c>
      <c r="E350" s="988"/>
      <c r="F350" s="989" t="s">
        <v>1292</v>
      </c>
    </row>
    <row r="351" spans="2:6" ht="24" outlineLevel="1" x14ac:dyDescent="0.2">
      <c r="B351" s="1105"/>
      <c r="C351" s="987"/>
      <c r="D351" s="246" t="s">
        <v>1124</v>
      </c>
      <c r="E351" s="988"/>
      <c r="F351" s="989" t="s">
        <v>1293</v>
      </c>
    </row>
    <row r="352" spans="2:6" outlineLevel="1" x14ac:dyDescent="0.2">
      <c r="B352" s="1105"/>
      <c r="C352" s="987"/>
      <c r="D352" s="246" t="s">
        <v>1126</v>
      </c>
      <c r="E352" s="988"/>
      <c r="F352" s="989" t="s">
        <v>1294</v>
      </c>
    </row>
    <row r="353" spans="2:6" ht="24" outlineLevel="1" x14ac:dyDescent="0.2">
      <c r="B353" s="1105"/>
      <c r="C353" s="987"/>
      <c r="D353" s="246" t="s">
        <v>1128</v>
      </c>
      <c r="E353" s="988"/>
      <c r="F353" s="989" t="s">
        <v>1295</v>
      </c>
    </row>
    <row r="354" spans="2:6" outlineLevel="1" x14ac:dyDescent="0.2">
      <c r="B354" s="1105"/>
      <c r="C354" s="987"/>
      <c r="D354" s="246" t="s">
        <v>1296</v>
      </c>
      <c r="E354" s="988"/>
      <c r="F354" s="989" t="s">
        <v>1297</v>
      </c>
    </row>
    <row r="355" spans="2:6" outlineLevel="1" x14ac:dyDescent="0.2">
      <c r="B355" s="1106"/>
      <c r="C355" s="987"/>
      <c r="D355" s="246" t="s">
        <v>248</v>
      </c>
      <c r="E355" s="988"/>
      <c r="F355" s="989"/>
    </row>
    <row r="356" spans="2:6" ht="76.5" x14ac:dyDescent="0.2">
      <c r="B356" s="1104">
        <v>1.19</v>
      </c>
      <c r="C356" s="984" t="s">
        <v>253</v>
      </c>
      <c r="D356" s="245" t="s">
        <v>243</v>
      </c>
      <c r="E356" s="985" t="s">
        <v>1288</v>
      </c>
      <c r="F356" s="986" t="s">
        <v>1289</v>
      </c>
    </row>
    <row r="357" spans="2:6" ht="60" outlineLevel="1" x14ac:dyDescent="0.2">
      <c r="B357" s="1105"/>
      <c r="C357" s="987"/>
      <c r="D357" s="246" t="s">
        <v>229</v>
      </c>
      <c r="E357" s="988"/>
      <c r="F357" s="989" t="s">
        <v>78</v>
      </c>
    </row>
    <row r="358" spans="2:6" ht="96" outlineLevel="1" x14ac:dyDescent="0.2">
      <c r="B358" s="1105"/>
      <c r="C358" s="987"/>
      <c r="D358" s="246" t="s">
        <v>230</v>
      </c>
      <c r="E358" s="988"/>
      <c r="F358" s="989" t="s">
        <v>78</v>
      </c>
    </row>
    <row r="359" spans="2:6" ht="84" outlineLevel="1" x14ac:dyDescent="0.2">
      <c r="B359" s="1105"/>
      <c r="C359" s="987"/>
      <c r="D359" s="246" t="s">
        <v>244</v>
      </c>
      <c r="E359" s="988"/>
      <c r="F359" s="989" t="s">
        <v>78</v>
      </c>
    </row>
    <row r="360" spans="2:6" ht="24" outlineLevel="1" x14ac:dyDescent="0.2">
      <c r="B360" s="1105"/>
      <c r="C360" s="987"/>
      <c r="D360" s="246" t="s">
        <v>245</v>
      </c>
      <c r="E360" s="988"/>
      <c r="F360" s="989" t="s">
        <v>78</v>
      </c>
    </row>
    <row r="361" spans="2:6" ht="48" outlineLevel="1" x14ac:dyDescent="0.2">
      <c r="B361" s="1105"/>
      <c r="C361" s="987"/>
      <c r="D361" s="246" t="s">
        <v>246</v>
      </c>
      <c r="E361" s="988"/>
      <c r="F361" s="989" t="s">
        <v>78</v>
      </c>
    </row>
    <row r="362" spans="2:6" ht="60" outlineLevel="1" x14ac:dyDescent="0.2">
      <c r="B362" s="1105"/>
      <c r="C362" s="987"/>
      <c r="D362" s="246" t="s">
        <v>247</v>
      </c>
      <c r="E362" s="988"/>
      <c r="F362" s="989" t="s">
        <v>78</v>
      </c>
    </row>
    <row r="363" spans="2:6" outlineLevel="1" x14ac:dyDescent="0.2">
      <c r="B363" s="1105"/>
      <c r="C363" s="987"/>
      <c r="D363" s="246" t="s">
        <v>231</v>
      </c>
      <c r="E363" s="988"/>
      <c r="F363" s="989" t="s">
        <v>78</v>
      </c>
    </row>
    <row r="364" spans="2:6" ht="72" outlineLevel="1" x14ac:dyDescent="0.2">
      <c r="B364" s="1105"/>
      <c r="C364" s="987"/>
      <c r="D364" s="246" t="s">
        <v>1116</v>
      </c>
      <c r="E364" s="988"/>
      <c r="F364" s="989" t="s">
        <v>78</v>
      </c>
    </row>
    <row r="365" spans="2:6" outlineLevel="1" x14ac:dyDescent="0.2">
      <c r="B365" s="1105"/>
      <c r="C365" s="987"/>
      <c r="D365" s="246" t="s">
        <v>1117</v>
      </c>
      <c r="E365" s="988"/>
      <c r="F365" s="989" t="s">
        <v>1290</v>
      </c>
    </row>
    <row r="366" spans="2:6" ht="24" outlineLevel="1" x14ac:dyDescent="0.2">
      <c r="B366" s="1105"/>
      <c r="C366" s="987"/>
      <c r="D366" s="246" t="s">
        <v>1119</v>
      </c>
      <c r="E366" s="988"/>
      <c r="F366" s="989" t="s">
        <v>1290</v>
      </c>
    </row>
    <row r="367" spans="2:6" ht="24" outlineLevel="1" x14ac:dyDescent="0.2">
      <c r="B367" s="1105"/>
      <c r="C367" s="987"/>
      <c r="D367" s="246" t="s">
        <v>1291</v>
      </c>
      <c r="E367" s="988"/>
      <c r="F367" s="989" t="s">
        <v>1292</v>
      </c>
    </row>
    <row r="368" spans="2:6" ht="24" outlineLevel="1" x14ac:dyDescent="0.2">
      <c r="B368" s="1105"/>
      <c r="C368" s="987"/>
      <c r="D368" s="246" t="s">
        <v>1124</v>
      </c>
      <c r="E368" s="988"/>
      <c r="F368" s="989" t="s">
        <v>1293</v>
      </c>
    </row>
    <row r="369" spans="2:6" outlineLevel="1" x14ac:dyDescent="0.2">
      <c r="B369" s="1105"/>
      <c r="C369" s="987"/>
      <c r="D369" s="246" t="s">
        <v>1126</v>
      </c>
      <c r="E369" s="988"/>
      <c r="F369" s="989" t="s">
        <v>1294</v>
      </c>
    </row>
    <row r="370" spans="2:6" ht="24" outlineLevel="1" x14ac:dyDescent="0.2">
      <c r="B370" s="1105"/>
      <c r="C370" s="987"/>
      <c r="D370" s="246" t="s">
        <v>1128</v>
      </c>
      <c r="E370" s="988"/>
      <c r="F370" s="989" t="s">
        <v>1295</v>
      </c>
    </row>
    <row r="371" spans="2:6" outlineLevel="1" x14ac:dyDescent="0.2">
      <c r="B371" s="1105"/>
      <c r="C371" s="987"/>
      <c r="D371" s="246" t="s">
        <v>1296</v>
      </c>
      <c r="E371" s="988"/>
      <c r="F371" s="989" t="s">
        <v>1297</v>
      </c>
    </row>
    <row r="372" spans="2:6" outlineLevel="1" x14ac:dyDescent="0.2">
      <c r="B372" s="1106"/>
      <c r="C372" s="987"/>
      <c r="D372" s="246" t="s">
        <v>248</v>
      </c>
      <c r="E372" s="988"/>
      <c r="F372" s="989"/>
    </row>
    <row r="373" spans="2:6" ht="76.5" x14ac:dyDescent="0.2">
      <c r="B373" s="1104">
        <v>1.2</v>
      </c>
      <c r="C373" s="984" t="s">
        <v>254</v>
      </c>
      <c r="D373" s="245" t="s">
        <v>243</v>
      </c>
      <c r="E373" s="985" t="s">
        <v>1288</v>
      </c>
      <c r="F373" s="986" t="s">
        <v>1289</v>
      </c>
    </row>
    <row r="374" spans="2:6" ht="60" outlineLevel="1" x14ac:dyDescent="0.2">
      <c r="B374" s="1105"/>
      <c r="C374" s="987"/>
      <c r="D374" s="246" t="s">
        <v>229</v>
      </c>
      <c r="E374" s="988"/>
      <c r="F374" s="989" t="s">
        <v>78</v>
      </c>
    </row>
    <row r="375" spans="2:6" ht="96" outlineLevel="1" x14ac:dyDescent="0.2">
      <c r="B375" s="1105"/>
      <c r="C375" s="987"/>
      <c r="D375" s="246" t="s">
        <v>230</v>
      </c>
      <c r="E375" s="988"/>
      <c r="F375" s="989" t="s">
        <v>78</v>
      </c>
    </row>
    <row r="376" spans="2:6" ht="84" outlineLevel="1" x14ac:dyDescent="0.2">
      <c r="B376" s="1105"/>
      <c r="C376" s="987"/>
      <c r="D376" s="246" t="s">
        <v>244</v>
      </c>
      <c r="E376" s="988"/>
      <c r="F376" s="989" t="s">
        <v>78</v>
      </c>
    </row>
    <row r="377" spans="2:6" ht="24" outlineLevel="1" x14ac:dyDescent="0.2">
      <c r="B377" s="1105"/>
      <c r="C377" s="987"/>
      <c r="D377" s="246" t="s">
        <v>245</v>
      </c>
      <c r="E377" s="988"/>
      <c r="F377" s="989" t="s">
        <v>78</v>
      </c>
    </row>
    <row r="378" spans="2:6" ht="48" outlineLevel="1" x14ac:dyDescent="0.2">
      <c r="B378" s="1105"/>
      <c r="C378" s="987"/>
      <c r="D378" s="246" t="s">
        <v>246</v>
      </c>
      <c r="E378" s="988"/>
      <c r="F378" s="989" t="s">
        <v>78</v>
      </c>
    </row>
    <row r="379" spans="2:6" ht="60" outlineLevel="1" x14ac:dyDescent="0.2">
      <c r="B379" s="1105"/>
      <c r="C379" s="987"/>
      <c r="D379" s="246" t="s">
        <v>247</v>
      </c>
      <c r="E379" s="988"/>
      <c r="F379" s="989" t="s">
        <v>78</v>
      </c>
    </row>
    <row r="380" spans="2:6" outlineLevel="1" x14ac:dyDescent="0.2">
      <c r="B380" s="1105"/>
      <c r="C380" s="987"/>
      <c r="D380" s="246" t="s">
        <v>231</v>
      </c>
      <c r="E380" s="988"/>
      <c r="F380" s="989" t="s">
        <v>78</v>
      </c>
    </row>
    <row r="381" spans="2:6" ht="72" outlineLevel="1" x14ac:dyDescent="0.2">
      <c r="B381" s="1105"/>
      <c r="C381" s="987"/>
      <c r="D381" s="246" t="s">
        <v>1116</v>
      </c>
      <c r="E381" s="988"/>
      <c r="F381" s="989" t="s">
        <v>78</v>
      </c>
    </row>
    <row r="382" spans="2:6" outlineLevel="1" x14ac:dyDescent="0.2">
      <c r="B382" s="1105"/>
      <c r="C382" s="987"/>
      <c r="D382" s="246" t="s">
        <v>1117</v>
      </c>
      <c r="E382" s="988"/>
      <c r="F382" s="989" t="s">
        <v>1290</v>
      </c>
    </row>
    <row r="383" spans="2:6" ht="24" outlineLevel="1" x14ac:dyDescent="0.2">
      <c r="B383" s="1105"/>
      <c r="C383" s="987"/>
      <c r="D383" s="246" t="s">
        <v>1119</v>
      </c>
      <c r="E383" s="988"/>
      <c r="F383" s="989" t="s">
        <v>1290</v>
      </c>
    </row>
    <row r="384" spans="2:6" ht="24" outlineLevel="1" x14ac:dyDescent="0.2">
      <c r="B384" s="1105"/>
      <c r="C384" s="987"/>
      <c r="D384" s="246" t="s">
        <v>1291</v>
      </c>
      <c r="E384" s="988"/>
      <c r="F384" s="989" t="s">
        <v>1292</v>
      </c>
    </row>
    <row r="385" spans="2:6" ht="24" outlineLevel="1" x14ac:dyDescent="0.2">
      <c r="B385" s="1105"/>
      <c r="C385" s="987"/>
      <c r="D385" s="246" t="s">
        <v>1124</v>
      </c>
      <c r="E385" s="988"/>
      <c r="F385" s="989" t="s">
        <v>1293</v>
      </c>
    </row>
    <row r="386" spans="2:6" outlineLevel="1" x14ac:dyDescent="0.2">
      <c r="B386" s="1105"/>
      <c r="C386" s="987"/>
      <c r="D386" s="246" t="s">
        <v>1126</v>
      </c>
      <c r="E386" s="988"/>
      <c r="F386" s="989" t="s">
        <v>1294</v>
      </c>
    </row>
    <row r="387" spans="2:6" ht="24" outlineLevel="1" x14ac:dyDescent="0.2">
      <c r="B387" s="1105"/>
      <c r="C387" s="987"/>
      <c r="D387" s="246" t="s">
        <v>1128</v>
      </c>
      <c r="E387" s="988"/>
      <c r="F387" s="989" t="s">
        <v>1295</v>
      </c>
    </row>
    <row r="388" spans="2:6" outlineLevel="1" x14ac:dyDescent="0.2">
      <c r="B388" s="1105"/>
      <c r="C388" s="987"/>
      <c r="D388" s="246" t="s">
        <v>1296</v>
      </c>
      <c r="E388" s="988"/>
      <c r="F388" s="989" t="s">
        <v>1297</v>
      </c>
    </row>
    <row r="389" spans="2:6" outlineLevel="1" x14ac:dyDescent="0.2">
      <c r="B389" s="1106"/>
      <c r="C389" s="987"/>
      <c r="D389" s="246" t="s">
        <v>248</v>
      </c>
      <c r="E389" s="988"/>
      <c r="F389" s="989"/>
    </row>
    <row r="390" spans="2:6" ht="76.5" x14ac:dyDescent="0.2">
      <c r="B390" s="1104">
        <v>1.21</v>
      </c>
      <c r="C390" s="984" t="s">
        <v>255</v>
      </c>
      <c r="D390" s="245" t="s">
        <v>243</v>
      </c>
      <c r="E390" s="985" t="s">
        <v>1288</v>
      </c>
      <c r="F390" s="986" t="s">
        <v>1289</v>
      </c>
    </row>
    <row r="391" spans="2:6" ht="60" outlineLevel="1" x14ac:dyDescent="0.2">
      <c r="B391" s="1105"/>
      <c r="C391" s="987"/>
      <c r="D391" s="246" t="s">
        <v>229</v>
      </c>
      <c r="E391" s="988"/>
      <c r="F391" s="989" t="s">
        <v>78</v>
      </c>
    </row>
    <row r="392" spans="2:6" ht="96" outlineLevel="1" x14ac:dyDescent="0.2">
      <c r="B392" s="1105"/>
      <c r="C392" s="987"/>
      <c r="D392" s="246" t="s">
        <v>230</v>
      </c>
      <c r="E392" s="988"/>
      <c r="F392" s="989" t="s">
        <v>78</v>
      </c>
    </row>
    <row r="393" spans="2:6" ht="84" outlineLevel="1" x14ac:dyDescent="0.2">
      <c r="B393" s="1105"/>
      <c r="C393" s="987"/>
      <c r="D393" s="246" t="s">
        <v>244</v>
      </c>
      <c r="E393" s="988"/>
      <c r="F393" s="989" t="s">
        <v>78</v>
      </c>
    </row>
    <row r="394" spans="2:6" ht="24" outlineLevel="1" x14ac:dyDescent="0.2">
      <c r="B394" s="1105"/>
      <c r="C394" s="987"/>
      <c r="D394" s="246" t="s">
        <v>245</v>
      </c>
      <c r="E394" s="988"/>
      <c r="F394" s="989" t="s">
        <v>78</v>
      </c>
    </row>
    <row r="395" spans="2:6" ht="48" outlineLevel="1" x14ac:dyDescent="0.2">
      <c r="B395" s="1105"/>
      <c r="C395" s="987"/>
      <c r="D395" s="246" t="s">
        <v>246</v>
      </c>
      <c r="E395" s="988"/>
      <c r="F395" s="989" t="s">
        <v>78</v>
      </c>
    </row>
    <row r="396" spans="2:6" ht="60" outlineLevel="1" x14ac:dyDescent="0.2">
      <c r="B396" s="1105"/>
      <c r="C396" s="987"/>
      <c r="D396" s="246" t="s">
        <v>247</v>
      </c>
      <c r="E396" s="988"/>
      <c r="F396" s="989" t="s">
        <v>78</v>
      </c>
    </row>
    <row r="397" spans="2:6" outlineLevel="1" x14ac:dyDescent="0.2">
      <c r="B397" s="1105"/>
      <c r="C397" s="987"/>
      <c r="D397" s="246" t="s">
        <v>231</v>
      </c>
      <c r="E397" s="988"/>
      <c r="F397" s="989" t="s">
        <v>78</v>
      </c>
    </row>
    <row r="398" spans="2:6" ht="72" outlineLevel="1" x14ac:dyDescent="0.2">
      <c r="B398" s="1105"/>
      <c r="C398" s="987"/>
      <c r="D398" s="246" t="s">
        <v>1116</v>
      </c>
      <c r="E398" s="988"/>
      <c r="F398" s="989" t="s">
        <v>78</v>
      </c>
    </row>
    <row r="399" spans="2:6" outlineLevel="1" x14ac:dyDescent="0.2">
      <c r="B399" s="1105"/>
      <c r="C399" s="987"/>
      <c r="D399" s="246" t="s">
        <v>1117</v>
      </c>
      <c r="E399" s="988"/>
      <c r="F399" s="989" t="s">
        <v>1290</v>
      </c>
    </row>
    <row r="400" spans="2:6" ht="24" outlineLevel="1" x14ac:dyDescent="0.2">
      <c r="B400" s="1105"/>
      <c r="C400" s="987"/>
      <c r="D400" s="246" t="s">
        <v>1119</v>
      </c>
      <c r="E400" s="988"/>
      <c r="F400" s="989" t="s">
        <v>1290</v>
      </c>
    </row>
    <row r="401" spans="2:6" ht="24" outlineLevel="1" x14ac:dyDescent="0.2">
      <c r="B401" s="1105"/>
      <c r="C401" s="987"/>
      <c r="D401" s="246" t="s">
        <v>1291</v>
      </c>
      <c r="E401" s="988"/>
      <c r="F401" s="989" t="s">
        <v>1292</v>
      </c>
    </row>
    <row r="402" spans="2:6" ht="24" outlineLevel="1" x14ac:dyDescent="0.2">
      <c r="B402" s="1105"/>
      <c r="C402" s="987"/>
      <c r="D402" s="246" t="s">
        <v>1124</v>
      </c>
      <c r="E402" s="988"/>
      <c r="F402" s="989" t="s">
        <v>1293</v>
      </c>
    </row>
    <row r="403" spans="2:6" outlineLevel="1" x14ac:dyDescent="0.2">
      <c r="B403" s="1105"/>
      <c r="C403" s="987"/>
      <c r="D403" s="246" t="s">
        <v>1126</v>
      </c>
      <c r="E403" s="988"/>
      <c r="F403" s="989" t="s">
        <v>1294</v>
      </c>
    </row>
    <row r="404" spans="2:6" ht="24" outlineLevel="1" x14ac:dyDescent="0.2">
      <c r="B404" s="1105"/>
      <c r="C404" s="987"/>
      <c r="D404" s="246" t="s">
        <v>1128</v>
      </c>
      <c r="E404" s="988"/>
      <c r="F404" s="989" t="s">
        <v>1295</v>
      </c>
    </row>
    <row r="405" spans="2:6" outlineLevel="1" x14ac:dyDescent="0.2">
      <c r="B405" s="1105"/>
      <c r="C405" s="987"/>
      <c r="D405" s="246" t="s">
        <v>1296</v>
      </c>
      <c r="E405" s="988"/>
      <c r="F405" s="989" t="s">
        <v>1297</v>
      </c>
    </row>
    <row r="406" spans="2:6" outlineLevel="1" x14ac:dyDescent="0.2">
      <c r="B406" s="1106"/>
      <c r="C406" s="987"/>
      <c r="D406" s="246" t="s">
        <v>248</v>
      </c>
      <c r="E406" s="988"/>
      <c r="F406" s="989"/>
    </row>
    <row r="407" spans="2:6" ht="76.5" x14ac:dyDescent="0.2">
      <c r="B407" s="1104">
        <v>1.22</v>
      </c>
      <c r="C407" s="984" t="s">
        <v>256</v>
      </c>
      <c r="D407" s="245" t="s">
        <v>243</v>
      </c>
      <c r="E407" s="985" t="s">
        <v>1288</v>
      </c>
      <c r="F407" s="986" t="s">
        <v>1289</v>
      </c>
    </row>
    <row r="408" spans="2:6" ht="60" outlineLevel="1" x14ac:dyDescent="0.2">
      <c r="B408" s="1105"/>
      <c r="C408" s="987"/>
      <c r="D408" s="246" t="s">
        <v>229</v>
      </c>
      <c r="E408" s="988"/>
      <c r="F408" s="989" t="s">
        <v>78</v>
      </c>
    </row>
    <row r="409" spans="2:6" ht="96" outlineLevel="1" x14ac:dyDescent="0.2">
      <c r="B409" s="1105"/>
      <c r="C409" s="987"/>
      <c r="D409" s="246" t="s">
        <v>230</v>
      </c>
      <c r="E409" s="988"/>
      <c r="F409" s="989" t="s">
        <v>78</v>
      </c>
    </row>
    <row r="410" spans="2:6" ht="84" outlineLevel="1" x14ac:dyDescent="0.2">
      <c r="B410" s="1105"/>
      <c r="C410" s="987"/>
      <c r="D410" s="246" t="s">
        <v>244</v>
      </c>
      <c r="E410" s="988"/>
      <c r="F410" s="989" t="s">
        <v>78</v>
      </c>
    </row>
    <row r="411" spans="2:6" ht="24" outlineLevel="1" x14ac:dyDescent="0.2">
      <c r="B411" s="1105"/>
      <c r="C411" s="987"/>
      <c r="D411" s="246" t="s">
        <v>245</v>
      </c>
      <c r="E411" s="988"/>
      <c r="F411" s="989" t="s">
        <v>78</v>
      </c>
    </row>
    <row r="412" spans="2:6" ht="48" outlineLevel="1" x14ac:dyDescent="0.2">
      <c r="B412" s="1105"/>
      <c r="C412" s="987"/>
      <c r="D412" s="246" t="s">
        <v>246</v>
      </c>
      <c r="E412" s="988"/>
      <c r="F412" s="989" t="s">
        <v>78</v>
      </c>
    </row>
    <row r="413" spans="2:6" ht="60" outlineLevel="1" x14ac:dyDescent="0.2">
      <c r="B413" s="1105"/>
      <c r="C413" s="987"/>
      <c r="D413" s="246" t="s">
        <v>247</v>
      </c>
      <c r="E413" s="988"/>
      <c r="F413" s="989" t="s">
        <v>78</v>
      </c>
    </row>
    <row r="414" spans="2:6" outlineLevel="1" x14ac:dyDescent="0.2">
      <c r="B414" s="1105"/>
      <c r="C414" s="987"/>
      <c r="D414" s="246" t="s">
        <v>231</v>
      </c>
      <c r="E414" s="988"/>
      <c r="F414" s="989" t="s">
        <v>78</v>
      </c>
    </row>
    <row r="415" spans="2:6" ht="72" outlineLevel="1" x14ac:dyDescent="0.2">
      <c r="B415" s="1105"/>
      <c r="C415" s="987"/>
      <c r="D415" s="246" t="s">
        <v>1116</v>
      </c>
      <c r="E415" s="988"/>
      <c r="F415" s="989" t="s">
        <v>78</v>
      </c>
    </row>
    <row r="416" spans="2:6" outlineLevel="1" x14ac:dyDescent="0.2">
      <c r="B416" s="1105"/>
      <c r="C416" s="987"/>
      <c r="D416" s="246" t="s">
        <v>1117</v>
      </c>
      <c r="E416" s="988"/>
      <c r="F416" s="989" t="s">
        <v>1290</v>
      </c>
    </row>
    <row r="417" spans="2:6" ht="24" outlineLevel="1" x14ac:dyDescent="0.2">
      <c r="B417" s="1105"/>
      <c r="C417" s="987"/>
      <c r="D417" s="246" t="s">
        <v>1119</v>
      </c>
      <c r="E417" s="988"/>
      <c r="F417" s="989" t="s">
        <v>1290</v>
      </c>
    </row>
    <row r="418" spans="2:6" ht="24" outlineLevel="1" x14ac:dyDescent="0.2">
      <c r="B418" s="1105"/>
      <c r="C418" s="987"/>
      <c r="D418" s="246" t="s">
        <v>1291</v>
      </c>
      <c r="E418" s="988"/>
      <c r="F418" s="989" t="s">
        <v>1292</v>
      </c>
    </row>
    <row r="419" spans="2:6" ht="24" outlineLevel="1" x14ac:dyDescent="0.2">
      <c r="B419" s="1105"/>
      <c r="C419" s="987"/>
      <c r="D419" s="246" t="s">
        <v>1124</v>
      </c>
      <c r="E419" s="988"/>
      <c r="F419" s="989" t="s">
        <v>1293</v>
      </c>
    </row>
    <row r="420" spans="2:6" outlineLevel="1" x14ac:dyDescent="0.2">
      <c r="B420" s="1105"/>
      <c r="C420" s="987"/>
      <c r="D420" s="246" t="s">
        <v>1126</v>
      </c>
      <c r="E420" s="988"/>
      <c r="F420" s="989" t="s">
        <v>1294</v>
      </c>
    </row>
    <row r="421" spans="2:6" ht="24" outlineLevel="1" x14ac:dyDescent="0.2">
      <c r="B421" s="1105"/>
      <c r="C421" s="987"/>
      <c r="D421" s="246" t="s">
        <v>1128</v>
      </c>
      <c r="E421" s="988"/>
      <c r="F421" s="989" t="s">
        <v>1295</v>
      </c>
    </row>
    <row r="422" spans="2:6" outlineLevel="1" x14ac:dyDescent="0.2">
      <c r="B422" s="1105"/>
      <c r="C422" s="987"/>
      <c r="D422" s="246" t="s">
        <v>1296</v>
      </c>
      <c r="E422" s="988"/>
      <c r="F422" s="989" t="s">
        <v>1297</v>
      </c>
    </row>
    <row r="423" spans="2:6" outlineLevel="1" x14ac:dyDescent="0.2">
      <c r="B423" s="1106"/>
      <c r="C423" s="987"/>
      <c r="D423" s="246" t="s">
        <v>248</v>
      </c>
      <c r="E423" s="988"/>
      <c r="F423" s="989"/>
    </row>
    <row r="424" spans="2:6" ht="76.5" x14ac:dyDescent="0.2">
      <c r="B424" s="1104">
        <v>1.23</v>
      </c>
      <c r="C424" s="984" t="s">
        <v>257</v>
      </c>
      <c r="D424" s="245" t="s">
        <v>243</v>
      </c>
      <c r="E424" s="985" t="s">
        <v>1288</v>
      </c>
      <c r="F424" s="986" t="s">
        <v>1289</v>
      </c>
    </row>
    <row r="425" spans="2:6" ht="60" outlineLevel="1" x14ac:dyDescent="0.2">
      <c r="B425" s="1105"/>
      <c r="C425" s="987"/>
      <c r="D425" s="246" t="s">
        <v>229</v>
      </c>
      <c r="E425" s="988"/>
      <c r="F425" s="989" t="s">
        <v>78</v>
      </c>
    </row>
    <row r="426" spans="2:6" ht="96" outlineLevel="1" x14ac:dyDescent="0.2">
      <c r="B426" s="1105"/>
      <c r="C426" s="987"/>
      <c r="D426" s="246" t="s">
        <v>230</v>
      </c>
      <c r="E426" s="988"/>
      <c r="F426" s="989" t="s">
        <v>78</v>
      </c>
    </row>
    <row r="427" spans="2:6" ht="84" outlineLevel="1" x14ac:dyDescent="0.2">
      <c r="B427" s="1105"/>
      <c r="C427" s="987"/>
      <c r="D427" s="246" t="s">
        <v>244</v>
      </c>
      <c r="E427" s="988"/>
      <c r="F427" s="989" t="s">
        <v>78</v>
      </c>
    </row>
    <row r="428" spans="2:6" ht="24" outlineLevel="1" x14ac:dyDescent="0.2">
      <c r="B428" s="1105"/>
      <c r="C428" s="987"/>
      <c r="D428" s="246" t="s">
        <v>245</v>
      </c>
      <c r="E428" s="988"/>
      <c r="F428" s="989" t="s">
        <v>78</v>
      </c>
    </row>
    <row r="429" spans="2:6" ht="48" outlineLevel="1" x14ac:dyDescent="0.2">
      <c r="B429" s="1105"/>
      <c r="C429" s="987"/>
      <c r="D429" s="246" t="s">
        <v>246</v>
      </c>
      <c r="E429" s="988"/>
      <c r="F429" s="989" t="s">
        <v>78</v>
      </c>
    </row>
    <row r="430" spans="2:6" ht="60" outlineLevel="1" x14ac:dyDescent="0.2">
      <c r="B430" s="1105"/>
      <c r="C430" s="987"/>
      <c r="D430" s="246" t="s">
        <v>247</v>
      </c>
      <c r="E430" s="988"/>
      <c r="F430" s="989" t="s">
        <v>78</v>
      </c>
    </row>
    <row r="431" spans="2:6" outlineLevel="1" x14ac:dyDescent="0.2">
      <c r="B431" s="1105"/>
      <c r="C431" s="987"/>
      <c r="D431" s="246" t="s">
        <v>231</v>
      </c>
      <c r="E431" s="988"/>
      <c r="F431" s="989" t="s">
        <v>78</v>
      </c>
    </row>
    <row r="432" spans="2:6" ht="72" outlineLevel="1" x14ac:dyDescent="0.2">
      <c r="B432" s="1105"/>
      <c r="C432" s="987"/>
      <c r="D432" s="246" t="s">
        <v>1116</v>
      </c>
      <c r="E432" s="988"/>
      <c r="F432" s="989" t="s">
        <v>78</v>
      </c>
    </row>
    <row r="433" spans="2:6" outlineLevel="1" x14ac:dyDescent="0.2">
      <c r="B433" s="1105"/>
      <c r="C433" s="987"/>
      <c r="D433" s="246" t="s">
        <v>1117</v>
      </c>
      <c r="E433" s="988"/>
      <c r="F433" s="989" t="s">
        <v>1290</v>
      </c>
    </row>
    <row r="434" spans="2:6" ht="24" outlineLevel="1" x14ac:dyDescent="0.2">
      <c r="B434" s="1105"/>
      <c r="C434" s="987"/>
      <c r="D434" s="246" t="s">
        <v>1119</v>
      </c>
      <c r="E434" s="988"/>
      <c r="F434" s="989" t="s">
        <v>1290</v>
      </c>
    </row>
    <row r="435" spans="2:6" ht="24" outlineLevel="1" x14ac:dyDescent="0.2">
      <c r="B435" s="1105"/>
      <c r="C435" s="987"/>
      <c r="D435" s="246" t="s">
        <v>1291</v>
      </c>
      <c r="E435" s="988"/>
      <c r="F435" s="989" t="s">
        <v>1292</v>
      </c>
    </row>
    <row r="436" spans="2:6" ht="24" outlineLevel="1" x14ac:dyDescent="0.2">
      <c r="B436" s="1105"/>
      <c r="C436" s="987"/>
      <c r="D436" s="246" t="s">
        <v>1124</v>
      </c>
      <c r="E436" s="988"/>
      <c r="F436" s="989" t="s">
        <v>1293</v>
      </c>
    </row>
    <row r="437" spans="2:6" outlineLevel="1" x14ac:dyDescent="0.2">
      <c r="B437" s="1105"/>
      <c r="C437" s="987"/>
      <c r="D437" s="246" t="s">
        <v>1126</v>
      </c>
      <c r="E437" s="988"/>
      <c r="F437" s="989" t="s">
        <v>1294</v>
      </c>
    </row>
    <row r="438" spans="2:6" ht="24" outlineLevel="1" x14ac:dyDescent="0.2">
      <c r="B438" s="1105"/>
      <c r="C438" s="987"/>
      <c r="D438" s="246" t="s">
        <v>1128</v>
      </c>
      <c r="E438" s="988"/>
      <c r="F438" s="989" t="s">
        <v>1295</v>
      </c>
    </row>
    <row r="439" spans="2:6" outlineLevel="1" x14ac:dyDescent="0.2">
      <c r="B439" s="1105"/>
      <c r="C439" s="987"/>
      <c r="D439" s="246" t="s">
        <v>1296</v>
      </c>
      <c r="E439" s="988"/>
      <c r="F439" s="989" t="s">
        <v>1297</v>
      </c>
    </row>
    <row r="440" spans="2:6" outlineLevel="1" x14ac:dyDescent="0.2">
      <c r="B440" s="1106"/>
      <c r="C440" s="987"/>
      <c r="D440" s="246" t="s">
        <v>248</v>
      </c>
      <c r="E440" s="988"/>
      <c r="F440" s="989"/>
    </row>
    <row r="441" spans="2:6" ht="76.5" x14ac:dyDescent="0.2">
      <c r="B441" s="1104">
        <v>1.24</v>
      </c>
      <c r="C441" s="984" t="s">
        <v>258</v>
      </c>
      <c r="D441" s="245" t="s">
        <v>243</v>
      </c>
      <c r="E441" s="985" t="s">
        <v>1288</v>
      </c>
      <c r="F441" s="986" t="s">
        <v>1289</v>
      </c>
    </row>
    <row r="442" spans="2:6" ht="60" outlineLevel="1" x14ac:dyDescent="0.2">
      <c r="B442" s="1105"/>
      <c r="C442" s="987"/>
      <c r="D442" s="246" t="s">
        <v>229</v>
      </c>
      <c r="E442" s="988"/>
      <c r="F442" s="989" t="s">
        <v>78</v>
      </c>
    </row>
    <row r="443" spans="2:6" ht="96" outlineLevel="1" x14ac:dyDescent="0.2">
      <c r="B443" s="1105"/>
      <c r="C443" s="987"/>
      <c r="D443" s="246" t="s">
        <v>230</v>
      </c>
      <c r="E443" s="988"/>
      <c r="F443" s="989" t="s">
        <v>78</v>
      </c>
    </row>
    <row r="444" spans="2:6" ht="84" outlineLevel="1" x14ac:dyDescent="0.2">
      <c r="B444" s="1105"/>
      <c r="C444" s="987"/>
      <c r="D444" s="246" t="s">
        <v>244</v>
      </c>
      <c r="E444" s="988"/>
      <c r="F444" s="989" t="s">
        <v>78</v>
      </c>
    </row>
    <row r="445" spans="2:6" ht="24" outlineLevel="1" x14ac:dyDescent="0.2">
      <c r="B445" s="1105"/>
      <c r="C445" s="987"/>
      <c r="D445" s="246" t="s">
        <v>245</v>
      </c>
      <c r="E445" s="988"/>
      <c r="F445" s="989" t="s">
        <v>78</v>
      </c>
    </row>
    <row r="446" spans="2:6" ht="48" outlineLevel="1" x14ac:dyDescent="0.2">
      <c r="B446" s="1105"/>
      <c r="C446" s="987"/>
      <c r="D446" s="246" t="s">
        <v>246</v>
      </c>
      <c r="E446" s="988"/>
      <c r="F446" s="989" t="s">
        <v>78</v>
      </c>
    </row>
    <row r="447" spans="2:6" ht="60" outlineLevel="1" x14ac:dyDescent="0.2">
      <c r="B447" s="1105"/>
      <c r="C447" s="987"/>
      <c r="D447" s="246" t="s">
        <v>247</v>
      </c>
      <c r="E447" s="988"/>
      <c r="F447" s="989" t="s">
        <v>78</v>
      </c>
    </row>
    <row r="448" spans="2:6" outlineLevel="1" x14ac:dyDescent="0.2">
      <c r="B448" s="1105"/>
      <c r="C448" s="987"/>
      <c r="D448" s="246" t="s">
        <v>231</v>
      </c>
      <c r="E448" s="988"/>
      <c r="F448" s="989" t="s">
        <v>78</v>
      </c>
    </row>
    <row r="449" spans="2:6" ht="72" outlineLevel="1" x14ac:dyDescent="0.2">
      <c r="B449" s="1105"/>
      <c r="C449" s="987"/>
      <c r="D449" s="246" t="s">
        <v>1116</v>
      </c>
      <c r="E449" s="988"/>
      <c r="F449" s="989" t="s">
        <v>78</v>
      </c>
    </row>
    <row r="450" spans="2:6" outlineLevel="1" x14ac:dyDescent="0.2">
      <c r="B450" s="1105"/>
      <c r="C450" s="987"/>
      <c r="D450" s="246" t="s">
        <v>1117</v>
      </c>
      <c r="E450" s="988"/>
      <c r="F450" s="989" t="s">
        <v>1290</v>
      </c>
    </row>
    <row r="451" spans="2:6" ht="24" outlineLevel="1" x14ac:dyDescent="0.2">
      <c r="B451" s="1105"/>
      <c r="C451" s="987"/>
      <c r="D451" s="246" t="s">
        <v>1119</v>
      </c>
      <c r="E451" s="988"/>
      <c r="F451" s="989" t="s">
        <v>1290</v>
      </c>
    </row>
    <row r="452" spans="2:6" ht="24" outlineLevel="1" x14ac:dyDescent="0.2">
      <c r="B452" s="1105"/>
      <c r="C452" s="987"/>
      <c r="D452" s="246" t="s">
        <v>1291</v>
      </c>
      <c r="E452" s="988"/>
      <c r="F452" s="989" t="s">
        <v>1292</v>
      </c>
    </row>
    <row r="453" spans="2:6" ht="24" outlineLevel="1" x14ac:dyDescent="0.2">
      <c r="B453" s="1105"/>
      <c r="C453" s="987"/>
      <c r="D453" s="246" t="s">
        <v>1124</v>
      </c>
      <c r="E453" s="988"/>
      <c r="F453" s="989" t="s">
        <v>1293</v>
      </c>
    </row>
    <row r="454" spans="2:6" outlineLevel="1" x14ac:dyDescent="0.2">
      <c r="B454" s="1105"/>
      <c r="C454" s="987"/>
      <c r="D454" s="246" t="s">
        <v>1126</v>
      </c>
      <c r="E454" s="988"/>
      <c r="F454" s="989" t="s">
        <v>1294</v>
      </c>
    </row>
    <row r="455" spans="2:6" ht="24" outlineLevel="1" x14ac:dyDescent="0.2">
      <c r="B455" s="1105"/>
      <c r="C455" s="987"/>
      <c r="D455" s="246" t="s">
        <v>1128</v>
      </c>
      <c r="E455" s="988"/>
      <c r="F455" s="989" t="s">
        <v>1295</v>
      </c>
    </row>
    <row r="456" spans="2:6" outlineLevel="1" x14ac:dyDescent="0.2">
      <c r="B456" s="1105"/>
      <c r="C456" s="987"/>
      <c r="D456" s="246" t="s">
        <v>1296</v>
      </c>
      <c r="E456" s="988"/>
      <c r="F456" s="989" t="s">
        <v>1297</v>
      </c>
    </row>
    <row r="457" spans="2:6" outlineLevel="1" x14ac:dyDescent="0.2">
      <c r="B457" s="1106"/>
      <c r="C457" s="987"/>
      <c r="D457" s="246" t="s">
        <v>248</v>
      </c>
      <c r="E457" s="988"/>
      <c r="F457" s="989"/>
    </row>
    <row r="458" spans="2:6" ht="76.5" x14ac:dyDescent="0.2">
      <c r="B458" s="1104">
        <v>1.25</v>
      </c>
      <c r="C458" s="984" t="s">
        <v>259</v>
      </c>
      <c r="D458" s="245" t="s">
        <v>243</v>
      </c>
      <c r="E458" s="985" t="s">
        <v>1288</v>
      </c>
      <c r="F458" s="986" t="s">
        <v>1289</v>
      </c>
    </row>
    <row r="459" spans="2:6" ht="60" outlineLevel="1" x14ac:dyDescent="0.2">
      <c r="B459" s="1105"/>
      <c r="C459" s="987"/>
      <c r="D459" s="246" t="s">
        <v>229</v>
      </c>
      <c r="E459" s="988"/>
      <c r="F459" s="989" t="s">
        <v>78</v>
      </c>
    </row>
    <row r="460" spans="2:6" ht="96" outlineLevel="1" x14ac:dyDescent="0.2">
      <c r="B460" s="1105"/>
      <c r="C460" s="987"/>
      <c r="D460" s="246" t="s">
        <v>230</v>
      </c>
      <c r="E460" s="988"/>
      <c r="F460" s="989" t="s">
        <v>78</v>
      </c>
    </row>
    <row r="461" spans="2:6" ht="84" outlineLevel="1" x14ac:dyDescent="0.2">
      <c r="B461" s="1105"/>
      <c r="C461" s="987"/>
      <c r="D461" s="246" t="s">
        <v>244</v>
      </c>
      <c r="E461" s="988"/>
      <c r="F461" s="989" t="s">
        <v>78</v>
      </c>
    </row>
    <row r="462" spans="2:6" ht="24" outlineLevel="1" x14ac:dyDescent="0.2">
      <c r="B462" s="1105"/>
      <c r="C462" s="987"/>
      <c r="D462" s="246" t="s">
        <v>245</v>
      </c>
      <c r="E462" s="988"/>
      <c r="F462" s="989" t="s">
        <v>78</v>
      </c>
    </row>
    <row r="463" spans="2:6" ht="48" outlineLevel="1" x14ac:dyDescent="0.2">
      <c r="B463" s="1105"/>
      <c r="C463" s="987"/>
      <c r="D463" s="246" t="s">
        <v>246</v>
      </c>
      <c r="E463" s="988"/>
      <c r="F463" s="989" t="s">
        <v>78</v>
      </c>
    </row>
    <row r="464" spans="2:6" ht="60" outlineLevel="1" x14ac:dyDescent="0.2">
      <c r="B464" s="1105"/>
      <c r="C464" s="987"/>
      <c r="D464" s="246" t="s">
        <v>247</v>
      </c>
      <c r="E464" s="988"/>
      <c r="F464" s="989" t="s">
        <v>78</v>
      </c>
    </row>
    <row r="465" spans="2:6" outlineLevel="1" x14ac:dyDescent="0.2">
      <c r="B465" s="1105"/>
      <c r="C465" s="987"/>
      <c r="D465" s="246" t="s">
        <v>231</v>
      </c>
      <c r="E465" s="988"/>
      <c r="F465" s="989" t="s">
        <v>78</v>
      </c>
    </row>
    <row r="466" spans="2:6" ht="72" outlineLevel="1" x14ac:dyDescent="0.2">
      <c r="B466" s="1105"/>
      <c r="C466" s="987"/>
      <c r="D466" s="246" t="s">
        <v>1116</v>
      </c>
      <c r="E466" s="988"/>
      <c r="F466" s="989" t="s">
        <v>78</v>
      </c>
    </row>
    <row r="467" spans="2:6" outlineLevel="1" x14ac:dyDescent="0.2">
      <c r="B467" s="1105"/>
      <c r="C467" s="987"/>
      <c r="D467" s="246" t="s">
        <v>1117</v>
      </c>
      <c r="E467" s="988"/>
      <c r="F467" s="989" t="s">
        <v>1290</v>
      </c>
    </row>
    <row r="468" spans="2:6" ht="24" outlineLevel="1" x14ac:dyDescent="0.2">
      <c r="B468" s="1105"/>
      <c r="C468" s="987"/>
      <c r="D468" s="246" t="s">
        <v>1119</v>
      </c>
      <c r="E468" s="988"/>
      <c r="F468" s="989" t="s">
        <v>1290</v>
      </c>
    </row>
    <row r="469" spans="2:6" ht="24" outlineLevel="1" x14ac:dyDescent="0.2">
      <c r="B469" s="1105"/>
      <c r="C469" s="987"/>
      <c r="D469" s="246" t="s">
        <v>1291</v>
      </c>
      <c r="E469" s="988"/>
      <c r="F469" s="989" t="s">
        <v>1292</v>
      </c>
    </row>
    <row r="470" spans="2:6" ht="24" outlineLevel="1" x14ac:dyDescent="0.2">
      <c r="B470" s="1105"/>
      <c r="C470" s="987"/>
      <c r="D470" s="246" t="s">
        <v>1124</v>
      </c>
      <c r="E470" s="988"/>
      <c r="F470" s="989" t="s">
        <v>1293</v>
      </c>
    </row>
    <row r="471" spans="2:6" outlineLevel="1" x14ac:dyDescent="0.2">
      <c r="B471" s="1105"/>
      <c r="C471" s="987"/>
      <c r="D471" s="246" t="s">
        <v>1126</v>
      </c>
      <c r="E471" s="988"/>
      <c r="F471" s="989" t="s">
        <v>1294</v>
      </c>
    </row>
    <row r="472" spans="2:6" ht="24" outlineLevel="1" x14ac:dyDescent="0.2">
      <c r="B472" s="1105"/>
      <c r="C472" s="987"/>
      <c r="D472" s="246" t="s">
        <v>1128</v>
      </c>
      <c r="E472" s="988"/>
      <c r="F472" s="989" t="s">
        <v>1295</v>
      </c>
    </row>
    <row r="473" spans="2:6" outlineLevel="1" x14ac:dyDescent="0.2">
      <c r="B473" s="1105"/>
      <c r="C473" s="987"/>
      <c r="D473" s="246" t="s">
        <v>1296</v>
      </c>
      <c r="E473" s="988"/>
      <c r="F473" s="989" t="s">
        <v>1297</v>
      </c>
    </row>
    <row r="474" spans="2:6" outlineLevel="1" x14ac:dyDescent="0.2">
      <c r="B474" s="1106"/>
      <c r="C474" s="987"/>
      <c r="D474" s="246" t="s">
        <v>248</v>
      </c>
      <c r="E474" s="988"/>
      <c r="F474" s="989"/>
    </row>
    <row r="475" spans="2:6" ht="76.5" x14ac:dyDescent="0.2">
      <c r="B475" s="1104">
        <v>1.26</v>
      </c>
      <c r="C475" s="984" t="s">
        <v>260</v>
      </c>
      <c r="D475" s="245" t="s">
        <v>243</v>
      </c>
      <c r="E475" s="985" t="s">
        <v>1288</v>
      </c>
      <c r="F475" s="986" t="s">
        <v>1289</v>
      </c>
    </row>
    <row r="476" spans="2:6" ht="60" outlineLevel="1" x14ac:dyDescent="0.2">
      <c r="B476" s="1105"/>
      <c r="C476" s="987"/>
      <c r="D476" s="246" t="s">
        <v>229</v>
      </c>
      <c r="E476" s="988"/>
      <c r="F476" s="989" t="s">
        <v>78</v>
      </c>
    </row>
    <row r="477" spans="2:6" ht="96" outlineLevel="1" x14ac:dyDescent="0.2">
      <c r="B477" s="1105"/>
      <c r="C477" s="987"/>
      <c r="D477" s="246" t="s">
        <v>230</v>
      </c>
      <c r="E477" s="988"/>
      <c r="F477" s="989" t="s">
        <v>78</v>
      </c>
    </row>
    <row r="478" spans="2:6" ht="84" outlineLevel="1" x14ac:dyDescent="0.2">
      <c r="B478" s="1105"/>
      <c r="C478" s="987"/>
      <c r="D478" s="246" t="s">
        <v>244</v>
      </c>
      <c r="E478" s="988"/>
      <c r="F478" s="989" t="s">
        <v>78</v>
      </c>
    </row>
    <row r="479" spans="2:6" ht="24" outlineLevel="1" x14ac:dyDescent="0.2">
      <c r="B479" s="1105"/>
      <c r="C479" s="987"/>
      <c r="D479" s="246" t="s">
        <v>245</v>
      </c>
      <c r="E479" s="988"/>
      <c r="F479" s="989" t="s">
        <v>78</v>
      </c>
    </row>
    <row r="480" spans="2:6" ht="48" outlineLevel="1" x14ac:dyDescent="0.2">
      <c r="B480" s="1105"/>
      <c r="C480" s="987"/>
      <c r="D480" s="246" t="s">
        <v>246</v>
      </c>
      <c r="E480" s="988"/>
      <c r="F480" s="989" t="s">
        <v>78</v>
      </c>
    </row>
    <row r="481" spans="2:6" ht="60" outlineLevel="1" x14ac:dyDescent="0.2">
      <c r="B481" s="1105"/>
      <c r="C481" s="987"/>
      <c r="D481" s="246" t="s">
        <v>247</v>
      </c>
      <c r="E481" s="988"/>
      <c r="F481" s="989" t="s">
        <v>78</v>
      </c>
    </row>
    <row r="482" spans="2:6" outlineLevel="1" x14ac:dyDescent="0.2">
      <c r="B482" s="1105"/>
      <c r="C482" s="987"/>
      <c r="D482" s="246" t="s">
        <v>231</v>
      </c>
      <c r="E482" s="988"/>
      <c r="F482" s="989" t="s">
        <v>78</v>
      </c>
    </row>
    <row r="483" spans="2:6" ht="72" outlineLevel="1" x14ac:dyDescent="0.2">
      <c r="B483" s="1105"/>
      <c r="C483" s="987"/>
      <c r="D483" s="246" t="s">
        <v>1116</v>
      </c>
      <c r="E483" s="988"/>
      <c r="F483" s="989" t="s">
        <v>78</v>
      </c>
    </row>
    <row r="484" spans="2:6" outlineLevel="1" x14ac:dyDescent="0.2">
      <c r="B484" s="1105"/>
      <c r="C484" s="987"/>
      <c r="D484" s="246" t="s">
        <v>1117</v>
      </c>
      <c r="E484" s="988"/>
      <c r="F484" s="989" t="s">
        <v>1290</v>
      </c>
    </row>
    <row r="485" spans="2:6" ht="24" outlineLevel="1" x14ac:dyDescent="0.2">
      <c r="B485" s="1105"/>
      <c r="C485" s="987"/>
      <c r="D485" s="246" t="s">
        <v>1119</v>
      </c>
      <c r="E485" s="988"/>
      <c r="F485" s="989" t="s">
        <v>1290</v>
      </c>
    </row>
    <row r="486" spans="2:6" ht="24" outlineLevel="1" x14ac:dyDescent="0.2">
      <c r="B486" s="1105"/>
      <c r="C486" s="987"/>
      <c r="D486" s="246" t="s">
        <v>1291</v>
      </c>
      <c r="E486" s="988"/>
      <c r="F486" s="989" t="s">
        <v>1292</v>
      </c>
    </row>
    <row r="487" spans="2:6" ht="24" outlineLevel="1" x14ac:dyDescent="0.2">
      <c r="B487" s="1105"/>
      <c r="C487" s="987"/>
      <c r="D487" s="246" t="s">
        <v>1124</v>
      </c>
      <c r="E487" s="988"/>
      <c r="F487" s="989" t="s">
        <v>1293</v>
      </c>
    </row>
    <row r="488" spans="2:6" outlineLevel="1" x14ac:dyDescent="0.2">
      <c r="B488" s="1105"/>
      <c r="C488" s="987"/>
      <c r="D488" s="246" t="s">
        <v>1126</v>
      </c>
      <c r="E488" s="988"/>
      <c r="F488" s="989" t="s">
        <v>1294</v>
      </c>
    </row>
    <row r="489" spans="2:6" ht="24" outlineLevel="1" x14ac:dyDescent="0.2">
      <c r="B489" s="1105"/>
      <c r="C489" s="987"/>
      <c r="D489" s="246" t="s">
        <v>1128</v>
      </c>
      <c r="E489" s="988"/>
      <c r="F489" s="989" t="s">
        <v>1295</v>
      </c>
    </row>
    <row r="490" spans="2:6" outlineLevel="1" x14ac:dyDescent="0.2">
      <c r="B490" s="1105"/>
      <c r="C490" s="987"/>
      <c r="D490" s="246" t="s">
        <v>1296</v>
      </c>
      <c r="E490" s="988"/>
      <c r="F490" s="989" t="s">
        <v>1297</v>
      </c>
    </row>
    <row r="491" spans="2:6" outlineLevel="1" x14ac:dyDescent="0.2">
      <c r="B491" s="1106"/>
      <c r="C491" s="987"/>
      <c r="D491" s="246" t="s">
        <v>248</v>
      </c>
      <c r="E491" s="988"/>
      <c r="F491" s="989"/>
    </row>
    <row r="492" spans="2:6" ht="76.5" x14ac:dyDescent="0.2">
      <c r="B492" s="1104">
        <v>1.27</v>
      </c>
      <c r="C492" s="984" t="s">
        <v>261</v>
      </c>
      <c r="D492" s="245" t="s">
        <v>243</v>
      </c>
      <c r="E492" s="985" t="s">
        <v>1288</v>
      </c>
      <c r="F492" s="986" t="s">
        <v>1289</v>
      </c>
    </row>
    <row r="493" spans="2:6" ht="60" outlineLevel="1" x14ac:dyDescent="0.2">
      <c r="B493" s="1105"/>
      <c r="C493" s="987"/>
      <c r="D493" s="246" t="s">
        <v>229</v>
      </c>
      <c r="E493" s="988"/>
      <c r="F493" s="989" t="s">
        <v>78</v>
      </c>
    </row>
    <row r="494" spans="2:6" ht="96" outlineLevel="1" x14ac:dyDescent="0.2">
      <c r="B494" s="1105"/>
      <c r="C494" s="987"/>
      <c r="D494" s="246" t="s">
        <v>230</v>
      </c>
      <c r="E494" s="988"/>
      <c r="F494" s="989" t="s">
        <v>78</v>
      </c>
    </row>
    <row r="495" spans="2:6" ht="84" outlineLevel="1" x14ac:dyDescent="0.2">
      <c r="B495" s="1105"/>
      <c r="C495" s="987"/>
      <c r="D495" s="246" t="s">
        <v>244</v>
      </c>
      <c r="E495" s="988"/>
      <c r="F495" s="989" t="s">
        <v>78</v>
      </c>
    </row>
    <row r="496" spans="2:6" ht="24" outlineLevel="1" x14ac:dyDescent="0.2">
      <c r="B496" s="1105"/>
      <c r="C496" s="987"/>
      <c r="D496" s="246" t="s">
        <v>245</v>
      </c>
      <c r="E496" s="988"/>
      <c r="F496" s="989" t="s">
        <v>78</v>
      </c>
    </row>
    <row r="497" spans="2:6" ht="48" outlineLevel="1" x14ac:dyDescent="0.2">
      <c r="B497" s="1105"/>
      <c r="C497" s="987"/>
      <c r="D497" s="246" t="s">
        <v>246</v>
      </c>
      <c r="E497" s="988"/>
      <c r="F497" s="989" t="s">
        <v>78</v>
      </c>
    </row>
    <row r="498" spans="2:6" ht="60" outlineLevel="1" x14ac:dyDescent="0.2">
      <c r="B498" s="1105"/>
      <c r="C498" s="987"/>
      <c r="D498" s="246" t="s">
        <v>247</v>
      </c>
      <c r="E498" s="988"/>
      <c r="F498" s="989" t="s">
        <v>78</v>
      </c>
    </row>
    <row r="499" spans="2:6" outlineLevel="1" x14ac:dyDescent="0.2">
      <c r="B499" s="1105"/>
      <c r="C499" s="987"/>
      <c r="D499" s="246" t="s">
        <v>231</v>
      </c>
      <c r="E499" s="988"/>
      <c r="F499" s="989" t="s">
        <v>78</v>
      </c>
    </row>
    <row r="500" spans="2:6" ht="72" outlineLevel="1" x14ac:dyDescent="0.2">
      <c r="B500" s="1105"/>
      <c r="C500" s="987"/>
      <c r="D500" s="246" t="s">
        <v>1116</v>
      </c>
      <c r="E500" s="988"/>
      <c r="F500" s="989" t="s">
        <v>78</v>
      </c>
    </row>
    <row r="501" spans="2:6" outlineLevel="1" x14ac:dyDescent="0.2">
      <c r="B501" s="1105"/>
      <c r="C501" s="987"/>
      <c r="D501" s="246" t="s">
        <v>1117</v>
      </c>
      <c r="E501" s="988"/>
      <c r="F501" s="989" t="s">
        <v>1290</v>
      </c>
    </row>
    <row r="502" spans="2:6" ht="24" outlineLevel="1" x14ac:dyDescent="0.2">
      <c r="B502" s="1105"/>
      <c r="C502" s="987"/>
      <c r="D502" s="246" t="s">
        <v>1119</v>
      </c>
      <c r="E502" s="988"/>
      <c r="F502" s="989" t="s">
        <v>1290</v>
      </c>
    </row>
    <row r="503" spans="2:6" ht="24" outlineLevel="1" x14ac:dyDescent="0.2">
      <c r="B503" s="1105"/>
      <c r="C503" s="987"/>
      <c r="D503" s="246" t="s">
        <v>1291</v>
      </c>
      <c r="E503" s="988"/>
      <c r="F503" s="989" t="s">
        <v>1292</v>
      </c>
    </row>
    <row r="504" spans="2:6" ht="24" outlineLevel="1" x14ac:dyDescent="0.2">
      <c r="B504" s="1105"/>
      <c r="C504" s="987"/>
      <c r="D504" s="246" t="s">
        <v>1124</v>
      </c>
      <c r="E504" s="988"/>
      <c r="F504" s="989" t="s">
        <v>1293</v>
      </c>
    </row>
    <row r="505" spans="2:6" outlineLevel="1" x14ac:dyDescent="0.2">
      <c r="B505" s="1105"/>
      <c r="C505" s="987"/>
      <c r="D505" s="246" t="s">
        <v>1126</v>
      </c>
      <c r="E505" s="988"/>
      <c r="F505" s="989" t="s">
        <v>1294</v>
      </c>
    </row>
    <row r="506" spans="2:6" ht="24" outlineLevel="1" x14ac:dyDescent="0.2">
      <c r="B506" s="1105"/>
      <c r="C506" s="987"/>
      <c r="D506" s="246" t="s">
        <v>1128</v>
      </c>
      <c r="E506" s="988"/>
      <c r="F506" s="989" t="s">
        <v>1295</v>
      </c>
    </row>
    <row r="507" spans="2:6" outlineLevel="1" x14ac:dyDescent="0.2">
      <c r="B507" s="1105"/>
      <c r="C507" s="987"/>
      <c r="D507" s="246" t="s">
        <v>1296</v>
      </c>
      <c r="E507" s="988"/>
      <c r="F507" s="989" t="s">
        <v>1297</v>
      </c>
    </row>
    <row r="508" spans="2:6" outlineLevel="1" x14ac:dyDescent="0.2">
      <c r="B508" s="1106"/>
      <c r="C508" s="987"/>
      <c r="D508" s="246" t="s">
        <v>248</v>
      </c>
      <c r="E508" s="988"/>
      <c r="F508" s="989"/>
    </row>
    <row r="509" spans="2:6" ht="76.5" x14ac:dyDescent="0.2">
      <c r="B509" s="1104">
        <v>1.28</v>
      </c>
      <c r="C509" s="984" t="s">
        <v>262</v>
      </c>
      <c r="D509" s="245" t="s">
        <v>243</v>
      </c>
      <c r="E509" s="985" t="s">
        <v>1288</v>
      </c>
      <c r="F509" s="986" t="s">
        <v>1289</v>
      </c>
    </row>
    <row r="510" spans="2:6" ht="60" outlineLevel="1" x14ac:dyDescent="0.2">
      <c r="B510" s="1105"/>
      <c r="C510" s="987"/>
      <c r="D510" s="246" t="s">
        <v>229</v>
      </c>
      <c r="E510" s="988"/>
      <c r="F510" s="989" t="s">
        <v>78</v>
      </c>
    </row>
    <row r="511" spans="2:6" ht="96" outlineLevel="1" x14ac:dyDescent="0.2">
      <c r="B511" s="1105"/>
      <c r="C511" s="987"/>
      <c r="D511" s="246" t="s">
        <v>230</v>
      </c>
      <c r="E511" s="988"/>
      <c r="F511" s="989" t="s">
        <v>78</v>
      </c>
    </row>
    <row r="512" spans="2:6" ht="84" outlineLevel="1" x14ac:dyDescent="0.2">
      <c r="B512" s="1105"/>
      <c r="C512" s="987"/>
      <c r="D512" s="246" t="s">
        <v>244</v>
      </c>
      <c r="E512" s="988"/>
      <c r="F512" s="989" t="s">
        <v>78</v>
      </c>
    </row>
    <row r="513" spans="2:6" ht="24" outlineLevel="1" x14ac:dyDescent="0.2">
      <c r="B513" s="1105"/>
      <c r="C513" s="987"/>
      <c r="D513" s="246" t="s">
        <v>245</v>
      </c>
      <c r="E513" s="988"/>
      <c r="F513" s="989" t="s">
        <v>78</v>
      </c>
    </row>
    <row r="514" spans="2:6" ht="48" outlineLevel="1" x14ac:dyDescent="0.2">
      <c r="B514" s="1105"/>
      <c r="C514" s="987"/>
      <c r="D514" s="246" t="s">
        <v>246</v>
      </c>
      <c r="E514" s="988"/>
      <c r="F514" s="989" t="s">
        <v>78</v>
      </c>
    </row>
    <row r="515" spans="2:6" ht="60" outlineLevel="1" x14ac:dyDescent="0.2">
      <c r="B515" s="1105"/>
      <c r="C515" s="987"/>
      <c r="D515" s="246" t="s">
        <v>247</v>
      </c>
      <c r="E515" s="988"/>
      <c r="F515" s="989" t="s">
        <v>78</v>
      </c>
    </row>
    <row r="516" spans="2:6" outlineLevel="1" x14ac:dyDescent="0.2">
      <c r="B516" s="1105"/>
      <c r="C516" s="987"/>
      <c r="D516" s="246" t="s">
        <v>231</v>
      </c>
      <c r="E516" s="988"/>
      <c r="F516" s="989" t="s">
        <v>78</v>
      </c>
    </row>
    <row r="517" spans="2:6" ht="72" outlineLevel="1" x14ac:dyDescent="0.2">
      <c r="B517" s="1105"/>
      <c r="C517" s="987"/>
      <c r="D517" s="246" t="s">
        <v>1116</v>
      </c>
      <c r="E517" s="988"/>
      <c r="F517" s="989" t="s">
        <v>78</v>
      </c>
    </row>
    <row r="518" spans="2:6" outlineLevel="1" x14ac:dyDescent="0.2">
      <c r="B518" s="1105"/>
      <c r="C518" s="987"/>
      <c r="D518" s="246" t="s">
        <v>1117</v>
      </c>
      <c r="E518" s="988"/>
      <c r="F518" s="989" t="s">
        <v>1290</v>
      </c>
    </row>
    <row r="519" spans="2:6" ht="24" outlineLevel="1" x14ac:dyDescent="0.2">
      <c r="B519" s="1105"/>
      <c r="C519" s="987"/>
      <c r="D519" s="246" t="s">
        <v>1119</v>
      </c>
      <c r="E519" s="988"/>
      <c r="F519" s="989" t="s">
        <v>1290</v>
      </c>
    </row>
    <row r="520" spans="2:6" ht="24" outlineLevel="1" x14ac:dyDescent="0.2">
      <c r="B520" s="1105"/>
      <c r="C520" s="987"/>
      <c r="D520" s="246" t="s">
        <v>1291</v>
      </c>
      <c r="E520" s="988"/>
      <c r="F520" s="989" t="s">
        <v>1292</v>
      </c>
    </row>
    <row r="521" spans="2:6" ht="24" outlineLevel="1" x14ac:dyDescent="0.2">
      <c r="B521" s="1105"/>
      <c r="C521" s="987"/>
      <c r="D521" s="246" t="s">
        <v>1124</v>
      </c>
      <c r="E521" s="988"/>
      <c r="F521" s="989" t="s">
        <v>1293</v>
      </c>
    </row>
    <row r="522" spans="2:6" outlineLevel="1" x14ac:dyDescent="0.2">
      <c r="B522" s="1105"/>
      <c r="C522" s="987"/>
      <c r="D522" s="246" t="s">
        <v>1126</v>
      </c>
      <c r="E522" s="988"/>
      <c r="F522" s="989" t="s">
        <v>1294</v>
      </c>
    </row>
    <row r="523" spans="2:6" ht="24" outlineLevel="1" x14ac:dyDescent="0.2">
      <c r="B523" s="1105"/>
      <c r="C523" s="987"/>
      <c r="D523" s="246" t="s">
        <v>1128</v>
      </c>
      <c r="E523" s="988"/>
      <c r="F523" s="989" t="s">
        <v>1295</v>
      </c>
    </row>
    <row r="524" spans="2:6" outlineLevel="1" x14ac:dyDescent="0.2">
      <c r="B524" s="1105"/>
      <c r="C524" s="987"/>
      <c r="D524" s="246" t="s">
        <v>1296</v>
      </c>
      <c r="E524" s="988"/>
      <c r="F524" s="989" t="s">
        <v>1297</v>
      </c>
    </row>
    <row r="525" spans="2:6" outlineLevel="1" x14ac:dyDescent="0.2">
      <c r="B525" s="1106"/>
      <c r="C525" s="987"/>
      <c r="D525" s="246" t="s">
        <v>248</v>
      </c>
      <c r="E525" s="988"/>
      <c r="F525" s="989"/>
    </row>
    <row r="526" spans="2:6" ht="76.5" x14ac:dyDescent="0.2">
      <c r="B526" s="1104">
        <v>1.29</v>
      </c>
      <c r="C526" s="984" t="s">
        <v>263</v>
      </c>
      <c r="D526" s="245" t="s">
        <v>243</v>
      </c>
      <c r="E526" s="985" t="s">
        <v>1288</v>
      </c>
      <c r="F526" s="986" t="s">
        <v>1289</v>
      </c>
    </row>
    <row r="527" spans="2:6" ht="60" outlineLevel="1" x14ac:dyDescent="0.2">
      <c r="B527" s="1105"/>
      <c r="C527" s="987"/>
      <c r="D527" s="246" t="s">
        <v>229</v>
      </c>
      <c r="E527" s="988"/>
      <c r="F527" s="989" t="s">
        <v>78</v>
      </c>
    </row>
    <row r="528" spans="2:6" ht="96" outlineLevel="1" x14ac:dyDescent="0.2">
      <c r="B528" s="1105"/>
      <c r="C528" s="987"/>
      <c r="D528" s="246" t="s">
        <v>230</v>
      </c>
      <c r="E528" s="988"/>
      <c r="F528" s="989" t="s">
        <v>78</v>
      </c>
    </row>
    <row r="529" spans="2:6" ht="84" outlineLevel="1" x14ac:dyDescent="0.2">
      <c r="B529" s="1105"/>
      <c r="C529" s="987"/>
      <c r="D529" s="246" t="s">
        <v>244</v>
      </c>
      <c r="E529" s="988"/>
      <c r="F529" s="989" t="s">
        <v>78</v>
      </c>
    </row>
    <row r="530" spans="2:6" ht="24" outlineLevel="1" x14ac:dyDescent="0.2">
      <c r="B530" s="1105"/>
      <c r="C530" s="987"/>
      <c r="D530" s="246" t="s">
        <v>245</v>
      </c>
      <c r="E530" s="988"/>
      <c r="F530" s="989" t="s">
        <v>78</v>
      </c>
    </row>
    <row r="531" spans="2:6" ht="48" outlineLevel="1" x14ac:dyDescent="0.2">
      <c r="B531" s="1105"/>
      <c r="C531" s="987"/>
      <c r="D531" s="246" t="s">
        <v>246</v>
      </c>
      <c r="E531" s="988"/>
      <c r="F531" s="989" t="s">
        <v>78</v>
      </c>
    </row>
    <row r="532" spans="2:6" ht="60" outlineLevel="1" x14ac:dyDescent="0.2">
      <c r="B532" s="1105"/>
      <c r="C532" s="987"/>
      <c r="D532" s="246" t="s">
        <v>247</v>
      </c>
      <c r="E532" s="988"/>
      <c r="F532" s="989" t="s">
        <v>78</v>
      </c>
    </row>
    <row r="533" spans="2:6" outlineLevel="1" x14ac:dyDescent="0.2">
      <c r="B533" s="1105"/>
      <c r="C533" s="987"/>
      <c r="D533" s="246" t="s">
        <v>231</v>
      </c>
      <c r="E533" s="988"/>
      <c r="F533" s="989" t="s">
        <v>78</v>
      </c>
    </row>
    <row r="534" spans="2:6" ht="72" outlineLevel="1" x14ac:dyDescent="0.2">
      <c r="B534" s="1105"/>
      <c r="C534" s="987"/>
      <c r="D534" s="246" t="s">
        <v>1116</v>
      </c>
      <c r="E534" s="988"/>
      <c r="F534" s="989" t="s">
        <v>78</v>
      </c>
    </row>
    <row r="535" spans="2:6" outlineLevel="1" x14ac:dyDescent="0.2">
      <c r="B535" s="1105"/>
      <c r="C535" s="987"/>
      <c r="D535" s="246" t="s">
        <v>1117</v>
      </c>
      <c r="E535" s="988"/>
      <c r="F535" s="989" t="s">
        <v>1290</v>
      </c>
    </row>
    <row r="536" spans="2:6" ht="24" outlineLevel="1" x14ac:dyDescent="0.2">
      <c r="B536" s="1105"/>
      <c r="C536" s="987"/>
      <c r="D536" s="246" t="s">
        <v>1119</v>
      </c>
      <c r="E536" s="988"/>
      <c r="F536" s="989" t="s">
        <v>1290</v>
      </c>
    </row>
    <row r="537" spans="2:6" ht="24" outlineLevel="1" x14ac:dyDescent="0.2">
      <c r="B537" s="1105"/>
      <c r="C537" s="987"/>
      <c r="D537" s="246" t="s">
        <v>1291</v>
      </c>
      <c r="E537" s="988"/>
      <c r="F537" s="989" t="s">
        <v>1292</v>
      </c>
    </row>
    <row r="538" spans="2:6" ht="24" outlineLevel="1" x14ac:dyDescent="0.2">
      <c r="B538" s="1105"/>
      <c r="C538" s="987"/>
      <c r="D538" s="246" t="s">
        <v>1124</v>
      </c>
      <c r="E538" s="988"/>
      <c r="F538" s="989" t="s">
        <v>1293</v>
      </c>
    </row>
    <row r="539" spans="2:6" outlineLevel="1" x14ac:dyDescent="0.2">
      <c r="B539" s="1105"/>
      <c r="C539" s="987"/>
      <c r="D539" s="246" t="s">
        <v>1126</v>
      </c>
      <c r="E539" s="988"/>
      <c r="F539" s="989" t="s">
        <v>1294</v>
      </c>
    </row>
    <row r="540" spans="2:6" ht="24" outlineLevel="1" x14ac:dyDescent="0.2">
      <c r="B540" s="1105"/>
      <c r="C540" s="987"/>
      <c r="D540" s="246" t="s">
        <v>1128</v>
      </c>
      <c r="E540" s="988"/>
      <c r="F540" s="989" t="s">
        <v>1295</v>
      </c>
    </row>
    <row r="541" spans="2:6" outlineLevel="1" x14ac:dyDescent="0.2">
      <c r="B541" s="1105"/>
      <c r="C541" s="987"/>
      <c r="D541" s="246" t="s">
        <v>1296</v>
      </c>
      <c r="E541" s="988"/>
      <c r="F541" s="989" t="s">
        <v>1297</v>
      </c>
    </row>
    <row r="542" spans="2:6" outlineLevel="1" x14ac:dyDescent="0.2">
      <c r="B542" s="1106"/>
      <c r="C542" s="987"/>
      <c r="D542" s="246" t="s">
        <v>248</v>
      </c>
      <c r="E542" s="988"/>
      <c r="F542" s="989"/>
    </row>
    <row r="543" spans="2:6" ht="76.5" x14ac:dyDescent="0.2">
      <c r="B543" s="1104">
        <v>1.3</v>
      </c>
      <c r="C543" s="984" t="s">
        <v>264</v>
      </c>
      <c r="D543" s="245" t="s">
        <v>243</v>
      </c>
      <c r="E543" s="985" t="s">
        <v>1288</v>
      </c>
      <c r="F543" s="986" t="s">
        <v>1289</v>
      </c>
    </row>
    <row r="544" spans="2:6" ht="60" outlineLevel="1" x14ac:dyDescent="0.2">
      <c r="B544" s="1105"/>
      <c r="C544" s="987"/>
      <c r="D544" s="246" t="s">
        <v>229</v>
      </c>
      <c r="E544" s="988"/>
      <c r="F544" s="989" t="s">
        <v>78</v>
      </c>
    </row>
    <row r="545" spans="2:6" ht="96" outlineLevel="1" x14ac:dyDescent="0.2">
      <c r="B545" s="1105"/>
      <c r="C545" s="987"/>
      <c r="D545" s="246" t="s">
        <v>230</v>
      </c>
      <c r="E545" s="988"/>
      <c r="F545" s="989" t="s">
        <v>78</v>
      </c>
    </row>
    <row r="546" spans="2:6" ht="84" outlineLevel="1" x14ac:dyDescent="0.2">
      <c r="B546" s="1105"/>
      <c r="C546" s="987"/>
      <c r="D546" s="246" t="s">
        <v>244</v>
      </c>
      <c r="E546" s="988"/>
      <c r="F546" s="989" t="s">
        <v>78</v>
      </c>
    </row>
    <row r="547" spans="2:6" ht="24" outlineLevel="1" x14ac:dyDescent="0.2">
      <c r="B547" s="1105"/>
      <c r="C547" s="987"/>
      <c r="D547" s="246" t="s">
        <v>245</v>
      </c>
      <c r="E547" s="988"/>
      <c r="F547" s="989" t="s">
        <v>78</v>
      </c>
    </row>
    <row r="548" spans="2:6" ht="48" outlineLevel="1" x14ac:dyDescent="0.2">
      <c r="B548" s="1105"/>
      <c r="C548" s="987"/>
      <c r="D548" s="246" t="s">
        <v>246</v>
      </c>
      <c r="E548" s="988"/>
      <c r="F548" s="989" t="s">
        <v>78</v>
      </c>
    </row>
    <row r="549" spans="2:6" ht="60" outlineLevel="1" x14ac:dyDescent="0.2">
      <c r="B549" s="1105"/>
      <c r="C549" s="987"/>
      <c r="D549" s="246" t="s">
        <v>247</v>
      </c>
      <c r="E549" s="988"/>
      <c r="F549" s="989" t="s">
        <v>78</v>
      </c>
    </row>
    <row r="550" spans="2:6" outlineLevel="1" x14ac:dyDescent="0.2">
      <c r="B550" s="1105"/>
      <c r="C550" s="987"/>
      <c r="D550" s="246" t="s">
        <v>231</v>
      </c>
      <c r="E550" s="988"/>
      <c r="F550" s="989" t="s">
        <v>78</v>
      </c>
    </row>
    <row r="551" spans="2:6" ht="72" outlineLevel="1" x14ac:dyDescent="0.2">
      <c r="B551" s="1105"/>
      <c r="C551" s="987"/>
      <c r="D551" s="246" t="s">
        <v>1116</v>
      </c>
      <c r="E551" s="988"/>
      <c r="F551" s="989" t="s">
        <v>78</v>
      </c>
    </row>
    <row r="552" spans="2:6" outlineLevel="1" x14ac:dyDescent="0.2">
      <c r="B552" s="1105"/>
      <c r="C552" s="987"/>
      <c r="D552" s="246" t="s">
        <v>1117</v>
      </c>
      <c r="E552" s="988"/>
      <c r="F552" s="989" t="s">
        <v>1290</v>
      </c>
    </row>
    <row r="553" spans="2:6" ht="24" outlineLevel="1" x14ac:dyDescent="0.2">
      <c r="B553" s="1105"/>
      <c r="C553" s="987"/>
      <c r="D553" s="246" t="s">
        <v>1119</v>
      </c>
      <c r="E553" s="988"/>
      <c r="F553" s="989" t="s">
        <v>1290</v>
      </c>
    </row>
    <row r="554" spans="2:6" ht="24" outlineLevel="1" x14ac:dyDescent="0.2">
      <c r="B554" s="1105"/>
      <c r="C554" s="987"/>
      <c r="D554" s="246" t="s">
        <v>1291</v>
      </c>
      <c r="E554" s="988"/>
      <c r="F554" s="989" t="s">
        <v>1292</v>
      </c>
    </row>
    <row r="555" spans="2:6" ht="24" outlineLevel="1" x14ac:dyDescent="0.2">
      <c r="B555" s="1105"/>
      <c r="C555" s="987"/>
      <c r="D555" s="246" t="s">
        <v>1124</v>
      </c>
      <c r="E555" s="988"/>
      <c r="F555" s="989" t="s">
        <v>1293</v>
      </c>
    </row>
    <row r="556" spans="2:6" outlineLevel="1" x14ac:dyDescent="0.2">
      <c r="B556" s="1105"/>
      <c r="C556" s="987"/>
      <c r="D556" s="246" t="s">
        <v>1126</v>
      </c>
      <c r="E556" s="988"/>
      <c r="F556" s="989" t="s">
        <v>1294</v>
      </c>
    </row>
    <row r="557" spans="2:6" ht="24" outlineLevel="1" x14ac:dyDescent="0.2">
      <c r="B557" s="1105"/>
      <c r="C557" s="987"/>
      <c r="D557" s="246" t="s">
        <v>1128</v>
      </c>
      <c r="E557" s="988"/>
      <c r="F557" s="989" t="s">
        <v>1295</v>
      </c>
    </row>
    <row r="558" spans="2:6" outlineLevel="1" x14ac:dyDescent="0.2">
      <c r="B558" s="1105"/>
      <c r="C558" s="987"/>
      <c r="D558" s="246" t="s">
        <v>1296</v>
      </c>
      <c r="E558" s="988"/>
      <c r="F558" s="989" t="s">
        <v>1297</v>
      </c>
    </row>
    <row r="559" spans="2:6" outlineLevel="1" x14ac:dyDescent="0.2">
      <c r="B559" s="1106"/>
      <c r="C559" s="987"/>
      <c r="D559" s="246" t="s">
        <v>248</v>
      </c>
      <c r="E559" s="988"/>
      <c r="F559" s="989"/>
    </row>
    <row r="560" spans="2:6" ht="76.5" x14ac:dyDescent="0.2">
      <c r="B560" s="1104">
        <v>1.31</v>
      </c>
      <c r="C560" s="984" t="s">
        <v>265</v>
      </c>
      <c r="D560" s="245" t="s">
        <v>243</v>
      </c>
      <c r="E560" s="985" t="s">
        <v>1288</v>
      </c>
      <c r="F560" s="986" t="s">
        <v>1289</v>
      </c>
    </row>
    <row r="561" spans="2:6" ht="60" outlineLevel="1" x14ac:dyDescent="0.2">
      <c r="B561" s="1105"/>
      <c r="C561" s="987"/>
      <c r="D561" s="246" t="s">
        <v>229</v>
      </c>
      <c r="E561" s="988"/>
      <c r="F561" s="989" t="s">
        <v>78</v>
      </c>
    </row>
    <row r="562" spans="2:6" ht="96" outlineLevel="1" x14ac:dyDescent="0.2">
      <c r="B562" s="1105"/>
      <c r="C562" s="987"/>
      <c r="D562" s="246" t="s">
        <v>230</v>
      </c>
      <c r="E562" s="988"/>
      <c r="F562" s="989" t="s">
        <v>78</v>
      </c>
    </row>
    <row r="563" spans="2:6" ht="84" outlineLevel="1" x14ac:dyDescent="0.2">
      <c r="B563" s="1105"/>
      <c r="C563" s="987"/>
      <c r="D563" s="246" t="s">
        <v>244</v>
      </c>
      <c r="E563" s="988"/>
      <c r="F563" s="989" t="s">
        <v>78</v>
      </c>
    </row>
    <row r="564" spans="2:6" ht="24" outlineLevel="1" x14ac:dyDescent="0.2">
      <c r="B564" s="1105"/>
      <c r="C564" s="987"/>
      <c r="D564" s="246" t="s">
        <v>245</v>
      </c>
      <c r="E564" s="988"/>
      <c r="F564" s="989" t="s">
        <v>78</v>
      </c>
    </row>
    <row r="565" spans="2:6" ht="48" outlineLevel="1" x14ac:dyDescent="0.2">
      <c r="B565" s="1105"/>
      <c r="C565" s="987"/>
      <c r="D565" s="246" t="s">
        <v>246</v>
      </c>
      <c r="E565" s="988"/>
      <c r="F565" s="989" t="s">
        <v>78</v>
      </c>
    </row>
    <row r="566" spans="2:6" ht="60" outlineLevel="1" x14ac:dyDescent="0.2">
      <c r="B566" s="1105"/>
      <c r="C566" s="987"/>
      <c r="D566" s="246" t="s">
        <v>247</v>
      </c>
      <c r="E566" s="988"/>
      <c r="F566" s="989" t="s">
        <v>78</v>
      </c>
    </row>
    <row r="567" spans="2:6" outlineLevel="1" x14ac:dyDescent="0.2">
      <c r="B567" s="1105"/>
      <c r="C567" s="987"/>
      <c r="D567" s="246" t="s">
        <v>231</v>
      </c>
      <c r="E567" s="988"/>
      <c r="F567" s="989" t="s">
        <v>78</v>
      </c>
    </row>
    <row r="568" spans="2:6" ht="72" outlineLevel="1" x14ac:dyDescent="0.2">
      <c r="B568" s="1105"/>
      <c r="C568" s="987"/>
      <c r="D568" s="246" t="s">
        <v>1116</v>
      </c>
      <c r="E568" s="988"/>
      <c r="F568" s="989" t="s">
        <v>78</v>
      </c>
    </row>
    <row r="569" spans="2:6" outlineLevel="1" x14ac:dyDescent="0.2">
      <c r="B569" s="1105"/>
      <c r="C569" s="987"/>
      <c r="D569" s="246" t="s">
        <v>1117</v>
      </c>
      <c r="E569" s="988"/>
      <c r="F569" s="989" t="s">
        <v>1290</v>
      </c>
    </row>
    <row r="570" spans="2:6" ht="24" outlineLevel="1" x14ac:dyDescent="0.2">
      <c r="B570" s="1105"/>
      <c r="C570" s="987"/>
      <c r="D570" s="246" t="s">
        <v>1119</v>
      </c>
      <c r="E570" s="988"/>
      <c r="F570" s="989" t="s">
        <v>1290</v>
      </c>
    </row>
    <row r="571" spans="2:6" ht="24" outlineLevel="1" x14ac:dyDescent="0.2">
      <c r="B571" s="1105"/>
      <c r="C571" s="987"/>
      <c r="D571" s="246" t="s">
        <v>1291</v>
      </c>
      <c r="E571" s="988"/>
      <c r="F571" s="989" t="s">
        <v>1292</v>
      </c>
    </row>
    <row r="572" spans="2:6" ht="24" outlineLevel="1" x14ac:dyDescent="0.2">
      <c r="B572" s="1105"/>
      <c r="C572" s="987"/>
      <c r="D572" s="246" t="s">
        <v>1124</v>
      </c>
      <c r="E572" s="988"/>
      <c r="F572" s="989" t="s">
        <v>1293</v>
      </c>
    </row>
    <row r="573" spans="2:6" outlineLevel="1" x14ac:dyDescent="0.2">
      <c r="B573" s="1105"/>
      <c r="C573" s="987"/>
      <c r="D573" s="246" t="s">
        <v>1126</v>
      </c>
      <c r="E573" s="988"/>
      <c r="F573" s="989" t="s">
        <v>1294</v>
      </c>
    </row>
    <row r="574" spans="2:6" ht="24" outlineLevel="1" x14ac:dyDescent="0.2">
      <c r="B574" s="1105"/>
      <c r="C574" s="987"/>
      <c r="D574" s="246" t="s">
        <v>1128</v>
      </c>
      <c r="E574" s="988"/>
      <c r="F574" s="989" t="s">
        <v>1295</v>
      </c>
    </row>
    <row r="575" spans="2:6" outlineLevel="1" x14ac:dyDescent="0.2">
      <c r="B575" s="1105"/>
      <c r="C575" s="987"/>
      <c r="D575" s="246" t="s">
        <v>1296</v>
      </c>
      <c r="E575" s="988"/>
      <c r="F575" s="989" t="s">
        <v>1297</v>
      </c>
    </row>
    <row r="576" spans="2:6" outlineLevel="1" x14ac:dyDescent="0.2">
      <c r="B576" s="1106"/>
      <c r="C576" s="987"/>
      <c r="D576" s="246" t="s">
        <v>248</v>
      </c>
      <c r="E576" s="988"/>
      <c r="F576" s="989"/>
    </row>
    <row r="577" spans="2:6" ht="21" customHeight="1" x14ac:dyDescent="0.2">
      <c r="B577" s="1102" t="s">
        <v>1298</v>
      </c>
      <c r="C577" s="1103"/>
      <c r="D577" s="1103"/>
      <c r="E577" s="1103"/>
      <c r="F577" s="1103"/>
    </row>
    <row r="578" spans="2:6" ht="153" x14ac:dyDescent="0.2">
      <c r="B578" s="1104">
        <v>1.32</v>
      </c>
      <c r="C578" s="984" t="s">
        <v>1299</v>
      </c>
      <c r="D578" s="245" t="s">
        <v>1300</v>
      </c>
      <c r="E578" s="985" t="s">
        <v>1301</v>
      </c>
      <c r="F578" s="986" t="s">
        <v>1302</v>
      </c>
    </row>
    <row r="579" spans="2:6" outlineLevel="1" x14ac:dyDescent="0.2">
      <c r="B579" s="1105"/>
      <c r="C579" s="987"/>
      <c r="D579" s="246" t="s">
        <v>983</v>
      </c>
      <c r="E579" s="988"/>
      <c r="F579" s="989" t="s">
        <v>78</v>
      </c>
    </row>
    <row r="580" spans="2:6" ht="36" outlineLevel="1" x14ac:dyDescent="0.2">
      <c r="B580" s="1105"/>
      <c r="C580" s="987"/>
      <c r="D580" s="246" t="s">
        <v>984</v>
      </c>
      <c r="E580" s="988"/>
      <c r="F580" s="989" t="s">
        <v>78</v>
      </c>
    </row>
    <row r="581" spans="2:6" ht="36" outlineLevel="1" x14ac:dyDescent="0.2">
      <c r="B581" s="1105"/>
      <c r="C581" s="987"/>
      <c r="D581" s="246" t="s">
        <v>985</v>
      </c>
      <c r="E581" s="988"/>
      <c r="F581" s="989" t="s">
        <v>78</v>
      </c>
    </row>
    <row r="582" spans="2:6" ht="60" outlineLevel="1" x14ac:dyDescent="0.2">
      <c r="B582" s="1105"/>
      <c r="C582" s="987"/>
      <c r="D582" s="246" t="s">
        <v>294</v>
      </c>
      <c r="E582" s="988"/>
      <c r="F582" s="989" t="s">
        <v>78</v>
      </c>
    </row>
    <row r="583" spans="2:6" ht="72" outlineLevel="1" x14ac:dyDescent="0.2">
      <c r="B583" s="1105"/>
      <c r="C583" s="987"/>
      <c r="D583" s="246" t="s">
        <v>1116</v>
      </c>
      <c r="E583" s="988"/>
      <c r="F583" s="989" t="s">
        <v>78</v>
      </c>
    </row>
    <row r="584" spans="2:6" outlineLevel="1" x14ac:dyDescent="0.2">
      <c r="B584" s="1105"/>
      <c r="C584" s="987"/>
      <c r="D584" s="246" t="s">
        <v>1117</v>
      </c>
      <c r="E584" s="988"/>
      <c r="F584" s="989" t="s">
        <v>1303</v>
      </c>
    </row>
    <row r="585" spans="2:6" ht="24" outlineLevel="1" x14ac:dyDescent="0.2">
      <c r="B585" s="1105"/>
      <c r="C585" s="987"/>
      <c r="D585" s="246" t="s">
        <v>1134</v>
      </c>
      <c r="E585" s="988"/>
      <c r="F585" s="989" t="s">
        <v>1304</v>
      </c>
    </row>
    <row r="586" spans="2:6" outlineLevel="1" x14ac:dyDescent="0.2">
      <c r="B586" s="1105"/>
      <c r="C586" s="987"/>
      <c r="D586" s="246" t="s">
        <v>1305</v>
      </c>
      <c r="E586" s="988"/>
      <c r="F586" s="989" t="s">
        <v>1306</v>
      </c>
    </row>
    <row r="587" spans="2:6" ht="24" outlineLevel="1" x14ac:dyDescent="0.2">
      <c r="B587" s="1105"/>
      <c r="C587" s="987"/>
      <c r="D587" s="246" t="s">
        <v>1307</v>
      </c>
      <c r="E587" s="988"/>
      <c r="F587" s="989" t="s">
        <v>1306</v>
      </c>
    </row>
    <row r="588" spans="2:6" ht="48" outlineLevel="1" x14ac:dyDescent="0.2">
      <c r="B588" s="1105"/>
      <c r="C588" s="987"/>
      <c r="D588" s="246" t="s">
        <v>1308</v>
      </c>
      <c r="E588" s="988"/>
      <c r="F588" s="989" t="s">
        <v>1309</v>
      </c>
    </row>
    <row r="589" spans="2:6" ht="60" outlineLevel="1" x14ac:dyDescent="0.2">
      <c r="B589" s="1105"/>
      <c r="C589" s="987"/>
      <c r="D589" s="246" t="s">
        <v>1310</v>
      </c>
      <c r="E589" s="988"/>
      <c r="F589" s="989" t="s">
        <v>1311</v>
      </c>
    </row>
    <row r="590" spans="2:6" ht="24" outlineLevel="1" x14ac:dyDescent="0.2">
      <c r="B590" s="1105"/>
      <c r="C590" s="987"/>
      <c r="D590" s="246" t="s">
        <v>1312</v>
      </c>
      <c r="E590" s="988"/>
      <c r="F590" s="989" t="s">
        <v>1304</v>
      </c>
    </row>
    <row r="591" spans="2:6" outlineLevel="1" x14ac:dyDescent="0.2">
      <c r="B591" s="1105"/>
      <c r="C591" s="987"/>
      <c r="D591" s="246" t="s">
        <v>1313</v>
      </c>
      <c r="E591" s="988"/>
      <c r="F591" s="989" t="s">
        <v>1314</v>
      </c>
    </row>
    <row r="592" spans="2:6" ht="24" outlineLevel="1" x14ac:dyDescent="0.2">
      <c r="B592" s="1105"/>
      <c r="C592" s="987"/>
      <c r="D592" s="246" t="s">
        <v>1315</v>
      </c>
      <c r="E592" s="988"/>
      <c r="F592" s="989" t="s">
        <v>1303</v>
      </c>
    </row>
    <row r="593" spans="2:6" outlineLevel="1" x14ac:dyDescent="0.2">
      <c r="B593" s="1105"/>
      <c r="C593" s="987"/>
      <c r="D593" s="246" t="s">
        <v>1234</v>
      </c>
      <c r="E593" s="988"/>
      <c r="F593" s="989" t="s">
        <v>1316</v>
      </c>
    </row>
    <row r="594" spans="2:6" outlineLevel="1" x14ac:dyDescent="0.2">
      <c r="B594" s="1106"/>
      <c r="C594" s="987"/>
      <c r="D594" s="246" t="s">
        <v>224</v>
      </c>
      <c r="E594" s="988"/>
      <c r="F594" s="989"/>
    </row>
    <row r="595" spans="2:6" ht="21" customHeight="1" x14ac:dyDescent="0.2">
      <c r="B595" s="1102" t="s">
        <v>1317</v>
      </c>
      <c r="C595" s="1103"/>
      <c r="D595" s="1103"/>
      <c r="E595" s="1103"/>
      <c r="F595" s="1103"/>
    </row>
    <row r="596" spans="2:6" ht="153" x14ac:dyDescent="0.2">
      <c r="B596" s="1104">
        <v>1.33</v>
      </c>
      <c r="C596" s="984" t="s">
        <v>1318</v>
      </c>
      <c r="D596" s="245" t="s">
        <v>1319</v>
      </c>
      <c r="E596" s="985" t="s">
        <v>1320</v>
      </c>
      <c r="F596" s="986" t="s">
        <v>1321</v>
      </c>
    </row>
    <row r="597" spans="2:6" outlineLevel="1" x14ac:dyDescent="0.2">
      <c r="B597" s="1105"/>
      <c r="C597" s="987"/>
      <c r="D597" s="246" t="s">
        <v>983</v>
      </c>
      <c r="E597" s="988"/>
      <c r="F597" s="989" t="s">
        <v>78</v>
      </c>
    </row>
    <row r="598" spans="2:6" ht="36" outlineLevel="1" x14ac:dyDescent="0.2">
      <c r="B598" s="1105"/>
      <c r="C598" s="987"/>
      <c r="D598" s="246" t="s">
        <v>984</v>
      </c>
      <c r="E598" s="988"/>
      <c r="F598" s="989" t="s">
        <v>78</v>
      </c>
    </row>
    <row r="599" spans="2:6" ht="36" outlineLevel="1" x14ac:dyDescent="0.2">
      <c r="B599" s="1105"/>
      <c r="C599" s="987"/>
      <c r="D599" s="246" t="s">
        <v>985</v>
      </c>
      <c r="E599" s="988"/>
      <c r="F599" s="989" t="s">
        <v>78</v>
      </c>
    </row>
    <row r="600" spans="2:6" ht="72" outlineLevel="1" x14ac:dyDescent="0.2">
      <c r="B600" s="1105"/>
      <c r="C600" s="987"/>
      <c r="D600" s="246" t="s">
        <v>1116</v>
      </c>
      <c r="E600" s="988"/>
      <c r="F600" s="989" t="s">
        <v>78</v>
      </c>
    </row>
    <row r="601" spans="2:6" outlineLevel="1" x14ac:dyDescent="0.2">
      <c r="B601" s="1105"/>
      <c r="C601" s="987"/>
      <c r="D601" s="246" t="s">
        <v>1117</v>
      </c>
      <c r="E601" s="988"/>
      <c r="F601" s="989" t="s">
        <v>1322</v>
      </c>
    </row>
    <row r="602" spans="2:6" ht="24" outlineLevel="1" x14ac:dyDescent="0.2">
      <c r="B602" s="1105"/>
      <c r="C602" s="987"/>
      <c r="D602" s="246" t="s">
        <v>1134</v>
      </c>
      <c r="E602" s="988"/>
      <c r="F602" s="989" t="s">
        <v>1323</v>
      </c>
    </row>
    <row r="603" spans="2:6" outlineLevel="1" x14ac:dyDescent="0.2">
      <c r="B603" s="1105"/>
      <c r="C603" s="987"/>
      <c r="D603" s="246" t="s">
        <v>1305</v>
      </c>
      <c r="E603" s="988"/>
      <c r="F603" s="989" t="s">
        <v>1324</v>
      </c>
    </row>
    <row r="604" spans="2:6" ht="24" outlineLevel="1" x14ac:dyDescent="0.2">
      <c r="B604" s="1105"/>
      <c r="C604" s="987"/>
      <c r="D604" s="246" t="s">
        <v>1307</v>
      </c>
      <c r="E604" s="988"/>
      <c r="F604" s="989" t="s">
        <v>1324</v>
      </c>
    </row>
    <row r="605" spans="2:6" ht="48" outlineLevel="1" x14ac:dyDescent="0.2">
      <c r="B605" s="1105"/>
      <c r="C605" s="987"/>
      <c r="D605" s="246" t="s">
        <v>1308</v>
      </c>
      <c r="E605" s="988"/>
      <c r="F605" s="989" t="s">
        <v>1325</v>
      </c>
    </row>
    <row r="606" spans="2:6" ht="60" outlineLevel="1" x14ac:dyDescent="0.2">
      <c r="B606" s="1105"/>
      <c r="C606" s="987"/>
      <c r="D606" s="246" t="s">
        <v>1310</v>
      </c>
      <c r="E606" s="988"/>
      <c r="F606" s="989" t="s">
        <v>1326</v>
      </c>
    </row>
    <row r="607" spans="2:6" ht="24" outlineLevel="1" x14ac:dyDescent="0.2">
      <c r="B607" s="1105"/>
      <c r="C607" s="987"/>
      <c r="D607" s="246" t="s">
        <v>1312</v>
      </c>
      <c r="E607" s="988"/>
      <c r="F607" s="989" t="s">
        <v>1323</v>
      </c>
    </row>
    <row r="608" spans="2:6" outlineLevel="1" x14ac:dyDescent="0.2">
      <c r="B608" s="1105"/>
      <c r="C608" s="987"/>
      <c r="D608" s="246" t="s">
        <v>1313</v>
      </c>
      <c r="E608" s="988"/>
      <c r="F608" s="989" t="s">
        <v>1327</v>
      </c>
    </row>
    <row r="609" spans="2:6" ht="24" outlineLevel="1" x14ac:dyDescent="0.2">
      <c r="B609" s="1105"/>
      <c r="C609" s="987"/>
      <c r="D609" s="246" t="s">
        <v>1315</v>
      </c>
      <c r="E609" s="988"/>
      <c r="F609" s="989" t="s">
        <v>1322</v>
      </c>
    </row>
    <row r="610" spans="2:6" outlineLevel="1" x14ac:dyDescent="0.2">
      <c r="B610" s="1105"/>
      <c r="C610" s="987"/>
      <c r="D610" s="246" t="s">
        <v>1234</v>
      </c>
      <c r="E610" s="988"/>
      <c r="F610" s="989" t="s">
        <v>1328</v>
      </c>
    </row>
    <row r="611" spans="2:6" outlineLevel="1" x14ac:dyDescent="0.2">
      <c r="B611" s="1106"/>
      <c r="C611" s="987"/>
      <c r="D611" s="246" t="s">
        <v>224</v>
      </c>
      <c r="E611" s="988"/>
      <c r="F611" s="989"/>
    </row>
    <row r="612" spans="2:6" ht="27.95" customHeight="1" x14ac:dyDescent="0.2">
      <c r="B612" s="1102" t="s">
        <v>1329</v>
      </c>
      <c r="C612" s="1103"/>
      <c r="D612" s="1103"/>
      <c r="E612" s="1103"/>
      <c r="F612" s="1103"/>
    </row>
    <row r="613" spans="2:6" ht="63.75" x14ac:dyDescent="0.2">
      <c r="B613" s="1104">
        <v>1.34</v>
      </c>
      <c r="C613" s="984" t="s">
        <v>1330</v>
      </c>
      <c r="D613" s="245" t="s">
        <v>1331</v>
      </c>
      <c r="E613" s="985" t="s">
        <v>1332</v>
      </c>
      <c r="F613" s="986" t="s">
        <v>1333</v>
      </c>
    </row>
    <row r="614" spans="2:6" ht="48" outlineLevel="1" x14ac:dyDescent="0.2">
      <c r="B614" s="1105"/>
      <c r="C614" s="987"/>
      <c r="D614" s="246" t="s">
        <v>1334</v>
      </c>
      <c r="E614" s="988"/>
      <c r="F614" s="989" t="s">
        <v>78</v>
      </c>
    </row>
    <row r="615" spans="2:6" ht="36" outlineLevel="1" x14ac:dyDescent="0.2">
      <c r="B615" s="1105"/>
      <c r="C615" s="987"/>
      <c r="D615" s="246" t="s">
        <v>1335</v>
      </c>
      <c r="E615" s="988"/>
      <c r="F615" s="989" t="s">
        <v>78</v>
      </c>
    </row>
    <row r="616" spans="2:6" ht="60" outlineLevel="1" x14ac:dyDescent="0.2">
      <c r="B616" s="1105"/>
      <c r="C616" s="987"/>
      <c r="D616" s="246" t="s">
        <v>1336</v>
      </c>
      <c r="E616" s="988"/>
      <c r="F616" s="989" t="s">
        <v>78</v>
      </c>
    </row>
    <row r="617" spans="2:6" ht="72" outlineLevel="1" x14ac:dyDescent="0.2">
      <c r="B617" s="1105"/>
      <c r="C617" s="987"/>
      <c r="D617" s="246" t="s">
        <v>1337</v>
      </c>
      <c r="E617" s="988"/>
      <c r="F617" s="989" t="s">
        <v>78</v>
      </c>
    </row>
    <row r="618" spans="2:6" outlineLevel="1" x14ac:dyDescent="0.2">
      <c r="B618" s="1105"/>
      <c r="C618" s="987"/>
      <c r="D618" s="246" t="s">
        <v>223</v>
      </c>
      <c r="E618" s="988"/>
      <c r="F618" s="989" t="s">
        <v>78</v>
      </c>
    </row>
    <row r="619" spans="2:6" ht="72" outlineLevel="1" x14ac:dyDescent="0.2">
      <c r="B619" s="1105"/>
      <c r="C619" s="987"/>
      <c r="D619" s="246" t="s">
        <v>1116</v>
      </c>
      <c r="E619" s="988"/>
      <c r="F619" s="989" t="s">
        <v>78</v>
      </c>
    </row>
    <row r="620" spans="2:6" outlineLevel="1" x14ac:dyDescent="0.2">
      <c r="B620" s="1105"/>
      <c r="C620" s="987"/>
      <c r="D620" s="246" t="s">
        <v>1338</v>
      </c>
      <c r="E620" s="988"/>
      <c r="F620" s="989" t="s">
        <v>1339</v>
      </c>
    </row>
    <row r="621" spans="2:6" outlineLevel="1" x14ac:dyDescent="0.2">
      <c r="B621" s="1105"/>
      <c r="C621" s="987"/>
      <c r="D621" s="246" t="s">
        <v>1340</v>
      </c>
      <c r="E621" s="988"/>
      <c r="F621" s="989" t="s">
        <v>1341</v>
      </c>
    </row>
    <row r="622" spans="2:6" outlineLevel="1" x14ac:dyDescent="0.2">
      <c r="B622" s="1105"/>
      <c r="C622" s="987"/>
      <c r="D622" s="246" t="s">
        <v>1342</v>
      </c>
      <c r="E622" s="988"/>
      <c r="F622" s="989" t="s">
        <v>1343</v>
      </c>
    </row>
    <row r="623" spans="2:6" ht="24" outlineLevel="1" x14ac:dyDescent="0.2">
      <c r="B623" s="1105"/>
      <c r="C623" s="987"/>
      <c r="D623" s="246" t="s">
        <v>1344</v>
      </c>
      <c r="E623" s="988"/>
      <c r="F623" s="989" t="s">
        <v>1345</v>
      </c>
    </row>
    <row r="624" spans="2:6" outlineLevel="1" x14ac:dyDescent="0.2">
      <c r="B624" s="1105"/>
      <c r="C624" s="987"/>
      <c r="D624" s="246" t="s">
        <v>1346</v>
      </c>
      <c r="E624" s="988"/>
      <c r="F624" s="989" t="s">
        <v>1347</v>
      </c>
    </row>
    <row r="625" spans="2:6" outlineLevel="1" x14ac:dyDescent="0.2">
      <c r="B625" s="1105"/>
      <c r="C625" s="987"/>
      <c r="D625" s="246" t="s">
        <v>1348</v>
      </c>
      <c r="E625" s="988"/>
      <c r="F625" s="989" t="s">
        <v>1341</v>
      </c>
    </row>
    <row r="626" spans="2:6" outlineLevel="1" x14ac:dyDescent="0.2">
      <c r="B626" s="1105"/>
      <c r="C626" s="987"/>
      <c r="D626" s="246" t="s">
        <v>1349</v>
      </c>
      <c r="E626" s="988"/>
      <c r="F626" s="989" t="s">
        <v>1350</v>
      </c>
    </row>
    <row r="627" spans="2:6" outlineLevel="1" x14ac:dyDescent="0.2">
      <c r="B627" s="1105"/>
      <c r="C627" s="987"/>
      <c r="D627" s="246" t="s">
        <v>1351</v>
      </c>
      <c r="E627" s="988"/>
      <c r="F627" s="989" t="s">
        <v>1341</v>
      </c>
    </row>
    <row r="628" spans="2:6" outlineLevel="1" x14ac:dyDescent="0.2">
      <c r="B628" s="1106"/>
      <c r="C628" s="987"/>
      <c r="D628" s="246" t="s">
        <v>224</v>
      </c>
      <c r="E628" s="988"/>
      <c r="F628" s="989"/>
    </row>
    <row r="629" spans="2:6" ht="15" x14ac:dyDescent="0.2">
      <c r="B629" s="990"/>
      <c r="C629" s="1114" t="s">
        <v>266</v>
      </c>
      <c r="D629" s="1115"/>
      <c r="E629" s="1115"/>
      <c r="F629" s="991"/>
    </row>
    <row r="630" spans="2:6" ht="27.95" customHeight="1" x14ac:dyDescent="0.2">
      <c r="B630" s="990"/>
      <c r="C630" s="1116" t="s">
        <v>267</v>
      </c>
      <c r="D630" s="1117"/>
      <c r="E630" s="1117"/>
      <c r="F630" s="986" t="s">
        <v>1352</v>
      </c>
    </row>
    <row r="631" spans="2:6" ht="15" x14ac:dyDescent="0.2">
      <c r="B631" s="990"/>
      <c r="C631" s="1116" t="s">
        <v>1353</v>
      </c>
      <c r="D631" s="1117"/>
      <c r="E631" s="1117"/>
      <c r="F631" s="986" t="s">
        <v>1352</v>
      </c>
    </row>
    <row r="632" spans="2:6" ht="27.95" customHeight="1" x14ac:dyDescent="0.2">
      <c r="B632" s="990"/>
      <c r="C632" s="1116" t="s">
        <v>1004</v>
      </c>
      <c r="D632" s="1117"/>
      <c r="E632" s="1117"/>
      <c r="F632" s="986" t="s">
        <v>1187</v>
      </c>
    </row>
    <row r="633" spans="2:6" ht="15" x14ac:dyDescent="0.2">
      <c r="B633" s="990"/>
      <c r="C633" s="1116" t="s">
        <v>1354</v>
      </c>
      <c r="D633" s="1117"/>
      <c r="E633" s="1117"/>
      <c r="F633" s="986" t="s">
        <v>1187</v>
      </c>
    </row>
    <row r="634" spans="2:6" ht="27.95" customHeight="1" x14ac:dyDescent="0.2">
      <c r="B634" s="990"/>
      <c r="C634" s="1116" t="s">
        <v>328</v>
      </c>
      <c r="D634" s="1117"/>
      <c r="E634" s="1117"/>
      <c r="F634" s="986" t="s">
        <v>1256</v>
      </c>
    </row>
    <row r="635" spans="2:6" ht="15" x14ac:dyDescent="0.2">
      <c r="B635" s="990"/>
      <c r="C635" s="1116" t="s">
        <v>1355</v>
      </c>
      <c r="D635" s="1117"/>
      <c r="E635" s="1117"/>
      <c r="F635" s="986" t="s">
        <v>1256</v>
      </c>
    </row>
    <row r="636" spans="2:6" ht="27.95" customHeight="1" x14ac:dyDescent="0.2">
      <c r="B636" s="990"/>
      <c r="C636" s="1116" t="s">
        <v>1356</v>
      </c>
      <c r="D636" s="1117"/>
      <c r="E636" s="1117"/>
      <c r="F636" s="986" t="s">
        <v>1333</v>
      </c>
    </row>
    <row r="637" spans="2:6" ht="15" x14ac:dyDescent="0.2">
      <c r="B637" s="990"/>
      <c r="C637" s="1116" t="s">
        <v>1357</v>
      </c>
      <c r="D637" s="1117"/>
      <c r="E637" s="1117"/>
      <c r="F637" s="986" t="s">
        <v>1333</v>
      </c>
    </row>
    <row r="638" spans="2:6" ht="27.95" customHeight="1" x14ac:dyDescent="0.2">
      <c r="B638" s="990"/>
      <c r="C638" s="1116" t="s">
        <v>304</v>
      </c>
      <c r="D638" s="1117"/>
      <c r="E638" s="1117"/>
      <c r="F638" s="986" t="s">
        <v>1160</v>
      </c>
    </row>
    <row r="639" spans="2:6" ht="15" x14ac:dyDescent="0.2">
      <c r="B639" s="990"/>
      <c r="C639" s="1116" t="s">
        <v>1358</v>
      </c>
      <c r="D639" s="1117"/>
      <c r="E639" s="1117"/>
      <c r="F639" s="986" t="s">
        <v>1160</v>
      </c>
    </row>
    <row r="640" spans="2:6" ht="15" x14ac:dyDescent="0.2">
      <c r="B640" s="990"/>
      <c r="C640" s="1116" t="s">
        <v>268</v>
      </c>
      <c r="D640" s="1117"/>
      <c r="E640" s="1117"/>
      <c r="F640" s="986" t="s">
        <v>1359</v>
      </c>
    </row>
    <row r="641" spans="2:6" ht="15" x14ac:dyDescent="0.2">
      <c r="B641" s="990"/>
      <c r="C641" s="1116" t="s">
        <v>1360</v>
      </c>
      <c r="D641" s="1117"/>
      <c r="E641" s="1117"/>
      <c r="F641" s="986" t="s">
        <v>1359</v>
      </c>
    </row>
    <row r="642" spans="2:6" ht="15" x14ac:dyDescent="0.2">
      <c r="B642" s="990"/>
      <c r="C642" s="1116" t="s">
        <v>953</v>
      </c>
      <c r="D642" s="1117"/>
      <c r="E642" s="1117"/>
      <c r="F642" s="986" t="s">
        <v>1361</v>
      </c>
    </row>
    <row r="643" spans="2:6" ht="15" x14ac:dyDescent="0.2">
      <c r="B643" s="990"/>
      <c r="C643" s="1116" t="s">
        <v>1362</v>
      </c>
      <c r="D643" s="1117"/>
      <c r="E643" s="1117"/>
      <c r="F643" s="986" t="s">
        <v>1361</v>
      </c>
    </row>
    <row r="644" spans="2:6" ht="27.95" customHeight="1" x14ac:dyDescent="0.2">
      <c r="B644" s="990"/>
      <c r="C644" s="1116" t="s">
        <v>269</v>
      </c>
      <c r="D644" s="1117"/>
      <c r="E644" s="1117"/>
      <c r="F644" s="986" t="s">
        <v>1363</v>
      </c>
    </row>
    <row r="645" spans="2:6" ht="15" x14ac:dyDescent="0.2">
      <c r="B645" s="990"/>
      <c r="C645" s="1116" t="s">
        <v>1364</v>
      </c>
      <c r="D645" s="1117"/>
      <c r="E645" s="1117"/>
      <c r="F645" s="986" t="s">
        <v>1363</v>
      </c>
    </row>
    <row r="646" spans="2:6" ht="27.95" customHeight="1" x14ac:dyDescent="0.2">
      <c r="B646" s="990"/>
      <c r="C646" s="1116" t="s">
        <v>986</v>
      </c>
      <c r="D646" s="1117"/>
      <c r="E646" s="1117"/>
      <c r="F646" s="986" t="s">
        <v>1365</v>
      </c>
    </row>
    <row r="647" spans="2:6" ht="15" x14ac:dyDescent="0.2">
      <c r="B647" s="990"/>
      <c r="C647" s="1116" t="s">
        <v>1366</v>
      </c>
      <c r="D647" s="1117"/>
      <c r="E647" s="1117"/>
      <c r="F647" s="986" t="s">
        <v>1365</v>
      </c>
    </row>
    <row r="648" spans="2:6" ht="15" x14ac:dyDescent="0.2">
      <c r="B648" s="990"/>
      <c r="C648" s="1116" t="s">
        <v>270</v>
      </c>
      <c r="D648" s="1117"/>
      <c r="E648" s="1117"/>
      <c r="F648" s="986" t="s">
        <v>1367</v>
      </c>
    </row>
    <row r="649" spans="2:6" ht="15" x14ac:dyDescent="0.2">
      <c r="B649" s="990"/>
      <c r="C649" s="1114" t="s">
        <v>271</v>
      </c>
      <c r="D649" s="1115"/>
      <c r="E649" s="1115"/>
      <c r="F649" s="991" t="s">
        <v>1367</v>
      </c>
    </row>
    <row r="650" spans="2:6" ht="21" customHeight="1" x14ac:dyDescent="0.2">
      <c r="B650" s="1100" t="s">
        <v>954</v>
      </c>
      <c r="C650" s="1101"/>
      <c r="D650" s="1101"/>
      <c r="E650" s="1101"/>
      <c r="F650" s="1101"/>
    </row>
    <row r="651" spans="2:6" ht="27.95" customHeight="1" x14ac:dyDescent="0.2">
      <c r="B651" s="1102" t="s">
        <v>955</v>
      </c>
      <c r="C651" s="1103"/>
      <c r="D651" s="1103"/>
      <c r="E651" s="1103"/>
      <c r="F651" s="1103"/>
    </row>
    <row r="652" spans="2:6" ht="63.75" x14ac:dyDescent="0.2">
      <c r="B652" s="1104">
        <v>2.1</v>
      </c>
      <c r="C652" s="984" t="s">
        <v>956</v>
      </c>
      <c r="D652" s="245" t="s">
        <v>272</v>
      </c>
      <c r="E652" s="985" t="s">
        <v>1368</v>
      </c>
      <c r="F652" s="986" t="s">
        <v>1369</v>
      </c>
    </row>
    <row r="653" spans="2:6" ht="96" outlineLevel="1" x14ac:dyDescent="0.2">
      <c r="B653" s="1105"/>
      <c r="C653" s="987"/>
      <c r="D653" s="246" t="s">
        <v>273</v>
      </c>
      <c r="E653" s="988"/>
      <c r="F653" s="989" t="s">
        <v>78</v>
      </c>
    </row>
    <row r="654" spans="2:6" ht="60" outlineLevel="1" x14ac:dyDescent="0.2">
      <c r="B654" s="1105"/>
      <c r="C654" s="987"/>
      <c r="D654" s="246" t="s">
        <v>274</v>
      </c>
      <c r="E654" s="988"/>
      <c r="F654" s="989" t="s">
        <v>78</v>
      </c>
    </row>
    <row r="655" spans="2:6" ht="48" outlineLevel="1" x14ac:dyDescent="0.2">
      <c r="B655" s="1105"/>
      <c r="C655" s="987"/>
      <c r="D655" s="246" t="s">
        <v>275</v>
      </c>
      <c r="E655" s="988"/>
      <c r="F655" s="989" t="s">
        <v>78</v>
      </c>
    </row>
    <row r="656" spans="2:6" ht="24" outlineLevel="1" x14ac:dyDescent="0.2">
      <c r="B656" s="1105"/>
      <c r="C656" s="987"/>
      <c r="D656" s="246" t="s">
        <v>276</v>
      </c>
      <c r="E656" s="988"/>
      <c r="F656" s="989" t="s">
        <v>78</v>
      </c>
    </row>
    <row r="657" spans="2:6" ht="72" outlineLevel="1" x14ac:dyDescent="0.2">
      <c r="B657" s="1105"/>
      <c r="C657" s="987"/>
      <c r="D657" s="246" t="s">
        <v>1116</v>
      </c>
      <c r="E657" s="988"/>
      <c r="F657" s="989" t="s">
        <v>78</v>
      </c>
    </row>
    <row r="658" spans="2:6" outlineLevel="1" x14ac:dyDescent="0.2">
      <c r="B658" s="1105"/>
      <c r="C658" s="987"/>
      <c r="D658" s="246" t="s">
        <v>1117</v>
      </c>
      <c r="E658" s="988"/>
      <c r="F658" s="989" t="s">
        <v>1370</v>
      </c>
    </row>
    <row r="659" spans="2:6" outlineLevel="1" x14ac:dyDescent="0.2">
      <c r="B659" s="1105"/>
      <c r="C659" s="987"/>
      <c r="D659" s="246" t="s">
        <v>1371</v>
      </c>
      <c r="E659" s="988"/>
      <c r="F659" s="989" t="s">
        <v>1370</v>
      </c>
    </row>
    <row r="660" spans="2:6" ht="24" outlineLevel="1" x14ac:dyDescent="0.2">
      <c r="B660" s="1105"/>
      <c r="C660" s="987"/>
      <c r="D660" s="246" t="s">
        <v>1372</v>
      </c>
      <c r="E660" s="988"/>
      <c r="F660" s="989" t="s">
        <v>1373</v>
      </c>
    </row>
    <row r="661" spans="2:6" ht="24" outlineLevel="1" x14ac:dyDescent="0.2">
      <c r="B661" s="1105"/>
      <c r="C661" s="987"/>
      <c r="D661" s="246" t="s">
        <v>1374</v>
      </c>
      <c r="E661" s="988"/>
      <c r="F661" s="989" t="s">
        <v>1370</v>
      </c>
    </row>
    <row r="662" spans="2:6" ht="24" outlineLevel="1" x14ac:dyDescent="0.2">
      <c r="B662" s="1105"/>
      <c r="C662" s="987"/>
      <c r="D662" s="246" t="s">
        <v>1375</v>
      </c>
      <c r="E662" s="988"/>
      <c r="F662" s="989" t="s">
        <v>1376</v>
      </c>
    </row>
    <row r="663" spans="2:6" ht="24" outlineLevel="1" x14ac:dyDescent="0.2">
      <c r="B663" s="1105"/>
      <c r="C663" s="987"/>
      <c r="D663" s="246" t="s">
        <v>1377</v>
      </c>
      <c r="E663" s="988"/>
      <c r="F663" s="989" t="s">
        <v>1378</v>
      </c>
    </row>
    <row r="664" spans="2:6" ht="24" outlineLevel="1" x14ac:dyDescent="0.2">
      <c r="B664" s="1105"/>
      <c r="C664" s="987"/>
      <c r="D664" s="246" t="s">
        <v>1168</v>
      </c>
      <c r="E664" s="988"/>
      <c r="F664" s="989" t="s">
        <v>1379</v>
      </c>
    </row>
    <row r="665" spans="2:6" outlineLevel="1" x14ac:dyDescent="0.2">
      <c r="B665" s="1105"/>
      <c r="C665" s="987"/>
      <c r="D665" s="246" t="s">
        <v>1234</v>
      </c>
      <c r="E665" s="988"/>
      <c r="F665" s="989" t="s">
        <v>1380</v>
      </c>
    </row>
    <row r="666" spans="2:6" ht="60" outlineLevel="1" x14ac:dyDescent="0.2">
      <c r="B666" s="1105"/>
      <c r="C666" s="987"/>
      <c r="D666" s="246" t="s">
        <v>1381</v>
      </c>
      <c r="E666" s="988"/>
      <c r="F666" s="989" t="s">
        <v>1382</v>
      </c>
    </row>
    <row r="667" spans="2:6" ht="60" outlineLevel="1" x14ac:dyDescent="0.2">
      <c r="B667" s="1105"/>
      <c r="C667" s="987"/>
      <c r="D667" s="246" t="s">
        <v>1383</v>
      </c>
      <c r="E667" s="988"/>
      <c r="F667" s="989" t="s">
        <v>1384</v>
      </c>
    </row>
    <row r="668" spans="2:6" ht="60" outlineLevel="1" x14ac:dyDescent="0.2">
      <c r="B668" s="1105"/>
      <c r="C668" s="987"/>
      <c r="D668" s="246" t="s">
        <v>1385</v>
      </c>
      <c r="E668" s="988"/>
      <c r="F668" s="989" t="s">
        <v>1386</v>
      </c>
    </row>
    <row r="669" spans="2:6" ht="60" outlineLevel="1" x14ac:dyDescent="0.2">
      <c r="B669" s="1105"/>
      <c r="C669" s="987"/>
      <c r="D669" s="246" t="s">
        <v>1387</v>
      </c>
      <c r="E669" s="988"/>
      <c r="F669" s="989" t="s">
        <v>1388</v>
      </c>
    </row>
    <row r="670" spans="2:6" ht="60" outlineLevel="1" x14ac:dyDescent="0.2">
      <c r="B670" s="1105"/>
      <c r="C670" s="987"/>
      <c r="D670" s="246" t="s">
        <v>1389</v>
      </c>
      <c r="E670" s="988"/>
      <c r="F670" s="989" t="s">
        <v>1390</v>
      </c>
    </row>
    <row r="671" spans="2:6" ht="60" outlineLevel="1" x14ac:dyDescent="0.2">
      <c r="B671" s="1105"/>
      <c r="C671" s="987"/>
      <c r="D671" s="246" t="s">
        <v>1391</v>
      </c>
      <c r="E671" s="988"/>
      <c r="F671" s="989" t="s">
        <v>1388</v>
      </c>
    </row>
    <row r="672" spans="2:6" ht="60" outlineLevel="1" x14ac:dyDescent="0.2">
      <c r="B672" s="1105"/>
      <c r="C672" s="987"/>
      <c r="D672" s="246" t="s">
        <v>1392</v>
      </c>
      <c r="E672" s="988"/>
      <c r="F672" s="989" t="s">
        <v>1386</v>
      </c>
    </row>
    <row r="673" spans="2:6" outlineLevel="1" x14ac:dyDescent="0.2">
      <c r="B673" s="1106"/>
      <c r="C673" s="987"/>
      <c r="D673" s="246" t="s">
        <v>224</v>
      </c>
      <c r="E673" s="988"/>
      <c r="F673" s="989"/>
    </row>
    <row r="674" spans="2:6" ht="63.75" x14ac:dyDescent="0.2">
      <c r="B674" s="1104">
        <v>2.2000000000000002</v>
      </c>
      <c r="C674" s="984" t="s">
        <v>956</v>
      </c>
      <c r="D674" s="245" t="s">
        <v>272</v>
      </c>
      <c r="E674" s="985" t="s">
        <v>1393</v>
      </c>
      <c r="F674" s="986" t="s">
        <v>1394</v>
      </c>
    </row>
    <row r="675" spans="2:6" ht="48" outlineLevel="1" x14ac:dyDescent="0.2">
      <c r="B675" s="1105"/>
      <c r="C675" s="987"/>
      <c r="D675" s="246" t="s">
        <v>277</v>
      </c>
      <c r="E675" s="988"/>
      <c r="F675" s="989" t="s">
        <v>78</v>
      </c>
    </row>
    <row r="676" spans="2:6" ht="96" outlineLevel="1" x14ac:dyDescent="0.2">
      <c r="B676" s="1105"/>
      <c r="C676" s="987"/>
      <c r="D676" s="246" t="s">
        <v>273</v>
      </c>
      <c r="E676" s="988"/>
      <c r="F676" s="989" t="s">
        <v>78</v>
      </c>
    </row>
    <row r="677" spans="2:6" ht="60" outlineLevel="1" x14ac:dyDescent="0.2">
      <c r="B677" s="1105"/>
      <c r="C677" s="987"/>
      <c r="D677" s="246" t="s">
        <v>274</v>
      </c>
      <c r="E677" s="988"/>
      <c r="F677" s="989" t="s">
        <v>78</v>
      </c>
    </row>
    <row r="678" spans="2:6" ht="48" outlineLevel="1" x14ac:dyDescent="0.2">
      <c r="B678" s="1105"/>
      <c r="C678" s="987"/>
      <c r="D678" s="246" t="s">
        <v>275</v>
      </c>
      <c r="E678" s="988"/>
      <c r="F678" s="989" t="s">
        <v>78</v>
      </c>
    </row>
    <row r="679" spans="2:6" ht="24" outlineLevel="1" x14ac:dyDescent="0.2">
      <c r="B679" s="1105"/>
      <c r="C679" s="987"/>
      <c r="D679" s="246" t="s">
        <v>276</v>
      </c>
      <c r="E679" s="988"/>
      <c r="F679" s="989" t="s">
        <v>78</v>
      </c>
    </row>
    <row r="680" spans="2:6" ht="72" outlineLevel="1" x14ac:dyDescent="0.2">
      <c r="B680" s="1105"/>
      <c r="C680" s="987"/>
      <c r="D680" s="246" t="s">
        <v>1116</v>
      </c>
      <c r="E680" s="988"/>
      <c r="F680" s="989" t="s">
        <v>78</v>
      </c>
    </row>
    <row r="681" spans="2:6" outlineLevel="1" x14ac:dyDescent="0.2">
      <c r="B681" s="1105"/>
      <c r="C681" s="987"/>
      <c r="D681" s="246" t="s">
        <v>1117</v>
      </c>
      <c r="E681" s="988"/>
      <c r="F681" s="989">
        <v>970</v>
      </c>
    </row>
    <row r="682" spans="2:6" outlineLevel="1" x14ac:dyDescent="0.2">
      <c r="B682" s="1105"/>
      <c r="C682" s="987"/>
      <c r="D682" s="246" t="s">
        <v>1371</v>
      </c>
      <c r="E682" s="988"/>
      <c r="F682" s="989">
        <v>970</v>
      </c>
    </row>
    <row r="683" spans="2:6" ht="24" outlineLevel="1" x14ac:dyDescent="0.2">
      <c r="B683" s="1105"/>
      <c r="C683" s="987"/>
      <c r="D683" s="246" t="s">
        <v>1372</v>
      </c>
      <c r="E683" s="988"/>
      <c r="F683" s="989" t="s">
        <v>1395</v>
      </c>
    </row>
    <row r="684" spans="2:6" ht="24" outlineLevel="1" x14ac:dyDescent="0.2">
      <c r="B684" s="1105"/>
      <c r="C684" s="987"/>
      <c r="D684" s="246" t="s">
        <v>1374</v>
      </c>
      <c r="E684" s="988"/>
      <c r="F684" s="989">
        <v>970</v>
      </c>
    </row>
    <row r="685" spans="2:6" ht="24" outlineLevel="1" x14ac:dyDescent="0.2">
      <c r="B685" s="1105"/>
      <c r="C685" s="987"/>
      <c r="D685" s="246" t="s">
        <v>1375</v>
      </c>
      <c r="E685" s="988"/>
      <c r="F685" s="989">
        <v>485</v>
      </c>
    </row>
    <row r="686" spans="2:6" ht="24" outlineLevel="1" x14ac:dyDescent="0.2">
      <c r="B686" s="1105"/>
      <c r="C686" s="987"/>
      <c r="D686" s="246" t="s">
        <v>1377</v>
      </c>
      <c r="E686" s="988"/>
      <c r="F686" s="989" t="s">
        <v>1396</v>
      </c>
    </row>
    <row r="687" spans="2:6" ht="24" outlineLevel="1" x14ac:dyDescent="0.2">
      <c r="B687" s="1105"/>
      <c r="C687" s="987"/>
      <c r="D687" s="246" t="s">
        <v>1168</v>
      </c>
      <c r="E687" s="988"/>
      <c r="F687" s="989" t="s">
        <v>1397</v>
      </c>
    </row>
    <row r="688" spans="2:6" outlineLevel="1" x14ac:dyDescent="0.2">
      <c r="B688" s="1105"/>
      <c r="C688" s="987"/>
      <c r="D688" s="246" t="s">
        <v>1234</v>
      </c>
      <c r="E688" s="988"/>
      <c r="F688" s="989" t="s">
        <v>1398</v>
      </c>
    </row>
    <row r="689" spans="2:6" ht="60" outlineLevel="1" x14ac:dyDescent="0.2">
      <c r="B689" s="1105"/>
      <c r="C689" s="987"/>
      <c r="D689" s="246" t="s">
        <v>1381</v>
      </c>
      <c r="E689" s="988"/>
      <c r="F689" s="989" t="s">
        <v>1399</v>
      </c>
    </row>
    <row r="690" spans="2:6" ht="60" outlineLevel="1" x14ac:dyDescent="0.2">
      <c r="B690" s="1105"/>
      <c r="C690" s="987"/>
      <c r="D690" s="246" t="s">
        <v>1383</v>
      </c>
      <c r="E690" s="988"/>
      <c r="F690" s="989" t="s">
        <v>1400</v>
      </c>
    </row>
    <row r="691" spans="2:6" ht="60" outlineLevel="1" x14ac:dyDescent="0.2">
      <c r="B691" s="1105"/>
      <c r="C691" s="987"/>
      <c r="D691" s="246" t="s">
        <v>1385</v>
      </c>
      <c r="E691" s="988"/>
      <c r="F691" s="989">
        <v>727</v>
      </c>
    </row>
    <row r="692" spans="2:6" ht="60" outlineLevel="1" x14ac:dyDescent="0.2">
      <c r="B692" s="1105"/>
      <c r="C692" s="987"/>
      <c r="D692" s="246" t="s">
        <v>1387</v>
      </c>
      <c r="E692" s="988"/>
      <c r="F692" s="989" t="s">
        <v>1401</v>
      </c>
    </row>
    <row r="693" spans="2:6" ht="60" outlineLevel="1" x14ac:dyDescent="0.2">
      <c r="B693" s="1105"/>
      <c r="C693" s="987"/>
      <c r="D693" s="246" t="s">
        <v>1389</v>
      </c>
      <c r="E693" s="988"/>
      <c r="F693" s="989" t="s">
        <v>1386</v>
      </c>
    </row>
    <row r="694" spans="2:6" ht="60" outlineLevel="1" x14ac:dyDescent="0.2">
      <c r="B694" s="1105"/>
      <c r="C694" s="987"/>
      <c r="D694" s="246" t="s">
        <v>1391</v>
      </c>
      <c r="E694" s="988"/>
      <c r="F694" s="989" t="s">
        <v>1401</v>
      </c>
    </row>
    <row r="695" spans="2:6" ht="60" outlineLevel="1" x14ac:dyDescent="0.2">
      <c r="B695" s="1105"/>
      <c r="C695" s="987"/>
      <c r="D695" s="246" t="s">
        <v>1392</v>
      </c>
      <c r="E695" s="988"/>
      <c r="F695" s="989">
        <v>727</v>
      </c>
    </row>
    <row r="696" spans="2:6" outlineLevel="1" x14ac:dyDescent="0.2">
      <c r="B696" s="1106"/>
      <c r="C696" s="987"/>
      <c r="D696" s="246" t="s">
        <v>224</v>
      </c>
      <c r="E696" s="988"/>
      <c r="F696" s="989"/>
    </row>
    <row r="697" spans="2:6" ht="38.25" x14ac:dyDescent="0.2">
      <c r="B697" s="1104">
        <v>2.2999999999999998</v>
      </c>
      <c r="C697" s="984" t="s">
        <v>278</v>
      </c>
      <c r="D697" s="245" t="s">
        <v>279</v>
      </c>
      <c r="E697" s="985" t="s">
        <v>1402</v>
      </c>
      <c r="F697" s="986" t="s">
        <v>1403</v>
      </c>
    </row>
    <row r="698" spans="2:6" ht="36" outlineLevel="1" x14ac:dyDescent="0.2">
      <c r="B698" s="1105"/>
      <c r="C698" s="987"/>
      <c r="D698" s="246" t="s">
        <v>280</v>
      </c>
      <c r="E698" s="988"/>
      <c r="F698" s="989" t="s">
        <v>78</v>
      </c>
    </row>
    <row r="699" spans="2:6" ht="96" outlineLevel="1" x14ac:dyDescent="0.2">
      <c r="B699" s="1105"/>
      <c r="C699" s="987"/>
      <c r="D699" s="246" t="s">
        <v>273</v>
      </c>
      <c r="E699" s="988"/>
      <c r="F699" s="989" t="s">
        <v>78</v>
      </c>
    </row>
    <row r="700" spans="2:6" ht="60" outlineLevel="1" x14ac:dyDescent="0.2">
      <c r="B700" s="1105"/>
      <c r="C700" s="987"/>
      <c r="D700" s="246" t="s">
        <v>274</v>
      </c>
      <c r="E700" s="988"/>
      <c r="F700" s="989" t="s">
        <v>78</v>
      </c>
    </row>
    <row r="701" spans="2:6" ht="48" outlineLevel="1" x14ac:dyDescent="0.2">
      <c r="B701" s="1105"/>
      <c r="C701" s="987"/>
      <c r="D701" s="246" t="s">
        <v>275</v>
      </c>
      <c r="E701" s="988"/>
      <c r="F701" s="989" t="s">
        <v>78</v>
      </c>
    </row>
    <row r="702" spans="2:6" ht="24" outlineLevel="1" x14ac:dyDescent="0.2">
      <c r="B702" s="1105"/>
      <c r="C702" s="987"/>
      <c r="D702" s="246" t="s">
        <v>276</v>
      </c>
      <c r="E702" s="988"/>
      <c r="F702" s="989" t="s">
        <v>78</v>
      </c>
    </row>
    <row r="703" spans="2:6" ht="72" outlineLevel="1" x14ac:dyDescent="0.2">
      <c r="B703" s="1105"/>
      <c r="C703" s="987"/>
      <c r="D703" s="246" t="s">
        <v>1116</v>
      </c>
      <c r="E703" s="988"/>
      <c r="F703" s="989" t="s">
        <v>78</v>
      </c>
    </row>
    <row r="704" spans="2:6" ht="24" outlineLevel="1" x14ac:dyDescent="0.2">
      <c r="B704" s="1105"/>
      <c r="C704" s="987"/>
      <c r="D704" s="246" t="s">
        <v>1404</v>
      </c>
      <c r="E704" s="988"/>
      <c r="F704" s="989" t="s">
        <v>78</v>
      </c>
    </row>
    <row r="705" spans="2:6" outlineLevel="1" x14ac:dyDescent="0.2">
      <c r="B705" s="1105"/>
      <c r="C705" s="987"/>
      <c r="D705" s="246" t="s">
        <v>1405</v>
      </c>
      <c r="E705" s="988"/>
      <c r="F705" s="989" t="s">
        <v>78</v>
      </c>
    </row>
    <row r="706" spans="2:6" ht="24" outlineLevel="1" x14ac:dyDescent="0.2">
      <c r="B706" s="1105"/>
      <c r="C706" s="987"/>
      <c r="D706" s="246" t="s">
        <v>1406</v>
      </c>
      <c r="E706" s="988"/>
      <c r="F706" s="989" t="s">
        <v>78</v>
      </c>
    </row>
    <row r="707" spans="2:6" ht="60" outlineLevel="1" x14ac:dyDescent="0.2">
      <c r="B707" s="1105"/>
      <c r="C707" s="987"/>
      <c r="D707" s="246" t="s">
        <v>1407</v>
      </c>
      <c r="E707" s="988"/>
      <c r="F707" s="989" t="s">
        <v>78</v>
      </c>
    </row>
    <row r="708" spans="2:6" ht="48" outlineLevel="1" x14ac:dyDescent="0.2">
      <c r="B708" s="1105"/>
      <c r="C708" s="987"/>
      <c r="D708" s="246" t="s">
        <v>1408</v>
      </c>
      <c r="E708" s="988"/>
      <c r="F708" s="989" t="s">
        <v>78</v>
      </c>
    </row>
    <row r="709" spans="2:6" ht="48" outlineLevel="1" x14ac:dyDescent="0.2">
      <c r="B709" s="1105"/>
      <c r="C709" s="987"/>
      <c r="D709" s="246" t="s">
        <v>1409</v>
      </c>
      <c r="E709" s="988"/>
      <c r="F709" s="989" t="s">
        <v>78</v>
      </c>
    </row>
    <row r="710" spans="2:6" ht="60" outlineLevel="1" x14ac:dyDescent="0.2">
      <c r="B710" s="1105"/>
      <c r="C710" s="987"/>
      <c r="D710" s="246" t="s">
        <v>1410</v>
      </c>
      <c r="E710" s="988"/>
      <c r="F710" s="989" t="s">
        <v>78</v>
      </c>
    </row>
    <row r="711" spans="2:6" ht="48" outlineLevel="1" x14ac:dyDescent="0.2">
      <c r="B711" s="1105"/>
      <c r="C711" s="987"/>
      <c r="D711" s="246" t="s">
        <v>1411</v>
      </c>
      <c r="E711" s="988"/>
      <c r="F711" s="989" t="s">
        <v>78</v>
      </c>
    </row>
    <row r="712" spans="2:6" ht="48" outlineLevel="1" x14ac:dyDescent="0.2">
      <c r="B712" s="1105"/>
      <c r="C712" s="987"/>
      <c r="D712" s="246" t="s">
        <v>1412</v>
      </c>
      <c r="E712" s="988"/>
      <c r="F712" s="989" t="s">
        <v>78</v>
      </c>
    </row>
    <row r="713" spans="2:6" ht="48" outlineLevel="1" x14ac:dyDescent="0.2">
      <c r="B713" s="1105"/>
      <c r="C713" s="987"/>
      <c r="D713" s="246" t="s">
        <v>1413</v>
      </c>
      <c r="E713" s="988"/>
      <c r="F713" s="989" t="s">
        <v>78</v>
      </c>
    </row>
    <row r="714" spans="2:6" ht="24" outlineLevel="1" x14ac:dyDescent="0.2">
      <c r="B714" s="1105"/>
      <c r="C714" s="987"/>
      <c r="D714" s="246" t="s">
        <v>1374</v>
      </c>
      <c r="E714" s="988"/>
      <c r="F714" s="989" t="s">
        <v>1414</v>
      </c>
    </row>
    <row r="715" spans="2:6" ht="24" outlineLevel="1" x14ac:dyDescent="0.2">
      <c r="B715" s="1105"/>
      <c r="C715" s="987"/>
      <c r="D715" s="246" t="s">
        <v>1375</v>
      </c>
      <c r="E715" s="988"/>
      <c r="F715" s="989" t="s">
        <v>1415</v>
      </c>
    </row>
    <row r="716" spans="2:6" ht="24" outlineLevel="1" x14ac:dyDescent="0.2">
      <c r="B716" s="1105"/>
      <c r="C716" s="987"/>
      <c r="D716" s="246" t="s">
        <v>1377</v>
      </c>
      <c r="E716" s="988"/>
      <c r="F716" s="989" t="s">
        <v>1416</v>
      </c>
    </row>
    <row r="717" spans="2:6" ht="24" outlineLevel="1" x14ac:dyDescent="0.2">
      <c r="B717" s="1105"/>
      <c r="C717" s="987"/>
      <c r="D717" s="246" t="s">
        <v>1168</v>
      </c>
      <c r="E717" s="988"/>
      <c r="F717" s="989" t="s">
        <v>1417</v>
      </c>
    </row>
    <row r="718" spans="2:6" ht="24" outlineLevel="1" x14ac:dyDescent="0.2">
      <c r="B718" s="1105"/>
      <c r="C718" s="987"/>
      <c r="D718" s="246" t="s">
        <v>1418</v>
      </c>
      <c r="E718" s="988"/>
      <c r="F718" s="989" t="s">
        <v>78</v>
      </c>
    </row>
    <row r="719" spans="2:6" ht="84" outlineLevel="1" x14ac:dyDescent="0.2">
      <c r="B719" s="1105"/>
      <c r="C719" s="987"/>
      <c r="D719" s="246" t="s">
        <v>1419</v>
      </c>
      <c r="E719" s="988"/>
      <c r="F719" s="989" t="s">
        <v>78</v>
      </c>
    </row>
    <row r="720" spans="2:6" outlineLevel="1" x14ac:dyDescent="0.2">
      <c r="B720" s="1105"/>
      <c r="C720" s="987"/>
      <c r="D720" s="246" t="s">
        <v>1234</v>
      </c>
      <c r="E720" s="988"/>
      <c r="F720" s="989" t="s">
        <v>1420</v>
      </c>
    </row>
    <row r="721" spans="2:6" outlineLevel="1" x14ac:dyDescent="0.2">
      <c r="B721" s="1105"/>
      <c r="C721" s="987"/>
      <c r="D721" s="246" t="s">
        <v>1117</v>
      </c>
      <c r="E721" s="988"/>
      <c r="F721" s="989" t="s">
        <v>1414</v>
      </c>
    </row>
    <row r="722" spans="2:6" outlineLevel="1" x14ac:dyDescent="0.2">
      <c r="B722" s="1105"/>
      <c r="C722" s="987"/>
      <c r="D722" s="246" t="s">
        <v>1371</v>
      </c>
      <c r="E722" s="988"/>
      <c r="F722" s="989" t="s">
        <v>1414</v>
      </c>
    </row>
    <row r="723" spans="2:6" ht="24" outlineLevel="1" x14ac:dyDescent="0.2">
      <c r="B723" s="1105"/>
      <c r="C723" s="987"/>
      <c r="D723" s="246" t="s">
        <v>1372</v>
      </c>
      <c r="E723" s="988"/>
      <c r="F723" s="989" t="s">
        <v>1421</v>
      </c>
    </row>
    <row r="724" spans="2:6" ht="60" outlineLevel="1" x14ac:dyDescent="0.2">
      <c r="B724" s="1105"/>
      <c r="C724" s="987"/>
      <c r="D724" s="246" t="s">
        <v>1381</v>
      </c>
      <c r="E724" s="988"/>
      <c r="F724" s="989" t="s">
        <v>1422</v>
      </c>
    </row>
    <row r="725" spans="2:6" ht="60" outlineLevel="1" x14ac:dyDescent="0.2">
      <c r="B725" s="1105"/>
      <c r="C725" s="987"/>
      <c r="D725" s="246" t="s">
        <v>1383</v>
      </c>
      <c r="E725" s="988"/>
      <c r="F725" s="989" t="s">
        <v>1423</v>
      </c>
    </row>
    <row r="726" spans="2:6" ht="60" outlineLevel="1" x14ac:dyDescent="0.2">
      <c r="B726" s="1105"/>
      <c r="C726" s="987"/>
      <c r="D726" s="246" t="s">
        <v>1385</v>
      </c>
      <c r="E726" s="988"/>
      <c r="F726" s="989" t="s">
        <v>1424</v>
      </c>
    </row>
    <row r="727" spans="2:6" ht="60" outlineLevel="1" x14ac:dyDescent="0.2">
      <c r="B727" s="1105"/>
      <c r="C727" s="987"/>
      <c r="D727" s="246" t="s">
        <v>1387</v>
      </c>
      <c r="E727" s="988"/>
      <c r="F727" s="989" t="s">
        <v>1425</v>
      </c>
    </row>
    <row r="728" spans="2:6" ht="60" outlineLevel="1" x14ac:dyDescent="0.2">
      <c r="B728" s="1105"/>
      <c r="C728" s="987"/>
      <c r="D728" s="246" t="s">
        <v>1389</v>
      </c>
      <c r="E728" s="988"/>
      <c r="F728" s="989" t="s">
        <v>1426</v>
      </c>
    </row>
    <row r="729" spans="2:6" ht="60" outlineLevel="1" x14ac:dyDescent="0.2">
      <c r="B729" s="1105"/>
      <c r="C729" s="987"/>
      <c r="D729" s="246" t="s">
        <v>1391</v>
      </c>
      <c r="E729" s="988"/>
      <c r="F729" s="989" t="s">
        <v>1425</v>
      </c>
    </row>
    <row r="730" spans="2:6" ht="60" outlineLevel="1" x14ac:dyDescent="0.2">
      <c r="B730" s="1105"/>
      <c r="C730" s="987"/>
      <c r="D730" s="246" t="s">
        <v>1392</v>
      </c>
      <c r="E730" s="988"/>
      <c r="F730" s="989" t="s">
        <v>1424</v>
      </c>
    </row>
    <row r="731" spans="2:6" outlineLevel="1" x14ac:dyDescent="0.2">
      <c r="B731" s="1106"/>
      <c r="C731" s="987"/>
      <c r="D731" s="246" t="s">
        <v>224</v>
      </c>
      <c r="E731" s="988"/>
      <c r="F731" s="989"/>
    </row>
    <row r="732" spans="2:6" ht="76.5" x14ac:dyDescent="0.2">
      <c r="B732" s="1104">
        <v>2.4</v>
      </c>
      <c r="C732" s="984" t="s">
        <v>281</v>
      </c>
      <c r="D732" s="245" t="s">
        <v>282</v>
      </c>
      <c r="E732" s="985" t="s">
        <v>1427</v>
      </c>
      <c r="F732" s="986" t="s">
        <v>1428</v>
      </c>
    </row>
    <row r="733" spans="2:6" ht="60" outlineLevel="1" x14ac:dyDescent="0.2">
      <c r="B733" s="1105"/>
      <c r="C733" s="987"/>
      <c r="D733" s="246" t="s">
        <v>283</v>
      </c>
      <c r="E733" s="988"/>
      <c r="F733" s="989" t="s">
        <v>78</v>
      </c>
    </row>
    <row r="734" spans="2:6" ht="96" outlineLevel="1" x14ac:dyDescent="0.2">
      <c r="B734" s="1105"/>
      <c r="C734" s="987"/>
      <c r="D734" s="246" t="s">
        <v>273</v>
      </c>
      <c r="E734" s="988"/>
      <c r="F734" s="989" t="s">
        <v>78</v>
      </c>
    </row>
    <row r="735" spans="2:6" ht="60" outlineLevel="1" x14ac:dyDescent="0.2">
      <c r="B735" s="1105"/>
      <c r="C735" s="987"/>
      <c r="D735" s="246" t="s">
        <v>274</v>
      </c>
      <c r="E735" s="988"/>
      <c r="F735" s="989" t="s">
        <v>78</v>
      </c>
    </row>
    <row r="736" spans="2:6" ht="48" outlineLevel="1" x14ac:dyDescent="0.2">
      <c r="B736" s="1105"/>
      <c r="C736" s="987"/>
      <c r="D736" s="246" t="s">
        <v>275</v>
      </c>
      <c r="E736" s="988"/>
      <c r="F736" s="989" t="s">
        <v>78</v>
      </c>
    </row>
    <row r="737" spans="2:6" ht="24" outlineLevel="1" x14ac:dyDescent="0.2">
      <c r="B737" s="1105"/>
      <c r="C737" s="987"/>
      <c r="D737" s="246" t="s">
        <v>276</v>
      </c>
      <c r="E737" s="988"/>
      <c r="F737" s="989" t="s">
        <v>78</v>
      </c>
    </row>
    <row r="738" spans="2:6" ht="72" outlineLevel="1" x14ac:dyDescent="0.2">
      <c r="B738" s="1105"/>
      <c r="C738" s="987"/>
      <c r="D738" s="246" t="s">
        <v>1116</v>
      </c>
      <c r="E738" s="988"/>
      <c r="F738" s="989" t="s">
        <v>78</v>
      </c>
    </row>
    <row r="739" spans="2:6" ht="24" outlineLevel="1" x14ac:dyDescent="0.2">
      <c r="B739" s="1105"/>
      <c r="C739" s="987"/>
      <c r="D739" s="246" t="s">
        <v>1404</v>
      </c>
      <c r="E739" s="988"/>
      <c r="F739" s="989" t="s">
        <v>78</v>
      </c>
    </row>
    <row r="740" spans="2:6" outlineLevel="1" x14ac:dyDescent="0.2">
      <c r="B740" s="1105"/>
      <c r="C740" s="987"/>
      <c r="D740" s="246" t="s">
        <v>1405</v>
      </c>
      <c r="E740" s="988"/>
      <c r="F740" s="989" t="s">
        <v>78</v>
      </c>
    </row>
    <row r="741" spans="2:6" ht="24" outlineLevel="1" x14ac:dyDescent="0.2">
      <c r="B741" s="1105"/>
      <c r="C741" s="987"/>
      <c r="D741" s="246" t="s">
        <v>1406</v>
      </c>
      <c r="E741" s="988"/>
      <c r="F741" s="989" t="s">
        <v>78</v>
      </c>
    </row>
    <row r="742" spans="2:6" ht="60" outlineLevel="1" x14ac:dyDescent="0.2">
      <c r="B742" s="1105"/>
      <c r="C742" s="987"/>
      <c r="D742" s="246" t="s">
        <v>1407</v>
      </c>
      <c r="E742" s="988"/>
      <c r="F742" s="989" t="s">
        <v>78</v>
      </c>
    </row>
    <row r="743" spans="2:6" ht="48" outlineLevel="1" x14ac:dyDescent="0.2">
      <c r="B743" s="1105"/>
      <c r="C743" s="987"/>
      <c r="D743" s="246" t="s">
        <v>1408</v>
      </c>
      <c r="E743" s="988"/>
      <c r="F743" s="989" t="s">
        <v>78</v>
      </c>
    </row>
    <row r="744" spans="2:6" ht="48" outlineLevel="1" x14ac:dyDescent="0.2">
      <c r="B744" s="1105"/>
      <c r="C744" s="987"/>
      <c r="D744" s="246" t="s">
        <v>1409</v>
      </c>
      <c r="E744" s="988"/>
      <c r="F744" s="989" t="s">
        <v>78</v>
      </c>
    </row>
    <row r="745" spans="2:6" ht="60" outlineLevel="1" x14ac:dyDescent="0.2">
      <c r="B745" s="1105"/>
      <c r="C745" s="987"/>
      <c r="D745" s="246" t="s">
        <v>1410</v>
      </c>
      <c r="E745" s="988"/>
      <c r="F745" s="989" t="s">
        <v>78</v>
      </c>
    </row>
    <row r="746" spans="2:6" ht="48" outlineLevel="1" x14ac:dyDescent="0.2">
      <c r="B746" s="1105"/>
      <c r="C746" s="987"/>
      <c r="D746" s="246" t="s">
        <v>1411</v>
      </c>
      <c r="E746" s="988"/>
      <c r="F746" s="989" t="s">
        <v>78</v>
      </c>
    </row>
    <row r="747" spans="2:6" ht="48" outlineLevel="1" x14ac:dyDescent="0.2">
      <c r="B747" s="1105"/>
      <c r="C747" s="987"/>
      <c r="D747" s="246" t="s">
        <v>1412</v>
      </c>
      <c r="E747" s="988"/>
      <c r="F747" s="989" t="s">
        <v>78</v>
      </c>
    </row>
    <row r="748" spans="2:6" ht="48" outlineLevel="1" x14ac:dyDescent="0.2">
      <c r="B748" s="1105"/>
      <c r="C748" s="987"/>
      <c r="D748" s="246" t="s">
        <v>1413</v>
      </c>
      <c r="E748" s="988"/>
      <c r="F748" s="989" t="s">
        <v>78</v>
      </c>
    </row>
    <row r="749" spans="2:6" ht="24" outlineLevel="1" x14ac:dyDescent="0.2">
      <c r="B749" s="1105"/>
      <c r="C749" s="987"/>
      <c r="D749" s="246" t="s">
        <v>1374</v>
      </c>
      <c r="E749" s="988"/>
      <c r="F749" s="989">
        <v>829</v>
      </c>
    </row>
    <row r="750" spans="2:6" ht="24" outlineLevel="1" x14ac:dyDescent="0.2">
      <c r="B750" s="1105"/>
      <c r="C750" s="987"/>
      <c r="D750" s="246" t="s">
        <v>1375</v>
      </c>
      <c r="E750" s="988"/>
      <c r="F750" s="989">
        <v>414</v>
      </c>
    </row>
    <row r="751" spans="2:6" ht="24" outlineLevel="1" x14ac:dyDescent="0.2">
      <c r="B751" s="1105"/>
      <c r="C751" s="987"/>
      <c r="D751" s="246" t="s">
        <v>1377</v>
      </c>
      <c r="E751" s="988"/>
      <c r="F751" s="989" t="s">
        <v>1429</v>
      </c>
    </row>
    <row r="752" spans="2:6" ht="24" outlineLevel="1" x14ac:dyDescent="0.2">
      <c r="B752" s="1105"/>
      <c r="C752" s="987"/>
      <c r="D752" s="246" t="s">
        <v>1168</v>
      </c>
      <c r="E752" s="988"/>
      <c r="F752" s="989" t="s">
        <v>1430</v>
      </c>
    </row>
    <row r="753" spans="2:6" ht="24" outlineLevel="1" x14ac:dyDescent="0.2">
      <c r="B753" s="1105"/>
      <c r="C753" s="987"/>
      <c r="D753" s="246" t="s">
        <v>1418</v>
      </c>
      <c r="E753" s="988"/>
      <c r="F753" s="989" t="s">
        <v>78</v>
      </c>
    </row>
    <row r="754" spans="2:6" ht="84" outlineLevel="1" x14ac:dyDescent="0.2">
      <c r="B754" s="1105"/>
      <c r="C754" s="987"/>
      <c r="D754" s="246" t="s">
        <v>1419</v>
      </c>
      <c r="E754" s="988"/>
      <c r="F754" s="989" t="s">
        <v>78</v>
      </c>
    </row>
    <row r="755" spans="2:6" outlineLevel="1" x14ac:dyDescent="0.2">
      <c r="B755" s="1105"/>
      <c r="C755" s="987"/>
      <c r="D755" s="246" t="s">
        <v>1234</v>
      </c>
      <c r="E755" s="988"/>
      <c r="F755" s="989" t="s">
        <v>1431</v>
      </c>
    </row>
    <row r="756" spans="2:6" outlineLevel="1" x14ac:dyDescent="0.2">
      <c r="B756" s="1105"/>
      <c r="C756" s="987"/>
      <c r="D756" s="246" t="s">
        <v>1117</v>
      </c>
      <c r="E756" s="988"/>
      <c r="F756" s="989">
        <v>829</v>
      </c>
    </row>
    <row r="757" spans="2:6" outlineLevel="1" x14ac:dyDescent="0.2">
      <c r="B757" s="1105"/>
      <c r="C757" s="987"/>
      <c r="D757" s="246" t="s">
        <v>1371</v>
      </c>
      <c r="E757" s="988"/>
      <c r="F757" s="989">
        <v>829</v>
      </c>
    </row>
    <row r="758" spans="2:6" ht="24" outlineLevel="1" x14ac:dyDescent="0.2">
      <c r="B758" s="1105"/>
      <c r="C758" s="987"/>
      <c r="D758" s="246" t="s">
        <v>1372</v>
      </c>
      <c r="E758" s="988"/>
      <c r="F758" s="989" t="s">
        <v>1432</v>
      </c>
    </row>
    <row r="759" spans="2:6" ht="60" outlineLevel="1" x14ac:dyDescent="0.2">
      <c r="B759" s="1105"/>
      <c r="C759" s="987"/>
      <c r="D759" s="246" t="s">
        <v>1381</v>
      </c>
      <c r="E759" s="988"/>
      <c r="F759" s="989" t="s">
        <v>1433</v>
      </c>
    </row>
    <row r="760" spans="2:6" ht="60" outlineLevel="1" x14ac:dyDescent="0.2">
      <c r="B760" s="1105"/>
      <c r="C760" s="987"/>
      <c r="D760" s="246" t="s">
        <v>1383</v>
      </c>
      <c r="E760" s="988"/>
      <c r="F760" s="989" t="s">
        <v>1434</v>
      </c>
    </row>
    <row r="761" spans="2:6" ht="60" outlineLevel="1" x14ac:dyDescent="0.2">
      <c r="B761" s="1105"/>
      <c r="C761" s="987"/>
      <c r="D761" s="246" t="s">
        <v>1385</v>
      </c>
      <c r="E761" s="988"/>
      <c r="F761" s="989">
        <v>622</v>
      </c>
    </row>
    <row r="762" spans="2:6" ht="60" outlineLevel="1" x14ac:dyDescent="0.2">
      <c r="B762" s="1105"/>
      <c r="C762" s="987"/>
      <c r="D762" s="246" t="s">
        <v>1387</v>
      </c>
      <c r="E762" s="988"/>
      <c r="F762" s="989" t="s">
        <v>1435</v>
      </c>
    </row>
    <row r="763" spans="2:6" ht="60" outlineLevel="1" x14ac:dyDescent="0.2">
      <c r="B763" s="1105"/>
      <c r="C763" s="987"/>
      <c r="D763" s="246" t="s">
        <v>1389</v>
      </c>
      <c r="E763" s="988"/>
      <c r="F763" s="989" t="s">
        <v>1436</v>
      </c>
    </row>
    <row r="764" spans="2:6" ht="60" outlineLevel="1" x14ac:dyDescent="0.2">
      <c r="B764" s="1105"/>
      <c r="C764" s="987"/>
      <c r="D764" s="246" t="s">
        <v>1391</v>
      </c>
      <c r="E764" s="988"/>
      <c r="F764" s="989" t="s">
        <v>1435</v>
      </c>
    </row>
    <row r="765" spans="2:6" ht="60" outlineLevel="1" x14ac:dyDescent="0.2">
      <c r="B765" s="1105"/>
      <c r="C765" s="987"/>
      <c r="D765" s="246" t="s">
        <v>1392</v>
      </c>
      <c r="E765" s="988"/>
      <c r="F765" s="989">
        <v>622</v>
      </c>
    </row>
    <row r="766" spans="2:6" outlineLevel="1" x14ac:dyDescent="0.2">
      <c r="B766" s="1106"/>
      <c r="C766" s="987"/>
      <c r="D766" s="246" t="s">
        <v>224</v>
      </c>
      <c r="E766" s="988"/>
      <c r="F766" s="989"/>
    </row>
    <row r="767" spans="2:6" ht="27.95" customHeight="1" x14ac:dyDescent="0.2">
      <c r="B767" s="1102" t="s">
        <v>957</v>
      </c>
      <c r="C767" s="1103"/>
      <c r="D767" s="1103"/>
      <c r="E767" s="1103"/>
      <c r="F767" s="1103"/>
    </row>
    <row r="768" spans="2:6" ht="89.25" x14ac:dyDescent="0.2">
      <c r="B768" s="1104">
        <v>2.5</v>
      </c>
      <c r="C768" s="984" t="s">
        <v>958</v>
      </c>
      <c r="D768" s="245" t="s">
        <v>284</v>
      </c>
      <c r="E768" s="985" t="s">
        <v>1437</v>
      </c>
      <c r="F768" s="986" t="s">
        <v>1438</v>
      </c>
    </row>
    <row r="769" spans="2:6" ht="96" outlineLevel="1" x14ac:dyDescent="0.2">
      <c r="B769" s="1105"/>
      <c r="C769" s="987"/>
      <c r="D769" s="246" t="s">
        <v>285</v>
      </c>
      <c r="E769" s="988"/>
      <c r="F769" s="989" t="s">
        <v>78</v>
      </c>
    </row>
    <row r="770" spans="2:6" ht="60" outlineLevel="1" x14ac:dyDescent="0.2">
      <c r="B770" s="1105"/>
      <c r="C770" s="987"/>
      <c r="D770" s="246" t="s">
        <v>274</v>
      </c>
      <c r="E770" s="988"/>
      <c r="F770" s="989" t="s">
        <v>78</v>
      </c>
    </row>
    <row r="771" spans="2:6" ht="48" outlineLevel="1" x14ac:dyDescent="0.2">
      <c r="B771" s="1105"/>
      <c r="C771" s="987"/>
      <c r="D771" s="246" t="s">
        <v>275</v>
      </c>
      <c r="E771" s="988"/>
      <c r="F771" s="989" t="s">
        <v>78</v>
      </c>
    </row>
    <row r="772" spans="2:6" ht="24" outlineLevel="1" x14ac:dyDescent="0.2">
      <c r="B772" s="1105"/>
      <c r="C772" s="987"/>
      <c r="D772" s="246" t="s">
        <v>286</v>
      </c>
      <c r="E772" s="988"/>
      <c r="F772" s="989" t="s">
        <v>78</v>
      </c>
    </row>
    <row r="773" spans="2:6" ht="72" outlineLevel="1" x14ac:dyDescent="0.2">
      <c r="B773" s="1105"/>
      <c r="C773" s="987"/>
      <c r="D773" s="246" t="s">
        <v>1116</v>
      </c>
      <c r="E773" s="988"/>
      <c r="F773" s="989" t="s">
        <v>78</v>
      </c>
    </row>
    <row r="774" spans="2:6" outlineLevel="1" x14ac:dyDescent="0.2">
      <c r="B774" s="1105"/>
      <c r="C774" s="987"/>
      <c r="D774" s="246" t="s">
        <v>1117</v>
      </c>
      <c r="E774" s="988"/>
      <c r="F774" s="989" t="s">
        <v>1439</v>
      </c>
    </row>
    <row r="775" spans="2:6" outlineLevel="1" x14ac:dyDescent="0.2">
      <c r="B775" s="1105"/>
      <c r="C775" s="987"/>
      <c r="D775" s="246" t="s">
        <v>1371</v>
      </c>
      <c r="E775" s="988"/>
      <c r="F775" s="989" t="s">
        <v>1439</v>
      </c>
    </row>
    <row r="776" spans="2:6" ht="24" outlineLevel="1" x14ac:dyDescent="0.2">
      <c r="B776" s="1105"/>
      <c r="C776" s="987"/>
      <c r="D776" s="246" t="s">
        <v>1372</v>
      </c>
      <c r="E776" s="988"/>
      <c r="F776" s="989" t="s">
        <v>1440</v>
      </c>
    </row>
    <row r="777" spans="2:6" ht="24" outlineLevel="1" x14ac:dyDescent="0.2">
      <c r="B777" s="1105"/>
      <c r="C777" s="987"/>
      <c r="D777" s="246" t="s">
        <v>1374</v>
      </c>
      <c r="E777" s="988"/>
      <c r="F777" s="989" t="s">
        <v>1439</v>
      </c>
    </row>
    <row r="778" spans="2:6" ht="24" outlineLevel="1" x14ac:dyDescent="0.2">
      <c r="B778" s="1105"/>
      <c r="C778" s="987"/>
      <c r="D778" s="246" t="s">
        <v>1375</v>
      </c>
      <c r="E778" s="988"/>
      <c r="F778" s="989" t="s">
        <v>1441</v>
      </c>
    </row>
    <row r="779" spans="2:6" ht="24" outlineLevel="1" x14ac:dyDescent="0.2">
      <c r="B779" s="1105"/>
      <c r="C779" s="987"/>
      <c r="D779" s="246" t="s">
        <v>1377</v>
      </c>
      <c r="E779" s="988"/>
      <c r="F779" s="989" t="s">
        <v>1442</v>
      </c>
    </row>
    <row r="780" spans="2:6" ht="24" outlineLevel="1" x14ac:dyDescent="0.2">
      <c r="B780" s="1105"/>
      <c r="C780" s="987"/>
      <c r="D780" s="246" t="s">
        <v>1168</v>
      </c>
      <c r="E780" s="988"/>
      <c r="F780" s="989" t="s">
        <v>1443</v>
      </c>
    </row>
    <row r="781" spans="2:6" outlineLevel="1" x14ac:dyDescent="0.2">
      <c r="B781" s="1105"/>
      <c r="C781" s="987"/>
      <c r="D781" s="246" t="s">
        <v>1234</v>
      </c>
      <c r="E781" s="988"/>
      <c r="F781" s="989" t="s">
        <v>1444</v>
      </c>
    </row>
    <row r="782" spans="2:6" ht="60" outlineLevel="1" x14ac:dyDescent="0.2">
      <c r="B782" s="1105"/>
      <c r="C782" s="987"/>
      <c r="D782" s="246" t="s">
        <v>1381</v>
      </c>
      <c r="E782" s="988"/>
      <c r="F782" s="989" t="s">
        <v>1445</v>
      </c>
    </row>
    <row r="783" spans="2:6" ht="60" outlineLevel="1" x14ac:dyDescent="0.2">
      <c r="B783" s="1105"/>
      <c r="C783" s="987"/>
      <c r="D783" s="246" t="s">
        <v>1383</v>
      </c>
      <c r="E783" s="988"/>
      <c r="F783" s="989" t="s">
        <v>1446</v>
      </c>
    </row>
    <row r="784" spans="2:6" ht="60" outlineLevel="1" x14ac:dyDescent="0.2">
      <c r="B784" s="1105"/>
      <c r="C784" s="987"/>
      <c r="D784" s="246" t="s">
        <v>1385</v>
      </c>
      <c r="E784" s="988"/>
      <c r="F784" s="989" t="s">
        <v>1447</v>
      </c>
    </row>
    <row r="785" spans="2:6" ht="60" outlineLevel="1" x14ac:dyDescent="0.2">
      <c r="B785" s="1105"/>
      <c r="C785" s="987"/>
      <c r="D785" s="246" t="s">
        <v>1387</v>
      </c>
      <c r="E785" s="988"/>
      <c r="F785" s="989" t="s">
        <v>1448</v>
      </c>
    </row>
    <row r="786" spans="2:6" ht="60" outlineLevel="1" x14ac:dyDescent="0.2">
      <c r="B786" s="1105"/>
      <c r="C786" s="987"/>
      <c r="D786" s="246" t="s">
        <v>1389</v>
      </c>
      <c r="E786" s="988"/>
      <c r="F786" s="989" t="s">
        <v>1449</v>
      </c>
    </row>
    <row r="787" spans="2:6" ht="60" outlineLevel="1" x14ac:dyDescent="0.2">
      <c r="B787" s="1105"/>
      <c r="C787" s="987"/>
      <c r="D787" s="246" t="s">
        <v>1391</v>
      </c>
      <c r="E787" s="988"/>
      <c r="F787" s="989" t="s">
        <v>1448</v>
      </c>
    </row>
    <row r="788" spans="2:6" ht="60" outlineLevel="1" x14ac:dyDescent="0.2">
      <c r="B788" s="1105"/>
      <c r="C788" s="987"/>
      <c r="D788" s="246" t="s">
        <v>1392</v>
      </c>
      <c r="E788" s="988"/>
      <c r="F788" s="989" t="s">
        <v>1447</v>
      </c>
    </row>
    <row r="789" spans="2:6" outlineLevel="1" x14ac:dyDescent="0.2">
      <c r="B789" s="1106"/>
      <c r="C789" s="987"/>
      <c r="D789" s="246" t="s">
        <v>224</v>
      </c>
      <c r="E789" s="988"/>
      <c r="F789" s="989"/>
    </row>
    <row r="790" spans="2:6" ht="27.95" customHeight="1" x14ac:dyDescent="0.2">
      <c r="B790" s="1102" t="s">
        <v>959</v>
      </c>
      <c r="C790" s="1103"/>
      <c r="D790" s="1103"/>
      <c r="E790" s="1103"/>
      <c r="F790" s="1103"/>
    </row>
    <row r="791" spans="2:6" ht="76.5" x14ac:dyDescent="0.2">
      <c r="B791" s="1104">
        <v>2.6</v>
      </c>
      <c r="C791" s="984" t="s">
        <v>960</v>
      </c>
      <c r="D791" s="245" t="s">
        <v>300</v>
      </c>
      <c r="E791" s="985" t="s">
        <v>1450</v>
      </c>
      <c r="F791" s="986" t="s">
        <v>1451</v>
      </c>
    </row>
    <row r="792" spans="2:6" ht="60" outlineLevel="1" x14ac:dyDescent="0.2">
      <c r="B792" s="1105"/>
      <c r="C792" s="987"/>
      <c r="D792" s="246" t="s">
        <v>274</v>
      </c>
      <c r="E792" s="988"/>
      <c r="F792" s="989" t="s">
        <v>78</v>
      </c>
    </row>
    <row r="793" spans="2:6" ht="48" outlineLevel="1" x14ac:dyDescent="0.2">
      <c r="B793" s="1105"/>
      <c r="C793" s="987"/>
      <c r="D793" s="246" t="s">
        <v>275</v>
      </c>
      <c r="E793" s="988"/>
      <c r="F793" s="989" t="s">
        <v>78</v>
      </c>
    </row>
    <row r="794" spans="2:6" ht="24" outlineLevel="1" x14ac:dyDescent="0.2">
      <c r="B794" s="1105"/>
      <c r="C794" s="987"/>
      <c r="D794" s="246" t="s">
        <v>286</v>
      </c>
      <c r="E794" s="988"/>
      <c r="F794" s="989" t="s">
        <v>78</v>
      </c>
    </row>
    <row r="795" spans="2:6" ht="72" outlineLevel="1" x14ac:dyDescent="0.2">
      <c r="B795" s="1105"/>
      <c r="C795" s="987"/>
      <c r="D795" s="246" t="s">
        <v>1116</v>
      </c>
      <c r="E795" s="988"/>
      <c r="F795" s="989" t="s">
        <v>78</v>
      </c>
    </row>
    <row r="796" spans="2:6" outlineLevel="1" x14ac:dyDescent="0.2">
      <c r="B796" s="1105"/>
      <c r="C796" s="987"/>
      <c r="D796" s="246" t="s">
        <v>1117</v>
      </c>
      <c r="E796" s="988"/>
      <c r="F796" s="989" t="s">
        <v>1452</v>
      </c>
    </row>
    <row r="797" spans="2:6" outlineLevel="1" x14ac:dyDescent="0.2">
      <c r="B797" s="1105"/>
      <c r="C797" s="987"/>
      <c r="D797" s="246" t="s">
        <v>1371</v>
      </c>
      <c r="E797" s="988"/>
      <c r="F797" s="989" t="s">
        <v>1452</v>
      </c>
    </row>
    <row r="798" spans="2:6" ht="24" outlineLevel="1" x14ac:dyDescent="0.2">
      <c r="B798" s="1105"/>
      <c r="C798" s="987"/>
      <c r="D798" s="246" t="s">
        <v>1372</v>
      </c>
      <c r="E798" s="988"/>
      <c r="F798" s="989" t="s">
        <v>1453</v>
      </c>
    </row>
    <row r="799" spans="2:6" ht="24" outlineLevel="1" x14ac:dyDescent="0.2">
      <c r="B799" s="1105"/>
      <c r="C799" s="987"/>
      <c r="D799" s="246" t="s">
        <v>1374</v>
      </c>
      <c r="E799" s="988"/>
      <c r="F799" s="989" t="s">
        <v>1452</v>
      </c>
    </row>
    <row r="800" spans="2:6" ht="24" outlineLevel="1" x14ac:dyDescent="0.2">
      <c r="B800" s="1105"/>
      <c r="C800" s="987"/>
      <c r="D800" s="246" t="s">
        <v>1375</v>
      </c>
      <c r="E800" s="988"/>
      <c r="F800" s="989" t="s">
        <v>1454</v>
      </c>
    </row>
    <row r="801" spans="2:6" ht="24" outlineLevel="1" x14ac:dyDescent="0.2">
      <c r="B801" s="1105"/>
      <c r="C801" s="987"/>
      <c r="D801" s="246" t="s">
        <v>1377</v>
      </c>
      <c r="E801" s="988"/>
      <c r="F801" s="989" t="s">
        <v>1455</v>
      </c>
    </row>
    <row r="802" spans="2:6" ht="24" outlineLevel="1" x14ac:dyDescent="0.2">
      <c r="B802" s="1105"/>
      <c r="C802" s="987"/>
      <c r="D802" s="246" t="s">
        <v>1168</v>
      </c>
      <c r="E802" s="988"/>
      <c r="F802" s="989" t="s">
        <v>1456</v>
      </c>
    </row>
    <row r="803" spans="2:6" outlineLevel="1" x14ac:dyDescent="0.2">
      <c r="B803" s="1105"/>
      <c r="C803" s="987"/>
      <c r="D803" s="246" t="s">
        <v>1234</v>
      </c>
      <c r="E803" s="988"/>
      <c r="F803" s="989" t="s">
        <v>1457</v>
      </c>
    </row>
    <row r="804" spans="2:6" ht="60" outlineLevel="1" x14ac:dyDescent="0.2">
      <c r="B804" s="1105"/>
      <c r="C804" s="987"/>
      <c r="D804" s="246" t="s">
        <v>1381</v>
      </c>
      <c r="E804" s="988"/>
      <c r="F804" s="989" t="s">
        <v>1458</v>
      </c>
    </row>
    <row r="805" spans="2:6" ht="60" outlineLevel="1" x14ac:dyDescent="0.2">
      <c r="B805" s="1105"/>
      <c r="C805" s="987"/>
      <c r="D805" s="246" t="s">
        <v>1383</v>
      </c>
      <c r="E805" s="988"/>
      <c r="F805" s="989" t="s">
        <v>1459</v>
      </c>
    </row>
    <row r="806" spans="2:6" ht="60" outlineLevel="1" x14ac:dyDescent="0.2">
      <c r="B806" s="1105"/>
      <c r="C806" s="987"/>
      <c r="D806" s="246" t="s">
        <v>1385</v>
      </c>
      <c r="E806" s="988"/>
      <c r="F806" s="989" t="s">
        <v>1460</v>
      </c>
    </row>
    <row r="807" spans="2:6" ht="60" outlineLevel="1" x14ac:dyDescent="0.2">
      <c r="B807" s="1105"/>
      <c r="C807" s="987"/>
      <c r="D807" s="246" t="s">
        <v>1387</v>
      </c>
      <c r="E807" s="988"/>
      <c r="F807" s="989" t="s">
        <v>1461</v>
      </c>
    </row>
    <row r="808" spans="2:6" ht="60" outlineLevel="1" x14ac:dyDescent="0.2">
      <c r="B808" s="1105"/>
      <c r="C808" s="987"/>
      <c r="D808" s="246" t="s">
        <v>1389</v>
      </c>
      <c r="E808" s="988"/>
      <c r="F808" s="989" t="s">
        <v>1462</v>
      </c>
    </row>
    <row r="809" spans="2:6" ht="60" outlineLevel="1" x14ac:dyDescent="0.2">
      <c r="B809" s="1105"/>
      <c r="C809" s="987"/>
      <c r="D809" s="246" t="s">
        <v>1391</v>
      </c>
      <c r="E809" s="988"/>
      <c r="F809" s="989" t="s">
        <v>1461</v>
      </c>
    </row>
    <row r="810" spans="2:6" ht="60" outlineLevel="1" x14ac:dyDescent="0.2">
      <c r="B810" s="1105"/>
      <c r="C810" s="987"/>
      <c r="D810" s="246" t="s">
        <v>1392</v>
      </c>
      <c r="E810" s="988"/>
      <c r="F810" s="989" t="s">
        <v>1460</v>
      </c>
    </row>
    <row r="811" spans="2:6" outlineLevel="1" x14ac:dyDescent="0.2">
      <c r="B811" s="1106"/>
      <c r="C811" s="987"/>
      <c r="D811" s="246" t="s">
        <v>224</v>
      </c>
      <c r="E811" s="988"/>
      <c r="F811" s="989"/>
    </row>
    <row r="812" spans="2:6" ht="27.95" customHeight="1" x14ac:dyDescent="0.2">
      <c r="B812" s="1102" t="s">
        <v>961</v>
      </c>
      <c r="C812" s="1103"/>
      <c r="D812" s="1103"/>
      <c r="E812" s="1103"/>
      <c r="F812" s="1103"/>
    </row>
    <row r="813" spans="2:6" ht="76.5" x14ac:dyDescent="0.2">
      <c r="B813" s="1104">
        <v>2.7</v>
      </c>
      <c r="C813" s="984" t="s">
        <v>287</v>
      </c>
      <c r="D813" s="245" t="s">
        <v>288</v>
      </c>
      <c r="E813" s="985" t="s">
        <v>1463</v>
      </c>
      <c r="F813" s="986" t="s">
        <v>1464</v>
      </c>
    </row>
    <row r="814" spans="2:6" ht="96" outlineLevel="1" x14ac:dyDescent="0.2">
      <c r="B814" s="1105"/>
      <c r="C814" s="987"/>
      <c r="D814" s="246" t="s">
        <v>285</v>
      </c>
      <c r="E814" s="988"/>
      <c r="F814" s="989" t="s">
        <v>78</v>
      </c>
    </row>
    <row r="815" spans="2:6" ht="60" outlineLevel="1" x14ac:dyDescent="0.2">
      <c r="B815" s="1105"/>
      <c r="C815" s="987"/>
      <c r="D815" s="246" t="s">
        <v>274</v>
      </c>
      <c r="E815" s="988"/>
      <c r="F815" s="989" t="s">
        <v>78</v>
      </c>
    </row>
    <row r="816" spans="2:6" ht="48" outlineLevel="1" x14ac:dyDescent="0.2">
      <c r="B816" s="1105"/>
      <c r="C816" s="987"/>
      <c r="D816" s="246" t="s">
        <v>275</v>
      </c>
      <c r="E816" s="988"/>
      <c r="F816" s="989" t="s">
        <v>78</v>
      </c>
    </row>
    <row r="817" spans="2:6" ht="24" outlineLevel="1" x14ac:dyDescent="0.2">
      <c r="B817" s="1105"/>
      <c r="C817" s="987"/>
      <c r="D817" s="246" t="s">
        <v>286</v>
      </c>
      <c r="E817" s="988"/>
      <c r="F817" s="989" t="s">
        <v>78</v>
      </c>
    </row>
    <row r="818" spans="2:6" ht="72" outlineLevel="1" x14ac:dyDescent="0.2">
      <c r="B818" s="1105"/>
      <c r="C818" s="987"/>
      <c r="D818" s="246" t="s">
        <v>1116</v>
      </c>
      <c r="E818" s="988"/>
      <c r="F818" s="989" t="s">
        <v>78</v>
      </c>
    </row>
    <row r="819" spans="2:6" outlineLevel="1" x14ac:dyDescent="0.2">
      <c r="B819" s="1105"/>
      <c r="C819" s="987"/>
      <c r="D819" s="246" t="s">
        <v>1117</v>
      </c>
      <c r="E819" s="988"/>
      <c r="F819" s="989" t="s">
        <v>1465</v>
      </c>
    </row>
    <row r="820" spans="2:6" outlineLevel="1" x14ac:dyDescent="0.2">
      <c r="B820" s="1105"/>
      <c r="C820" s="987"/>
      <c r="D820" s="246" t="s">
        <v>1371</v>
      </c>
      <c r="E820" s="988"/>
      <c r="F820" s="989" t="s">
        <v>1465</v>
      </c>
    </row>
    <row r="821" spans="2:6" ht="24" outlineLevel="1" x14ac:dyDescent="0.2">
      <c r="B821" s="1105"/>
      <c r="C821" s="987"/>
      <c r="D821" s="246" t="s">
        <v>1372</v>
      </c>
      <c r="E821" s="988"/>
      <c r="F821" s="989" t="s">
        <v>1466</v>
      </c>
    </row>
    <row r="822" spans="2:6" ht="24" outlineLevel="1" x14ac:dyDescent="0.2">
      <c r="B822" s="1105"/>
      <c r="C822" s="987"/>
      <c r="D822" s="246" t="s">
        <v>1374</v>
      </c>
      <c r="E822" s="988"/>
      <c r="F822" s="989" t="s">
        <v>1465</v>
      </c>
    </row>
    <row r="823" spans="2:6" ht="24" outlineLevel="1" x14ac:dyDescent="0.2">
      <c r="B823" s="1105"/>
      <c r="C823" s="987"/>
      <c r="D823" s="246" t="s">
        <v>1375</v>
      </c>
      <c r="E823" s="988"/>
      <c r="F823" s="989" t="s">
        <v>1467</v>
      </c>
    </row>
    <row r="824" spans="2:6" ht="24" outlineLevel="1" x14ac:dyDescent="0.2">
      <c r="B824" s="1105"/>
      <c r="C824" s="987"/>
      <c r="D824" s="246" t="s">
        <v>1377</v>
      </c>
      <c r="E824" s="988"/>
      <c r="F824" s="989" t="s">
        <v>1468</v>
      </c>
    </row>
    <row r="825" spans="2:6" ht="24" outlineLevel="1" x14ac:dyDescent="0.2">
      <c r="B825" s="1105"/>
      <c r="C825" s="987"/>
      <c r="D825" s="246" t="s">
        <v>1168</v>
      </c>
      <c r="E825" s="988"/>
      <c r="F825" s="989" t="s">
        <v>1469</v>
      </c>
    </row>
    <row r="826" spans="2:6" outlineLevel="1" x14ac:dyDescent="0.2">
      <c r="B826" s="1105"/>
      <c r="C826" s="987"/>
      <c r="D826" s="246" t="s">
        <v>1234</v>
      </c>
      <c r="E826" s="988"/>
      <c r="F826" s="989" t="s">
        <v>1470</v>
      </c>
    </row>
    <row r="827" spans="2:6" ht="60" outlineLevel="1" x14ac:dyDescent="0.2">
      <c r="B827" s="1105"/>
      <c r="C827" s="987"/>
      <c r="D827" s="246" t="s">
        <v>1381</v>
      </c>
      <c r="E827" s="988"/>
      <c r="F827" s="989" t="s">
        <v>1471</v>
      </c>
    </row>
    <row r="828" spans="2:6" ht="60" outlineLevel="1" x14ac:dyDescent="0.2">
      <c r="B828" s="1105"/>
      <c r="C828" s="987"/>
      <c r="D828" s="246" t="s">
        <v>1383</v>
      </c>
      <c r="E828" s="988"/>
      <c r="F828" s="989" t="s">
        <v>1472</v>
      </c>
    </row>
    <row r="829" spans="2:6" ht="60" outlineLevel="1" x14ac:dyDescent="0.2">
      <c r="B829" s="1105"/>
      <c r="C829" s="987"/>
      <c r="D829" s="246" t="s">
        <v>1385</v>
      </c>
      <c r="E829" s="988"/>
      <c r="F829" s="989" t="s">
        <v>1473</v>
      </c>
    </row>
    <row r="830" spans="2:6" ht="60" outlineLevel="1" x14ac:dyDescent="0.2">
      <c r="B830" s="1105"/>
      <c r="C830" s="987"/>
      <c r="D830" s="246" t="s">
        <v>1387</v>
      </c>
      <c r="E830" s="988"/>
      <c r="F830" s="989" t="s">
        <v>1474</v>
      </c>
    </row>
    <row r="831" spans="2:6" ht="60" outlineLevel="1" x14ac:dyDescent="0.2">
      <c r="B831" s="1105"/>
      <c r="C831" s="987"/>
      <c r="D831" s="246" t="s">
        <v>1389</v>
      </c>
      <c r="E831" s="988"/>
      <c r="F831" s="989" t="s">
        <v>1475</v>
      </c>
    </row>
    <row r="832" spans="2:6" ht="60" outlineLevel="1" x14ac:dyDescent="0.2">
      <c r="B832" s="1105"/>
      <c r="C832" s="987"/>
      <c r="D832" s="246" t="s">
        <v>1391</v>
      </c>
      <c r="E832" s="988"/>
      <c r="F832" s="989" t="s">
        <v>1474</v>
      </c>
    </row>
    <row r="833" spans="2:6" ht="60" outlineLevel="1" x14ac:dyDescent="0.2">
      <c r="B833" s="1105"/>
      <c r="C833" s="987"/>
      <c r="D833" s="246" t="s">
        <v>1392</v>
      </c>
      <c r="E833" s="988"/>
      <c r="F833" s="989" t="s">
        <v>1473</v>
      </c>
    </row>
    <row r="834" spans="2:6" outlineLevel="1" x14ac:dyDescent="0.2">
      <c r="B834" s="1106"/>
      <c r="C834" s="987"/>
      <c r="D834" s="246" t="s">
        <v>224</v>
      </c>
      <c r="E834" s="988"/>
      <c r="F834" s="989"/>
    </row>
    <row r="835" spans="2:6" ht="21" customHeight="1" x14ac:dyDescent="0.2">
      <c r="B835" s="1102" t="s">
        <v>289</v>
      </c>
      <c r="C835" s="1103"/>
      <c r="D835" s="1103"/>
      <c r="E835" s="1103"/>
      <c r="F835" s="1103"/>
    </row>
    <row r="836" spans="2:6" ht="42" customHeight="1" x14ac:dyDescent="0.2">
      <c r="B836" s="1102" t="s">
        <v>1476</v>
      </c>
      <c r="C836" s="1103"/>
      <c r="D836" s="1103"/>
      <c r="E836" s="1103"/>
      <c r="F836" s="1103"/>
    </row>
    <row r="837" spans="2:6" ht="63.75" x14ac:dyDescent="0.2">
      <c r="B837" s="1104">
        <v>2.8</v>
      </c>
      <c r="C837" s="984" t="s">
        <v>1477</v>
      </c>
      <c r="D837" s="245" t="s">
        <v>1478</v>
      </c>
      <c r="E837" s="985" t="s">
        <v>1479</v>
      </c>
      <c r="F837" s="986" t="s">
        <v>1480</v>
      </c>
    </row>
    <row r="838" spans="2:6" ht="60" outlineLevel="1" x14ac:dyDescent="0.2">
      <c r="B838" s="1105"/>
      <c r="C838" s="987"/>
      <c r="D838" s="246" t="s">
        <v>274</v>
      </c>
      <c r="E838" s="988"/>
      <c r="F838" s="989" t="s">
        <v>78</v>
      </c>
    </row>
    <row r="839" spans="2:6" ht="48" outlineLevel="1" x14ac:dyDescent="0.2">
      <c r="B839" s="1105"/>
      <c r="C839" s="987"/>
      <c r="D839" s="246" t="s">
        <v>275</v>
      </c>
      <c r="E839" s="988"/>
      <c r="F839" s="989" t="s">
        <v>78</v>
      </c>
    </row>
    <row r="840" spans="2:6" outlineLevel="1" x14ac:dyDescent="0.2">
      <c r="B840" s="1105"/>
      <c r="C840" s="987"/>
      <c r="D840" s="246" t="s">
        <v>223</v>
      </c>
      <c r="E840" s="988"/>
      <c r="F840" s="989" t="s">
        <v>78</v>
      </c>
    </row>
    <row r="841" spans="2:6" ht="72" outlineLevel="1" x14ac:dyDescent="0.2">
      <c r="B841" s="1105"/>
      <c r="C841" s="987"/>
      <c r="D841" s="246" t="s">
        <v>1116</v>
      </c>
      <c r="E841" s="988"/>
      <c r="F841" s="989" t="s">
        <v>78</v>
      </c>
    </row>
    <row r="842" spans="2:6" outlineLevel="1" x14ac:dyDescent="0.2">
      <c r="B842" s="1105"/>
      <c r="C842" s="987"/>
      <c r="D842" s="246" t="s">
        <v>1117</v>
      </c>
      <c r="E842" s="988"/>
      <c r="F842" s="989" t="s">
        <v>1481</v>
      </c>
    </row>
    <row r="843" spans="2:6" outlineLevel="1" x14ac:dyDescent="0.2">
      <c r="B843" s="1105"/>
      <c r="C843" s="987"/>
      <c r="D843" s="246" t="s">
        <v>1371</v>
      </c>
      <c r="E843" s="988"/>
      <c r="F843" s="989" t="s">
        <v>1481</v>
      </c>
    </row>
    <row r="844" spans="2:6" ht="24" outlineLevel="1" x14ac:dyDescent="0.2">
      <c r="B844" s="1105"/>
      <c r="C844" s="987"/>
      <c r="D844" s="246" t="s">
        <v>1372</v>
      </c>
      <c r="E844" s="988"/>
      <c r="F844" s="989" t="s">
        <v>1482</v>
      </c>
    </row>
    <row r="845" spans="2:6" ht="24" outlineLevel="1" x14ac:dyDescent="0.2">
      <c r="B845" s="1105"/>
      <c r="C845" s="987"/>
      <c r="D845" s="246" t="s">
        <v>1374</v>
      </c>
      <c r="E845" s="988"/>
      <c r="F845" s="989" t="s">
        <v>1481</v>
      </c>
    </row>
    <row r="846" spans="2:6" ht="24" outlineLevel="1" x14ac:dyDescent="0.2">
      <c r="B846" s="1105"/>
      <c r="C846" s="987"/>
      <c r="D846" s="246" t="s">
        <v>1375</v>
      </c>
      <c r="E846" s="988"/>
      <c r="F846" s="989" t="s">
        <v>1483</v>
      </c>
    </row>
    <row r="847" spans="2:6" ht="24" outlineLevel="1" x14ac:dyDescent="0.2">
      <c r="B847" s="1105"/>
      <c r="C847" s="987"/>
      <c r="D847" s="246" t="s">
        <v>1377</v>
      </c>
      <c r="E847" s="988"/>
      <c r="F847" s="989" t="s">
        <v>1484</v>
      </c>
    </row>
    <row r="848" spans="2:6" ht="24" outlineLevel="1" x14ac:dyDescent="0.2">
      <c r="B848" s="1105"/>
      <c r="C848" s="987"/>
      <c r="D848" s="246" t="s">
        <v>1168</v>
      </c>
      <c r="E848" s="988"/>
      <c r="F848" s="989" t="s">
        <v>1485</v>
      </c>
    </row>
    <row r="849" spans="2:6" outlineLevel="1" x14ac:dyDescent="0.2">
      <c r="B849" s="1105"/>
      <c r="C849" s="987"/>
      <c r="D849" s="246" t="s">
        <v>1234</v>
      </c>
      <c r="E849" s="988"/>
      <c r="F849" s="989" t="s">
        <v>1486</v>
      </c>
    </row>
    <row r="850" spans="2:6" ht="60" outlineLevel="1" x14ac:dyDescent="0.2">
      <c r="B850" s="1105"/>
      <c r="C850" s="987"/>
      <c r="D850" s="246" t="s">
        <v>1381</v>
      </c>
      <c r="E850" s="988"/>
      <c r="F850" s="989" t="s">
        <v>1487</v>
      </c>
    </row>
    <row r="851" spans="2:6" ht="60" outlineLevel="1" x14ac:dyDescent="0.2">
      <c r="B851" s="1105"/>
      <c r="C851" s="987"/>
      <c r="D851" s="246" t="s">
        <v>1383</v>
      </c>
      <c r="E851" s="988"/>
      <c r="F851" s="989" t="s">
        <v>1488</v>
      </c>
    </row>
    <row r="852" spans="2:6" ht="60" outlineLevel="1" x14ac:dyDescent="0.2">
      <c r="B852" s="1105"/>
      <c r="C852" s="987"/>
      <c r="D852" s="246" t="s">
        <v>1385</v>
      </c>
      <c r="E852" s="988"/>
      <c r="F852" s="989" t="s">
        <v>1489</v>
      </c>
    </row>
    <row r="853" spans="2:6" ht="60" outlineLevel="1" x14ac:dyDescent="0.2">
      <c r="B853" s="1105"/>
      <c r="C853" s="987"/>
      <c r="D853" s="246" t="s">
        <v>1387</v>
      </c>
      <c r="E853" s="988"/>
      <c r="F853" s="989" t="s">
        <v>1490</v>
      </c>
    </row>
    <row r="854" spans="2:6" ht="60" outlineLevel="1" x14ac:dyDescent="0.2">
      <c r="B854" s="1105"/>
      <c r="C854" s="987"/>
      <c r="D854" s="246" t="s">
        <v>1389</v>
      </c>
      <c r="E854" s="988"/>
      <c r="F854" s="989" t="s">
        <v>1491</v>
      </c>
    </row>
    <row r="855" spans="2:6" ht="60" outlineLevel="1" x14ac:dyDescent="0.2">
      <c r="B855" s="1105"/>
      <c r="C855" s="987"/>
      <c r="D855" s="246" t="s">
        <v>1391</v>
      </c>
      <c r="E855" s="988"/>
      <c r="F855" s="989" t="s">
        <v>1490</v>
      </c>
    </row>
    <row r="856" spans="2:6" ht="60" outlineLevel="1" x14ac:dyDescent="0.2">
      <c r="B856" s="1105"/>
      <c r="C856" s="987"/>
      <c r="D856" s="246" t="s">
        <v>1392</v>
      </c>
      <c r="E856" s="988"/>
      <c r="F856" s="989" t="s">
        <v>1489</v>
      </c>
    </row>
    <row r="857" spans="2:6" outlineLevel="1" x14ac:dyDescent="0.2">
      <c r="B857" s="1106"/>
      <c r="C857" s="987"/>
      <c r="D857" s="246" t="s">
        <v>224</v>
      </c>
      <c r="E857" s="988"/>
      <c r="F857" s="989"/>
    </row>
    <row r="858" spans="2:6" ht="27.95" customHeight="1" x14ac:dyDescent="0.2">
      <c r="B858" s="1102" t="s">
        <v>1492</v>
      </c>
      <c r="C858" s="1103"/>
      <c r="D858" s="1103"/>
      <c r="E858" s="1103"/>
      <c r="F858" s="1103"/>
    </row>
    <row r="859" spans="2:6" ht="127.5" x14ac:dyDescent="0.2">
      <c r="B859" s="1104">
        <v>2.9</v>
      </c>
      <c r="C859" s="984" t="s">
        <v>291</v>
      </c>
      <c r="D859" s="245" t="s">
        <v>292</v>
      </c>
      <c r="E859" s="985" t="s">
        <v>1493</v>
      </c>
      <c r="F859" s="986" t="s">
        <v>1494</v>
      </c>
    </row>
    <row r="860" spans="2:6" ht="48" outlineLevel="1" x14ac:dyDescent="0.2">
      <c r="B860" s="1105"/>
      <c r="C860" s="987"/>
      <c r="D860" s="246" t="s">
        <v>293</v>
      </c>
      <c r="E860" s="988"/>
      <c r="F860" s="989" t="s">
        <v>78</v>
      </c>
    </row>
    <row r="861" spans="2:6" ht="60" outlineLevel="1" x14ac:dyDescent="0.2">
      <c r="B861" s="1105"/>
      <c r="C861" s="987"/>
      <c r="D861" s="246" t="s">
        <v>1000</v>
      </c>
      <c r="E861" s="988"/>
      <c r="F861" s="989" t="s">
        <v>78</v>
      </c>
    </row>
    <row r="862" spans="2:6" ht="36" outlineLevel="1" x14ac:dyDescent="0.2">
      <c r="B862" s="1105"/>
      <c r="C862" s="987"/>
      <c r="D862" s="246" t="s">
        <v>295</v>
      </c>
      <c r="E862" s="988"/>
      <c r="F862" s="989" t="s">
        <v>78</v>
      </c>
    </row>
    <row r="863" spans="2:6" ht="48" outlineLevel="1" x14ac:dyDescent="0.2">
      <c r="B863" s="1105"/>
      <c r="C863" s="987"/>
      <c r="D863" s="246" t="s">
        <v>275</v>
      </c>
      <c r="E863" s="988"/>
      <c r="F863" s="989" t="s">
        <v>78</v>
      </c>
    </row>
    <row r="864" spans="2:6" outlineLevel="1" x14ac:dyDescent="0.2">
      <c r="B864" s="1105"/>
      <c r="C864" s="987"/>
      <c r="D864" s="246" t="s">
        <v>296</v>
      </c>
      <c r="E864" s="988"/>
      <c r="F864" s="989" t="s">
        <v>78</v>
      </c>
    </row>
    <row r="865" spans="2:6" ht="72" outlineLevel="1" x14ac:dyDescent="0.2">
      <c r="B865" s="1105"/>
      <c r="C865" s="987"/>
      <c r="D865" s="246" t="s">
        <v>1116</v>
      </c>
      <c r="E865" s="988"/>
      <c r="F865" s="989" t="s">
        <v>78</v>
      </c>
    </row>
    <row r="866" spans="2:6" outlineLevel="1" x14ac:dyDescent="0.2">
      <c r="B866" s="1105"/>
      <c r="C866" s="987"/>
      <c r="D866" s="246" t="s">
        <v>1117</v>
      </c>
      <c r="E866" s="988"/>
      <c r="F866" s="989" t="s">
        <v>1495</v>
      </c>
    </row>
    <row r="867" spans="2:6" ht="24" outlineLevel="1" x14ac:dyDescent="0.2">
      <c r="B867" s="1105"/>
      <c r="C867" s="987"/>
      <c r="D867" s="246" t="s">
        <v>1119</v>
      </c>
      <c r="E867" s="988"/>
      <c r="F867" s="989" t="s">
        <v>1495</v>
      </c>
    </row>
    <row r="868" spans="2:6" outlineLevel="1" x14ac:dyDescent="0.2">
      <c r="B868" s="1105"/>
      <c r="C868" s="987"/>
      <c r="D868" s="246" t="s">
        <v>1496</v>
      </c>
      <c r="E868" s="988"/>
      <c r="F868" s="989" t="s">
        <v>1497</v>
      </c>
    </row>
    <row r="869" spans="2:6" ht="24" outlineLevel="1" x14ac:dyDescent="0.2">
      <c r="B869" s="1105"/>
      <c r="C869" s="987"/>
      <c r="D869" s="246" t="s">
        <v>1498</v>
      </c>
      <c r="E869" s="988"/>
      <c r="F869" s="989" t="s">
        <v>1499</v>
      </c>
    </row>
    <row r="870" spans="2:6" ht="60" outlineLevel="1" x14ac:dyDescent="0.2">
      <c r="B870" s="1105"/>
      <c r="C870" s="987"/>
      <c r="D870" s="246" t="s">
        <v>1500</v>
      </c>
      <c r="E870" s="988"/>
      <c r="F870" s="989" t="s">
        <v>1501</v>
      </c>
    </row>
    <row r="871" spans="2:6" ht="60" outlineLevel="1" x14ac:dyDescent="0.2">
      <c r="B871" s="1105"/>
      <c r="C871" s="987"/>
      <c r="D871" s="246" t="s">
        <v>1502</v>
      </c>
      <c r="E871" s="988"/>
      <c r="F871" s="989" t="s">
        <v>1495</v>
      </c>
    </row>
    <row r="872" spans="2:6" ht="60" outlineLevel="1" x14ac:dyDescent="0.2">
      <c r="B872" s="1105"/>
      <c r="C872" s="987"/>
      <c r="D872" s="246" t="s">
        <v>1503</v>
      </c>
      <c r="E872" s="988"/>
      <c r="F872" s="989" t="s">
        <v>1495</v>
      </c>
    </row>
    <row r="873" spans="2:6" ht="60" outlineLevel="1" x14ac:dyDescent="0.2">
      <c r="B873" s="1105"/>
      <c r="C873" s="987"/>
      <c r="D873" s="246" t="s">
        <v>1504</v>
      </c>
      <c r="E873" s="988"/>
      <c r="F873" s="989" t="s">
        <v>1505</v>
      </c>
    </row>
    <row r="874" spans="2:6" ht="48" outlineLevel="1" x14ac:dyDescent="0.2">
      <c r="B874" s="1105"/>
      <c r="C874" s="987"/>
      <c r="D874" s="246" t="s">
        <v>1506</v>
      </c>
      <c r="E874" s="988"/>
      <c r="F874" s="989" t="s">
        <v>1495</v>
      </c>
    </row>
    <row r="875" spans="2:6" ht="48" outlineLevel="1" x14ac:dyDescent="0.2">
      <c r="B875" s="1105"/>
      <c r="C875" s="987"/>
      <c r="D875" s="246" t="s">
        <v>1507</v>
      </c>
      <c r="E875" s="988"/>
      <c r="F875" s="989" t="s">
        <v>1508</v>
      </c>
    </row>
    <row r="876" spans="2:6" ht="60" outlineLevel="1" x14ac:dyDescent="0.2">
      <c r="B876" s="1105"/>
      <c r="C876" s="987"/>
      <c r="D876" s="246" t="s">
        <v>1509</v>
      </c>
      <c r="E876" s="988"/>
      <c r="F876" s="989" t="s">
        <v>1510</v>
      </c>
    </row>
    <row r="877" spans="2:6" ht="24" outlineLevel="1" x14ac:dyDescent="0.2">
      <c r="B877" s="1105"/>
      <c r="C877" s="987"/>
      <c r="D877" s="246" t="s">
        <v>1164</v>
      </c>
      <c r="E877" s="988"/>
      <c r="F877" s="989" t="s">
        <v>1511</v>
      </c>
    </row>
    <row r="878" spans="2:6" ht="24" outlineLevel="1" x14ac:dyDescent="0.2">
      <c r="B878" s="1105"/>
      <c r="C878" s="987"/>
      <c r="D878" s="246" t="s">
        <v>1512</v>
      </c>
      <c r="E878" s="988"/>
      <c r="F878" s="989" t="s">
        <v>1513</v>
      </c>
    </row>
    <row r="879" spans="2:6" ht="24" outlineLevel="1" x14ac:dyDescent="0.2">
      <c r="B879" s="1105"/>
      <c r="C879" s="987"/>
      <c r="D879" s="246" t="s">
        <v>1128</v>
      </c>
      <c r="E879" s="988"/>
      <c r="F879" s="989" t="s">
        <v>1505</v>
      </c>
    </row>
    <row r="880" spans="2:6" ht="24" outlineLevel="1" x14ac:dyDescent="0.2">
      <c r="B880" s="1105"/>
      <c r="C880" s="987"/>
      <c r="D880" s="246" t="s">
        <v>1514</v>
      </c>
      <c r="E880" s="988"/>
      <c r="F880" s="989" t="s">
        <v>1508</v>
      </c>
    </row>
    <row r="881" spans="2:6" ht="84" outlineLevel="1" x14ac:dyDescent="0.2">
      <c r="B881" s="1105"/>
      <c r="C881" s="987"/>
      <c r="D881" s="246" t="s">
        <v>1515</v>
      </c>
      <c r="E881" s="988"/>
      <c r="F881" s="989" t="s">
        <v>1497</v>
      </c>
    </row>
    <row r="882" spans="2:6" outlineLevel="1" x14ac:dyDescent="0.2">
      <c r="B882" s="1105"/>
      <c r="C882" s="987"/>
      <c r="D882" s="246" t="s">
        <v>1145</v>
      </c>
      <c r="E882" s="988"/>
      <c r="F882" s="989" t="s">
        <v>1501</v>
      </c>
    </row>
    <row r="883" spans="2:6" outlineLevel="1" x14ac:dyDescent="0.2">
      <c r="B883" s="1106"/>
      <c r="C883" s="987"/>
      <c r="D883" s="246" t="s">
        <v>224</v>
      </c>
      <c r="E883" s="988"/>
      <c r="F883" s="989"/>
    </row>
    <row r="884" spans="2:6" ht="27.95" customHeight="1" x14ac:dyDescent="0.2">
      <c r="B884" s="1102" t="s">
        <v>962</v>
      </c>
      <c r="C884" s="1103"/>
      <c r="D884" s="1103"/>
      <c r="E884" s="1103"/>
      <c r="F884" s="1103"/>
    </row>
    <row r="885" spans="2:6" ht="63.75" x14ac:dyDescent="0.2">
      <c r="B885" s="1104">
        <v>2.1</v>
      </c>
      <c r="C885" s="984" t="s">
        <v>301</v>
      </c>
      <c r="D885" s="245" t="s">
        <v>302</v>
      </c>
      <c r="E885" s="985" t="s">
        <v>1516</v>
      </c>
      <c r="F885" s="986" t="s">
        <v>1517</v>
      </c>
    </row>
    <row r="886" spans="2:6" ht="60" outlineLevel="1" x14ac:dyDescent="0.2">
      <c r="B886" s="1105"/>
      <c r="C886" s="987"/>
      <c r="D886" s="246" t="s">
        <v>274</v>
      </c>
      <c r="E886" s="988"/>
      <c r="F886" s="989" t="s">
        <v>78</v>
      </c>
    </row>
    <row r="887" spans="2:6" ht="48" outlineLevel="1" x14ac:dyDescent="0.2">
      <c r="B887" s="1105"/>
      <c r="C887" s="987"/>
      <c r="D887" s="246" t="s">
        <v>275</v>
      </c>
      <c r="E887" s="988"/>
      <c r="F887" s="989" t="s">
        <v>78</v>
      </c>
    </row>
    <row r="888" spans="2:6" outlineLevel="1" x14ac:dyDescent="0.2">
      <c r="B888" s="1105"/>
      <c r="C888" s="987"/>
      <c r="D888" s="246" t="s">
        <v>223</v>
      </c>
      <c r="E888" s="988"/>
      <c r="F888" s="989" t="s">
        <v>78</v>
      </c>
    </row>
    <row r="889" spans="2:6" ht="72" outlineLevel="1" x14ac:dyDescent="0.2">
      <c r="B889" s="1105"/>
      <c r="C889" s="987"/>
      <c r="D889" s="246" t="s">
        <v>1116</v>
      </c>
      <c r="E889" s="988"/>
      <c r="F889" s="989" t="s">
        <v>78</v>
      </c>
    </row>
    <row r="890" spans="2:6" outlineLevel="1" x14ac:dyDescent="0.2">
      <c r="B890" s="1105"/>
      <c r="C890" s="987"/>
      <c r="D890" s="246" t="s">
        <v>1117</v>
      </c>
      <c r="E890" s="988"/>
      <c r="F890" s="989">
        <v>601</v>
      </c>
    </row>
    <row r="891" spans="2:6" outlineLevel="1" x14ac:dyDescent="0.2">
      <c r="B891" s="1105"/>
      <c r="C891" s="987"/>
      <c r="D891" s="246" t="s">
        <v>1371</v>
      </c>
      <c r="E891" s="988"/>
      <c r="F891" s="989">
        <v>601</v>
      </c>
    </row>
    <row r="892" spans="2:6" ht="24" outlineLevel="1" x14ac:dyDescent="0.2">
      <c r="B892" s="1105"/>
      <c r="C892" s="987"/>
      <c r="D892" s="246" t="s">
        <v>1372</v>
      </c>
      <c r="E892" s="988"/>
      <c r="F892" s="989" t="s">
        <v>1518</v>
      </c>
    </row>
    <row r="893" spans="2:6" ht="24" outlineLevel="1" x14ac:dyDescent="0.2">
      <c r="B893" s="1105"/>
      <c r="C893" s="987"/>
      <c r="D893" s="246" t="s">
        <v>1374</v>
      </c>
      <c r="E893" s="988"/>
      <c r="F893" s="989">
        <v>601</v>
      </c>
    </row>
    <row r="894" spans="2:6" ht="24" outlineLevel="1" x14ac:dyDescent="0.2">
      <c r="B894" s="1105"/>
      <c r="C894" s="987"/>
      <c r="D894" s="246" t="s">
        <v>1375</v>
      </c>
      <c r="E894" s="988"/>
      <c r="F894" s="989">
        <v>300</v>
      </c>
    </row>
    <row r="895" spans="2:6" ht="24" outlineLevel="1" x14ac:dyDescent="0.2">
      <c r="B895" s="1105"/>
      <c r="C895" s="987"/>
      <c r="D895" s="246" t="s">
        <v>1377</v>
      </c>
      <c r="E895" s="988"/>
      <c r="F895" s="989" t="s">
        <v>1519</v>
      </c>
    </row>
    <row r="896" spans="2:6" ht="24" outlineLevel="1" x14ac:dyDescent="0.2">
      <c r="B896" s="1105"/>
      <c r="C896" s="987"/>
      <c r="D896" s="246" t="s">
        <v>1168</v>
      </c>
      <c r="E896" s="988"/>
      <c r="F896" s="989">
        <v>901</v>
      </c>
    </row>
    <row r="897" spans="2:6" outlineLevel="1" x14ac:dyDescent="0.2">
      <c r="B897" s="1105"/>
      <c r="C897" s="987"/>
      <c r="D897" s="246" t="s">
        <v>1234</v>
      </c>
      <c r="E897" s="988"/>
      <c r="F897" s="989" t="s">
        <v>1520</v>
      </c>
    </row>
    <row r="898" spans="2:6" ht="60" outlineLevel="1" x14ac:dyDescent="0.2">
      <c r="B898" s="1105"/>
      <c r="C898" s="987"/>
      <c r="D898" s="246" t="s">
        <v>1381</v>
      </c>
      <c r="E898" s="988"/>
      <c r="F898" s="989" t="s">
        <v>1521</v>
      </c>
    </row>
    <row r="899" spans="2:6" ht="60" outlineLevel="1" x14ac:dyDescent="0.2">
      <c r="B899" s="1105"/>
      <c r="C899" s="987"/>
      <c r="D899" s="246" t="s">
        <v>1383</v>
      </c>
      <c r="E899" s="988"/>
      <c r="F899" s="989" t="s">
        <v>1522</v>
      </c>
    </row>
    <row r="900" spans="2:6" ht="60" outlineLevel="1" x14ac:dyDescent="0.2">
      <c r="B900" s="1105"/>
      <c r="C900" s="987"/>
      <c r="D900" s="246" t="s">
        <v>1385</v>
      </c>
      <c r="E900" s="988"/>
      <c r="F900" s="989">
        <v>451</v>
      </c>
    </row>
    <row r="901" spans="2:6" ht="60" outlineLevel="1" x14ac:dyDescent="0.2">
      <c r="B901" s="1105"/>
      <c r="C901" s="987"/>
      <c r="D901" s="246" t="s">
        <v>1387</v>
      </c>
      <c r="E901" s="988"/>
      <c r="F901" s="989">
        <v>751</v>
      </c>
    </row>
    <row r="902" spans="2:6" ht="60" outlineLevel="1" x14ac:dyDescent="0.2">
      <c r="B902" s="1105"/>
      <c r="C902" s="987"/>
      <c r="D902" s="246" t="s">
        <v>1389</v>
      </c>
      <c r="E902" s="988"/>
      <c r="F902" s="989" t="s">
        <v>1523</v>
      </c>
    </row>
    <row r="903" spans="2:6" ht="60" outlineLevel="1" x14ac:dyDescent="0.2">
      <c r="B903" s="1105"/>
      <c r="C903" s="987"/>
      <c r="D903" s="246" t="s">
        <v>1391</v>
      </c>
      <c r="E903" s="988"/>
      <c r="F903" s="989">
        <v>751</v>
      </c>
    </row>
    <row r="904" spans="2:6" ht="60" outlineLevel="1" x14ac:dyDescent="0.2">
      <c r="B904" s="1105"/>
      <c r="C904" s="987"/>
      <c r="D904" s="246" t="s">
        <v>1392</v>
      </c>
      <c r="E904" s="988"/>
      <c r="F904" s="989">
        <v>451</v>
      </c>
    </row>
    <row r="905" spans="2:6" outlineLevel="1" x14ac:dyDescent="0.2">
      <c r="B905" s="1106"/>
      <c r="C905" s="987"/>
      <c r="D905" s="246" t="s">
        <v>224</v>
      </c>
      <c r="E905" s="988"/>
      <c r="F905" s="989"/>
    </row>
    <row r="906" spans="2:6" ht="42" customHeight="1" x14ac:dyDescent="0.2">
      <c r="B906" s="1102" t="s">
        <v>1524</v>
      </c>
      <c r="C906" s="1103"/>
      <c r="D906" s="1103"/>
      <c r="E906" s="1103"/>
      <c r="F906" s="1103"/>
    </row>
    <row r="907" spans="2:6" ht="63.75" x14ac:dyDescent="0.2">
      <c r="B907" s="1104">
        <v>2.11</v>
      </c>
      <c r="C907" s="984" t="s">
        <v>1525</v>
      </c>
      <c r="D907" s="245" t="s">
        <v>299</v>
      </c>
      <c r="E907" s="985" t="s">
        <v>1526</v>
      </c>
      <c r="F907" s="986" t="s">
        <v>1527</v>
      </c>
    </row>
    <row r="908" spans="2:6" ht="60" outlineLevel="1" x14ac:dyDescent="0.2">
      <c r="B908" s="1105"/>
      <c r="C908" s="987"/>
      <c r="D908" s="246" t="s">
        <v>274</v>
      </c>
      <c r="E908" s="988"/>
      <c r="F908" s="989" t="s">
        <v>78</v>
      </c>
    </row>
    <row r="909" spans="2:6" ht="48" outlineLevel="1" x14ac:dyDescent="0.2">
      <c r="B909" s="1105"/>
      <c r="C909" s="987"/>
      <c r="D909" s="246" t="s">
        <v>275</v>
      </c>
      <c r="E909" s="988"/>
      <c r="F909" s="989" t="s">
        <v>78</v>
      </c>
    </row>
    <row r="910" spans="2:6" outlineLevel="1" x14ac:dyDescent="0.2">
      <c r="B910" s="1105"/>
      <c r="C910" s="987"/>
      <c r="D910" s="246" t="s">
        <v>223</v>
      </c>
      <c r="E910" s="988"/>
      <c r="F910" s="989" t="s">
        <v>78</v>
      </c>
    </row>
    <row r="911" spans="2:6" ht="72" outlineLevel="1" x14ac:dyDescent="0.2">
      <c r="B911" s="1105"/>
      <c r="C911" s="987"/>
      <c r="D911" s="246" t="s">
        <v>1116</v>
      </c>
      <c r="E911" s="988"/>
      <c r="F911" s="989" t="s">
        <v>78</v>
      </c>
    </row>
    <row r="912" spans="2:6" outlineLevel="1" x14ac:dyDescent="0.2">
      <c r="B912" s="1105"/>
      <c r="C912" s="987"/>
      <c r="D912" s="246" t="s">
        <v>1117</v>
      </c>
      <c r="E912" s="988"/>
      <c r="F912" s="989">
        <v>643</v>
      </c>
    </row>
    <row r="913" spans="2:6" outlineLevel="1" x14ac:dyDescent="0.2">
      <c r="B913" s="1105"/>
      <c r="C913" s="987"/>
      <c r="D913" s="246" t="s">
        <v>1371</v>
      </c>
      <c r="E913" s="988"/>
      <c r="F913" s="989">
        <v>643</v>
      </c>
    </row>
    <row r="914" spans="2:6" ht="24" outlineLevel="1" x14ac:dyDescent="0.2">
      <c r="B914" s="1105"/>
      <c r="C914" s="987"/>
      <c r="D914" s="246" t="s">
        <v>1372</v>
      </c>
      <c r="E914" s="988"/>
      <c r="F914" s="989" t="s">
        <v>1528</v>
      </c>
    </row>
    <row r="915" spans="2:6" ht="24" outlineLevel="1" x14ac:dyDescent="0.2">
      <c r="B915" s="1105"/>
      <c r="C915" s="987"/>
      <c r="D915" s="246" t="s">
        <v>1374</v>
      </c>
      <c r="E915" s="988"/>
      <c r="F915" s="989">
        <v>643</v>
      </c>
    </row>
    <row r="916" spans="2:6" ht="24" outlineLevel="1" x14ac:dyDescent="0.2">
      <c r="B916" s="1105"/>
      <c r="C916" s="987"/>
      <c r="D916" s="246" t="s">
        <v>1375</v>
      </c>
      <c r="E916" s="988"/>
      <c r="F916" s="989">
        <v>322</v>
      </c>
    </row>
    <row r="917" spans="2:6" ht="24" outlineLevel="1" x14ac:dyDescent="0.2">
      <c r="B917" s="1105"/>
      <c r="C917" s="987"/>
      <c r="D917" s="246" t="s">
        <v>1377</v>
      </c>
      <c r="E917" s="988"/>
      <c r="F917" s="989" t="s">
        <v>1529</v>
      </c>
    </row>
    <row r="918" spans="2:6" ht="24" outlineLevel="1" x14ac:dyDescent="0.2">
      <c r="B918" s="1105"/>
      <c r="C918" s="987"/>
      <c r="D918" s="246" t="s">
        <v>1168</v>
      </c>
      <c r="E918" s="988"/>
      <c r="F918" s="989">
        <v>965</v>
      </c>
    </row>
    <row r="919" spans="2:6" outlineLevel="1" x14ac:dyDescent="0.2">
      <c r="B919" s="1105"/>
      <c r="C919" s="987"/>
      <c r="D919" s="246" t="s">
        <v>1234</v>
      </c>
      <c r="E919" s="988"/>
      <c r="F919" s="989" t="s">
        <v>1530</v>
      </c>
    </row>
    <row r="920" spans="2:6" ht="60" outlineLevel="1" x14ac:dyDescent="0.2">
      <c r="B920" s="1105"/>
      <c r="C920" s="987"/>
      <c r="D920" s="246" t="s">
        <v>1381</v>
      </c>
      <c r="E920" s="988"/>
      <c r="F920" s="989" t="s">
        <v>1531</v>
      </c>
    </row>
    <row r="921" spans="2:6" ht="60" outlineLevel="1" x14ac:dyDescent="0.2">
      <c r="B921" s="1105"/>
      <c r="C921" s="987"/>
      <c r="D921" s="246" t="s">
        <v>1383</v>
      </c>
      <c r="E921" s="988"/>
      <c r="F921" s="989" t="s">
        <v>1532</v>
      </c>
    </row>
    <row r="922" spans="2:6" ht="60" outlineLevel="1" x14ac:dyDescent="0.2">
      <c r="B922" s="1105"/>
      <c r="C922" s="987"/>
      <c r="D922" s="246" t="s">
        <v>1385</v>
      </c>
      <c r="E922" s="988"/>
      <c r="F922" s="989">
        <v>482</v>
      </c>
    </row>
    <row r="923" spans="2:6" ht="60" outlineLevel="1" x14ac:dyDescent="0.2">
      <c r="B923" s="1105"/>
      <c r="C923" s="987"/>
      <c r="D923" s="246" t="s">
        <v>1387</v>
      </c>
      <c r="E923" s="988"/>
      <c r="F923" s="989">
        <v>804</v>
      </c>
    </row>
    <row r="924" spans="2:6" ht="60" outlineLevel="1" x14ac:dyDescent="0.2">
      <c r="B924" s="1105"/>
      <c r="C924" s="987"/>
      <c r="D924" s="246" t="s">
        <v>1389</v>
      </c>
      <c r="E924" s="988"/>
      <c r="F924" s="989" t="s">
        <v>1533</v>
      </c>
    </row>
    <row r="925" spans="2:6" ht="60" outlineLevel="1" x14ac:dyDescent="0.2">
      <c r="B925" s="1105"/>
      <c r="C925" s="987"/>
      <c r="D925" s="246" t="s">
        <v>1391</v>
      </c>
      <c r="E925" s="988"/>
      <c r="F925" s="989">
        <v>804</v>
      </c>
    </row>
    <row r="926" spans="2:6" ht="60" outlineLevel="1" x14ac:dyDescent="0.2">
      <c r="B926" s="1105"/>
      <c r="C926" s="987"/>
      <c r="D926" s="246" t="s">
        <v>1392</v>
      </c>
      <c r="E926" s="988"/>
      <c r="F926" s="989">
        <v>482</v>
      </c>
    </row>
    <row r="927" spans="2:6" outlineLevel="1" x14ac:dyDescent="0.2">
      <c r="B927" s="1106"/>
      <c r="C927" s="987"/>
      <c r="D927" s="246" t="s">
        <v>224</v>
      </c>
      <c r="E927" s="988"/>
      <c r="F927" s="989"/>
    </row>
    <row r="928" spans="2:6" ht="21" customHeight="1" x14ac:dyDescent="0.2">
      <c r="B928" s="1102" t="s">
        <v>1534</v>
      </c>
      <c r="C928" s="1103"/>
      <c r="D928" s="1103"/>
      <c r="E928" s="1103"/>
      <c r="F928" s="1103"/>
    </row>
    <row r="929" spans="2:6" ht="127.5" x14ac:dyDescent="0.2">
      <c r="B929" s="1104">
        <v>2.12</v>
      </c>
      <c r="C929" s="984" t="s">
        <v>297</v>
      </c>
      <c r="D929" s="245" t="s">
        <v>298</v>
      </c>
      <c r="E929" s="985" t="s">
        <v>1535</v>
      </c>
      <c r="F929" s="986" t="s">
        <v>1536</v>
      </c>
    </row>
    <row r="930" spans="2:6" ht="60" outlineLevel="1" x14ac:dyDescent="0.2">
      <c r="B930" s="1105"/>
      <c r="C930" s="987"/>
      <c r="D930" s="246" t="s">
        <v>294</v>
      </c>
      <c r="E930" s="988"/>
      <c r="F930" s="989" t="s">
        <v>78</v>
      </c>
    </row>
    <row r="931" spans="2:6" ht="36" outlineLevel="1" x14ac:dyDescent="0.2">
      <c r="B931" s="1105"/>
      <c r="C931" s="987"/>
      <c r="D931" s="246" t="s">
        <v>295</v>
      </c>
      <c r="E931" s="988"/>
      <c r="F931" s="989" t="s">
        <v>78</v>
      </c>
    </row>
    <row r="932" spans="2:6" ht="48" outlineLevel="1" x14ac:dyDescent="0.2">
      <c r="B932" s="1105"/>
      <c r="C932" s="987"/>
      <c r="D932" s="246" t="s">
        <v>275</v>
      </c>
      <c r="E932" s="988"/>
      <c r="F932" s="989" t="s">
        <v>78</v>
      </c>
    </row>
    <row r="933" spans="2:6" outlineLevel="1" x14ac:dyDescent="0.2">
      <c r="B933" s="1105"/>
      <c r="C933" s="987"/>
      <c r="D933" s="246" t="s">
        <v>296</v>
      </c>
      <c r="E933" s="988"/>
      <c r="F933" s="989" t="s">
        <v>78</v>
      </c>
    </row>
    <row r="934" spans="2:6" ht="48" outlineLevel="1" x14ac:dyDescent="0.2">
      <c r="B934" s="1105"/>
      <c r="C934" s="987"/>
      <c r="D934" s="246" t="s">
        <v>1537</v>
      </c>
      <c r="E934" s="988"/>
      <c r="F934" s="989" t="s">
        <v>78</v>
      </c>
    </row>
    <row r="935" spans="2:6" ht="72" outlineLevel="1" x14ac:dyDescent="0.2">
      <c r="B935" s="1105"/>
      <c r="C935" s="987"/>
      <c r="D935" s="246" t="s">
        <v>1116</v>
      </c>
      <c r="E935" s="988"/>
      <c r="F935" s="989" t="s">
        <v>78</v>
      </c>
    </row>
    <row r="936" spans="2:6" outlineLevel="1" x14ac:dyDescent="0.2">
      <c r="B936" s="1105"/>
      <c r="C936" s="987"/>
      <c r="D936" s="246" t="s">
        <v>1117</v>
      </c>
      <c r="E936" s="988"/>
      <c r="F936" s="989">
        <v>299</v>
      </c>
    </row>
    <row r="937" spans="2:6" ht="24" outlineLevel="1" x14ac:dyDescent="0.2">
      <c r="B937" s="1105"/>
      <c r="C937" s="987"/>
      <c r="D937" s="246" t="s">
        <v>1119</v>
      </c>
      <c r="E937" s="988"/>
      <c r="F937" s="989">
        <v>299</v>
      </c>
    </row>
    <row r="938" spans="2:6" outlineLevel="1" x14ac:dyDescent="0.2">
      <c r="B938" s="1105"/>
      <c r="C938" s="987"/>
      <c r="D938" s="246" t="s">
        <v>1496</v>
      </c>
      <c r="E938" s="988"/>
      <c r="F938" s="989">
        <v>746</v>
      </c>
    </row>
    <row r="939" spans="2:6" ht="24" outlineLevel="1" x14ac:dyDescent="0.2">
      <c r="B939" s="1105"/>
      <c r="C939" s="987"/>
      <c r="D939" s="246" t="s">
        <v>1498</v>
      </c>
      <c r="E939" s="988"/>
      <c r="F939" s="989" t="s">
        <v>1538</v>
      </c>
    </row>
    <row r="940" spans="2:6" ht="60" outlineLevel="1" x14ac:dyDescent="0.2">
      <c r="B940" s="1105"/>
      <c r="C940" s="987"/>
      <c r="D940" s="246" t="s">
        <v>1500</v>
      </c>
      <c r="E940" s="988"/>
      <c r="F940" s="989" t="s">
        <v>1539</v>
      </c>
    </row>
    <row r="941" spans="2:6" ht="60" outlineLevel="1" x14ac:dyDescent="0.2">
      <c r="B941" s="1105"/>
      <c r="C941" s="987"/>
      <c r="D941" s="246" t="s">
        <v>1502</v>
      </c>
      <c r="E941" s="988"/>
      <c r="F941" s="989">
        <v>299</v>
      </c>
    </row>
    <row r="942" spans="2:6" ht="60" outlineLevel="1" x14ac:dyDescent="0.2">
      <c r="B942" s="1105"/>
      <c r="C942" s="987"/>
      <c r="D942" s="246" t="s">
        <v>1503</v>
      </c>
      <c r="E942" s="988"/>
      <c r="F942" s="989">
        <v>299</v>
      </c>
    </row>
    <row r="943" spans="2:6" ht="60" outlineLevel="1" x14ac:dyDescent="0.2">
      <c r="B943" s="1105"/>
      <c r="C943" s="987"/>
      <c r="D943" s="246" t="s">
        <v>1504</v>
      </c>
      <c r="E943" s="988"/>
      <c r="F943" s="989">
        <v>896</v>
      </c>
    </row>
    <row r="944" spans="2:6" ht="48" outlineLevel="1" x14ac:dyDescent="0.2">
      <c r="B944" s="1105"/>
      <c r="C944" s="987"/>
      <c r="D944" s="246" t="s">
        <v>1506</v>
      </c>
      <c r="E944" s="988"/>
      <c r="F944" s="989">
        <v>299</v>
      </c>
    </row>
    <row r="945" spans="2:6" ht="48" outlineLevel="1" x14ac:dyDescent="0.2">
      <c r="B945" s="1105"/>
      <c r="C945" s="987"/>
      <c r="D945" s="246" t="s">
        <v>1507</v>
      </c>
      <c r="E945" s="988"/>
      <c r="F945" s="989">
        <v>149</v>
      </c>
    </row>
    <row r="946" spans="2:6" ht="60" outlineLevel="1" x14ac:dyDescent="0.2">
      <c r="B946" s="1105"/>
      <c r="C946" s="987"/>
      <c r="D946" s="246" t="s">
        <v>1509</v>
      </c>
      <c r="E946" s="988"/>
      <c r="F946" s="989" t="s">
        <v>1540</v>
      </c>
    </row>
    <row r="947" spans="2:6" ht="24" outlineLevel="1" x14ac:dyDescent="0.2">
      <c r="B947" s="1105"/>
      <c r="C947" s="987"/>
      <c r="D947" s="246" t="s">
        <v>1164</v>
      </c>
      <c r="E947" s="988"/>
      <c r="F947" s="989">
        <v>448</v>
      </c>
    </row>
    <row r="948" spans="2:6" ht="24" outlineLevel="1" x14ac:dyDescent="0.2">
      <c r="B948" s="1105"/>
      <c r="C948" s="987"/>
      <c r="D948" s="246" t="s">
        <v>1512</v>
      </c>
      <c r="E948" s="988"/>
      <c r="F948" s="989" t="s">
        <v>1541</v>
      </c>
    </row>
    <row r="949" spans="2:6" ht="24" outlineLevel="1" x14ac:dyDescent="0.2">
      <c r="B949" s="1105"/>
      <c r="C949" s="987"/>
      <c r="D949" s="246" t="s">
        <v>1128</v>
      </c>
      <c r="E949" s="988"/>
      <c r="F949" s="989">
        <v>896</v>
      </c>
    </row>
    <row r="950" spans="2:6" ht="24" outlineLevel="1" x14ac:dyDescent="0.2">
      <c r="B950" s="1105"/>
      <c r="C950" s="987"/>
      <c r="D950" s="246" t="s">
        <v>1514</v>
      </c>
      <c r="E950" s="988"/>
      <c r="F950" s="989">
        <v>149</v>
      </c>
    </row>
    <row r="951" spans="2:6" ht="84" outlineLevel="1" x14ac:dyDescent="0.2">
      <c r="B951" s="1105"/>
      <c r="C951" s="987"/>
      <c r="D951" s="246" t="s">
        <v>1515</v>
      </c>
      <c r="E951" s="988"/>
      <c r="F951" s="989">
        <v>746</v>
      </c>
    </row>
    <row r="952" spans="2:6" outlineLevel="1" x14ac:dyDescent="0.2">
      <c r="B952" s="1105"/>
      <c r="C952" s="987"/>
      <c r="D952" s="246" t="s">
        <v>1145</v>
      </c>
      <c r="E952" s="988"/>
      <c r="F952" s="989" t="s">
        <v>1539</v>
      </c>
    </row>
    <row r="953" spans="2:6" outlineLevel="1" x14ac:dyDescent="0.2">
      <c r="B953" s="1106"/>
      <c r="C953" s="987"/>
      <c r="D953" s="246" t="s">
        <v>224</v>
      </c>
      <c r="E953" s="988"/>
      <c r="F953" s="989"/>
    </row>
    <row r="954" spans="2:6" ht="21" customHeight="1" x14ac:dyDescent="0.2">
      <c r="B954" s="1102" t="s">
        <v>963</v>
      </c>
      <c r="C954" s="1103"/>
      <c r="D954" s="1103"/>
      <c r="E954" s="1103"/>
      <c r="F954" s="1103"/>
    </row>
    <row r="955" spans="2:6" ht="140.25" x14ac:dyDescent="0.2">
      <c r="B955" s="1104">
        <v>2.13</v>
      </c>
      <c r="C955" s="984" t="s">
        <v>964</v>
      </c>
      <c r="D955" s="245" t="s">
        <v>965</v>
      </c>
      <c r="E955" s="985" t="s">
        <v>1542</v>
      </c>
      <c r="F955" s="986" t="s">
        <v>1543</v>
      </c>
    </row>
    <row r="956" spans="2:6" ht="60" outlineLevel="1" x14ac:dyDescent="0.2">
      <c r="B956" s="1105"/>
      <c r="C956" s="987"/>
      <c r="D956" s="246" t="s">
        <v>274</v>
      </c>
      <c r="E956" s="988"/>
      <c r="F956" s="989" t="s">
        <v>78</v>
      </c>
    </row>
    <row r="957" spans="2:6" ht="48" outlineLevel="1" x14ac:dyDescent="0.2">
      <c r="B957" s="1105"/>
      <c r="C957" s="987"/>
      <c r="D957" s="246" t="s">
        <v>275</v>
      </c>
      <c r="E957" s="988"/>
      <c r="F957" s="989" t="s">
        <v>78</v>
      </c>
    </row>
    <row r="958" spans="2:6" outlineLevel="1" x14ac:dyDescent="0.2">
      <c r="B958" s="1105"/>
      <c r="C958" s="987"/>
      <c r="D958" s="246" t="s">
        <v>223</v>
      </c>
      <c r="E958" s="988"/>
      <c r="F958" s="989" t="s">
        <v>78</v>
      </c>
    </row>
    <row r="959" spans="2:6" ht="72" outlineLevel="1" x14ac:dyDescent="0.2">
      <c r="B959" s="1105"/>
      <c r="C959" s="987"/>
      <c r="D959" s="246" t="s">
        <v>1116</v>
      </c>
      <c r="E959" s="988"/>
      <c r="F959" s="989" t="s">
        <v>78</v>
      </c>
    </row>
    <row r="960" spans="2:6" outlineLevel="1" x14ac:dyDescent="0.2">
      <c r="B960" s="1105"/>
      <c r="C960" s="987"/>
      <c r="D960" s="246" t="s">
        <v>1117</v>
      </c>
      <c r="E960" s="988"/>
      <c r="F960" s="989" t="s">
        <v>1544</v>
      </c>
    </row>
    <row r="961" spans="2:6" outlineLevel="1" x14ac:dyDescent="0.2">
      <c r="B961" s="1105"/>
      <c r="C961" s="987"/>
      <c r="D961" s="246" t="s">
        <v>1371</v>
      </c>
      <c r="E961" s="988"/>
      <c r="F961" s="989" t="s">
        <v>1544</v>
      </c>
    </row>
    <row r="962" spans="2:6" ht="24" outlineLevel="1" x14ac:dyDescent="0.2">
      <c r="B962" s="1105"/>
      <c r="C962" s="987"/>
      <c r="D962" s="246" t="s">
        <v>1372</v>
      </c>
      <c r="E962" s="988"/>
      <c r="F962" s="989" t="s">
        <v>1545</v>
      </c>
    </row>
    <row r="963" spans="2:6" ht="24" outlineLevel="1" x14ac:dyDescent="0.2">
      <c r="B963" s="1105"/>
      <c r="C963" s="987"/>
      <c r="D963" s="246" t="s">
        <v>1374</v>
      </c>
      <c r="E963" s="988"/>
      <c r="F963" s="989" t="s">
        <v>1544</v>
      </c>
    </row>
    <row r="964" spans="2:6" ht="24" outlineLevel="1" x14ac:dyDescent="0.2">
      <c r="B964" s="1105"/>
      <c r="C964" s="987"/>
      <c r="D964" s="246" t="s">
        <v>1375</v>
      </c>
      <c r="E964" s="988"/>
      <c r="F964" s="989" t="s">
        <v>1546</v>
      </c>
    </row>
    <row r="965" spans="2:6" ht="24" outlineLevel="1" x14ac:dyDescent="0.2">
      <c r="B965" s="1105"/>
      <c r="C965" s="987"/>
      <c r="D965" s="246" t="s">
        <v>1377</v>
      </c>
      <c r="E965" s="988"/>
      <c r="F965" s="989" t="s">
        <v>1547</v>
      </c>
    </row>
    <row r="966" spans="2:6" ht="24" outlineLevel="1" x14ac:dyDescent="0.2">
      <c r="B966" s="1105"/>
      <c r="C966" s="987"/>
      <c r="D966" s="246" t="s">
        <v>1168</v>
      </c>
      <c r="E966" s="988"/>
      <c r="F966" s="989" t="s">
        <v>1548</v>
      </c>
    </row>
    <row r="967" spans="2:6" outlineLevel="1" x14ac:dyDescent="0.2">
      <c r="B967" s="1105"/>
      <c r="C967" s="987"/>
      <c r="D967" s="246" t="s">
        <v>1234</v>
      </c>
      <c r="E967" s="988"/>
      <c r="F967" s="989" t="s">
        <v>1549</v>
      </c>
    </row>
    <row r="968" spans="2:6" ht="60" outlineLevel="1" x14ac:dyDescent="0.2">
      <c r="B968" s="1105"/>
      <c r="C968" s="987"/>
      <c r="D968" s="246" t="s">
        <v>1381</v>
      </c>
      <c r="E968" s="988"/>
      <c r="F968" s="989" t="s">
        <v>1550</v>
      </c>
    </row>
    <row r="969" spans="2:6" ht="60" outlineLevel="1" x14ac:dyDescent="0.2">
      <c r="B969" s="1105"/>
      <c r="C969" s="987"/>
      <c r="D969" s="246" t="s">
        <v>1383</v>
      </c>
      <c r="E969" s="988"/>
      <c r="F969" s="989" t="s">
        <v>1551</v>
      </c>
    </row>
    <row r="970" spans="2:6" ht="60" outlineLevel="1" x14ac:dyDescent="0.2">
      <c r="B970" s="1105"/>
      <c r="C970" s="987"/>
      <c r="D970" s="246" t="s">
        <v>1385</v>
      </c>
      <c r="E970" s="988"/>
      <c r="F970" s="989" t="s">
        <v>1552</v>
      </c>
    </row>
    <row r="971" spans="2:6" ht="60" outlineLevel="1" x14ac:dyDescent="0.2">
      <c r="B971" s="1105"/>
      <c r="C971" s="987"/>
      <c r="D971" s="246" t="s">
        <v>1387</v>
      </c>
      <c r="E971" s="988"/>
      <c r="F971" s="989" t="s">
        <v>1553</v>
      </c>
    </row>
    <row r="972" spans="2:6" ht="60" outlineLevel="1" x14ac:dyDescent="0.2">
      <c r="B972" s="1105"/>
      <c r="C972" s="987"/>
      <c r="D972" s="246" t="s">
        <v>1389</v>
      </c>
      <c r="E972" s="988"/>
      <c r="F972" s="989" t="s">
        <v>1554</v>
      </c>
    </row>
    <row r="973" spans="2:6" ht="60" outlineLevel="1" x14ac:dyDescent="0.2">
      <c r="B973" s="1105"/>
      <c r="C973" s="987"/>
      <c r="D973" s="246" t="s">
        <v>1391</v>
      </c>
      <c r="E973" s="988"/>
      <c r="F973" s="989" t="s">
        <v>1553</v>
      </c>
    </row>
    <row r="974" spans="2:6" ht="60" outlineLevel="1" x14ac:dyDescent="0.2">
      <c r="B974" s="1105"/>
      <c r="C974" s="987"/>
      <c r="D974" s="246" t="s">
        <v>1392</v>
      </c>
      <c r="E974" s="988"/>
      <c r="F974" s="989" t="s">
        <v>1552</v>
      </c>
    </row>
    <row r="975" spans="2:6" outlineLevel="1" x14ac:dyDescent="0.2">
      <c r="B975" s="1106"/>
      <c r="C975" s="987"/>
      <c r="D975" s="246" t="s">
        <v>224</v>
      </c>
      <c r="E975" s="988"/>
      <c r="F975" s="989"/>
    </row>
    <row r="976" spans="2:6" ht="27.95" customHeight="1" x14ac:dyDescent="0.2">
      <c r="B976" s="1102" t="s">
        <v>966</v>
      </c>
      <c r="C976" s="1103"/>
      <c r="D976" s="1103"/>
      <c r="E976" s="1103"/>
      <c r="F976" s="1103"/>
    </row>
    <row r="977" spans="2:6" ht="63.75" x14ac:dyDescent="0.2">
      <c r="B977" s="1104">
        <v>2.14</v>
      </c>
      <c r="C977" s="984" t="s">
        <v>967</v>
      </c>
      <c r="D977" s="245" t="s">
        <v>968</v>
      </c>
      <c r="E977" s="985" t="s">
        <v>1555</v>
      </c>
      <c r="F977" s="986" t="s">
        <v>1556</v>
      </c>
    </row>
    <row r="978" spans="2:6" ht="48" outlineLevel="1" x14ac:dyDescent="0.2">
      <c r="B978" s="1105"/>
      <c r="C978" s="987"/>
      <c r="D978" s="246" t="s">
        <v>303</v>
      </c>
      <c r="E978" s="988"/>
      <c r="F978" s="989" t="s">
        <v>78</v>
      </c>
    </row>
    <row r="979" spans="2:6" ht="36" outlineLevel="1" x14ac:dyDescent="0.2">
      <c r="B979" s="1105"/>
      <c r="C979" s="987"/>
      <c r="D979" s="246" t="s">
        <v>969</v>
      </c>
      <c r="E979" s="988"/>
      <c r="F979" s="989" t="s">
        <v>78</v>
      </c>
    </row>
    <row r="980" spans="2:6" ht="60" outlineLevel="1" x14ac:dyDescent="0.2">
      <c r="B980" s="1105"/>
      <c r="C980" s="987"/>
      <c r="D980" s="246" t="s">
        <v>274</v>
      </c>
      <c r="E980" s="988"/>
      <c r="F980" s="989" t="s">
        <v>78</v>
      </c>
    </row>
    <row r="981" spans="2:6" ht="48" outlineLevel="1" x14ac:dyDescent="0.2">
      <c r="B981" s="1105"/>
      <c r="C981" s="987"/>
      <c r="D981" s="246" t="s">
        <v>275</v>
      </c>
      <c r="E981" s="988"/>
      <c r="F981" s="989" t="s">
        <v>78</v>
      </c>
    </row>
    <row r="982" spans="2:6" outlineLevel="1" x14ac:dyDescent="0.2">
      <c r="B982" s="1105"/>
      <c r="C982" s="987"/>
      <c r="D982" s="246" t="s">
        <v>223</v>
      </c>
      <c r="E982" s="988"/>
      <c r="F982" s="989" t="s">
        <v>78</v>
      </c>
    </row>
    <row r="983" spans="2:6" ht="72" outlineLevel="1" x14ac:dyDescent="0.2">
      <c r="B983" s="1105"/>
      <c r="C983" s="987"/>
      <c r="D983" s="246" t="s">
        <v>1116</v>
      </c>
      <c r="E983" s="988"/>
      <c r="F983" s="989" t="s">
        <v>78</v>
      </c>
    </row>
    <row r="984" spans="2:6" outlineLevel="1" x14ac:dyDescent="0.2">
      <c r="B984" s="1105"/>
      <c r="C984" s="987"/>
      <c r="D984" s="246" t="s">
        <v>1117</v>
      </c>
      <c r="E984" s="988"/>
      <c r="F984" s="989" t="s">
        <v>1557</v>
      </c>
    </row>
    <row r="985" spans="2:6" outlineLevel="1" x14ac:dyDescent="0.2">
      <c r="B985" s="1105"/>
      <c r="C985" s="987"/>
      <c r="D985" s="246" t="s">
        <v>1371</v>
      </c>
      <c r="E985" s="988"/>
      <c r="F985" s="989" t="s">
        <v>1557</v>
      </c>
    </row>
    <row r="986" spans="2:6" ht="24" outlineLevel="1" x14ac:dyDescent="0.2">
      <c r="B986" s="1105"/>
      <c r="C986" s="987"/>
      <c r="D986" s="246" t="s">
        <v>1372</v>
      </c>
      <c r="E986" s="988"/>
      <c r="F986" s="989" t="s">
        <v>1558</v>
      </c>
    </row>
    <row r="987" spans="2:6" ht="24" outlineLevel="1" x14ac:dyDescent="0.2">
      <c r="B987" s="1105"/>
      <c r="C987" s="987"/>
      <c r="D987" s="246" t="s">
        <v>1374</v>
      </c>
      <c r="E987" s="988"/>
      <c r="F987" s="989" t="s">
        <v>1557</v>
      </c>
    </row>
    <row r="988" spans="2:6" ht="24" outlineLevel="1" x14ac:dyDescent="0.2">
      <c r="B988" s="1105"/>
      <c r="C988" s="987"/>
      <c r="D988" s="246" t="s">
        <v>1375</v>
      </c>
      <c r="E988" s="988"/>
      <c r="F988" s="989" t="s">
        <v>1559</v>
      </c>
    </row>
    <row r="989" spans="2:6" ht="24" outlineLevel="1" x14ac:dyDescent="0.2">
      <c r="B989" s="1105"/>
      <c r="C989" s="987"/>
      <c r="D989" s="246" t="s">
        <v>1377</v>
      </c>
      <c r="E989" s="988"/>
      <c r="F989" s="989" t="s">
        <v>1560</v>
      </c>
    </row>
    <row r="990" spans="2:6" ht="24" outlineLevel="1" x14ac:dyDescent="0.2">
      <c r="B990" s="1105"/>
      <c r="C990" s="987"/>
      <c r="D990" s="246" t="s">
        <v>1168</v>
      </c>
      <c r="E990" s="988"/>
      <c r="F990" s="989" t="s">
        <v>1561</v>
      </c>
    </row>
    <row r="991" spans="2:6" outlineLevel="1" x14ac:dyDescent="0.2">
      <c r="B991" s="1105"/>
      <c r="C991" s="987"/>
      <c r="D991" s="246" t="s">
        <v>1234</v>
      </c>
      <c r="E991" s="988"/>
      <c r="F991" s="989" t="s">
        <v>1562</v>
      </c>
    </row>
    <row r="992" spans="2:6" ht="60" outlineLevel="1" x14ac:dyDescent="0.2">
      <c r="B992" s="1105"/>
      <c r="C992" s="987"/>
      <c r="D992" s="246" t="s">
        <v>1381</v>
      </c>
      <c r="E992" s="988"/>
      <c r="F992" s="989" t="s">
        <v>1563</v>
      </c>
    </row>
    <row r="993" spans="2:6" ht="60" outlineLevel="1" x14ac:dyDescent="0.2">
      <c r="B993" s="1105"/>
      <c r="C993" s="987"/>
      <c r="D993" s="246" t="s">
        <v>1383</v>
      </c>
      <c r="E993" s="988"/>
      <c r="F993" s="989" t="s">
        <v>1564</v>
      </c>
    </row>
    <row r="994" spans="2:6" ht="60" outlineLevel="1" x14ac:dyDescent="0.2">
      <c r="B994" s="1105"/>
      <c r="C994" s="987"/>
      <c r="D994" s="246" t="s">
        <v>1385</v>
      </c>
      <c r="E994" s="988"/>
      <c r="F994" s="989" t="s">
        <v>1565</v>
      </c>
    </row>
    <row r="995" spans="2:6" ht="60" outlineLevel="1" x14ac:dyDescent="0.2">
      <c r="B995" s="1105"/>
      <c r="C995" s="987"/>
      <c r="D995" s="246" t="s">
        <v>1387</v>
      </c>
      <c r="E995" s="988"/>
      <c r="F995" s="989" t="s">
        <v>1566</v>
      </c>
    </row>
    <row r="996" spans="2:6" ht="60" outlineLevel="1" x14ac:dyDescent="0.2">
      <c r="B996" s="1105"/>
      <c r="C996" s="987"/>
      <c r="D996" s="246" t="s">
        <v>1389</v>
      </c>
      <c r="E996" s="988"/>
      <c r="F996" s="989" t="s">
        <v>1567</v>
      </c>
    </row>
    <row r="997" spans="2:6" ht="60" outlineLevel="1" x14ac:dyDescent="0.2">
      <c r="B997" s="1105"/>
      <c r="C997" s="987"/>
      <c r="D997" s="246" t="s">
        <v>1391</v>
      </c>
      <c r="E997" s="988"/>
      <c r="F997" s="989" t="s">
        <v>1566</v>
      </c>
    </row>
    <row r="998" spans="2:6" ht="60" outlineLevel="1" x14ac:dyDescent="0.2">
      <c r="B998" s="1105"/>
      <c r="C998" s="987"/>
      <c r="D998" s="246" t="s">
        <v>1392</v>
      </c>
      <c r="E998" s="988"/>
      <c r="F998" s="989" t="s">
        <v>1565</v>
      </c>
    </row>
    <row r="999" spans="2:6" outlineLevel="1" x14ac:dyDescent="0.2">
      <c r="B999" s="1106"/>
      <c r="C999" s="987"/>
      <c r="D999" s="246" t="s">
        <v>224</v>
      </c>
      <c r="E999" s="988"/>
      <c r="F999" s="989"/>
    </row>
    <row r="1000" spans="2:6" ht="27.95" customHeight="1" x14ac:dyDescent="0.2">
      <c r="B1000" s="1102" t="s">
        <v>970</v>
      </c>
      <c r="C1000" s="1103"/>
      <c r="D1000" s="1103"/>
      <c r="E1000" s="1103"/>
      <c r="F1000" s="1103"/>
    </row>
    <row r="1001" spans="2:6" ht="51" x14ac:dyDescent="0.2">
      <c r="B1001" s="1104">
        <v>2.15</v>
      </c>
      <c r="C1001" s="984" t="s">
        <v>319</v>
      </c>
      <c r="D1001" s="245" t="s">
        <v>320</v>
      </c>
      <c r="E1001" s="985" t="s">
        <v>1568</v>
      </c>
      <c r="F1001" s="986" t="s">
        <v>1569</v>
      </c>
    </row>
    <row r="1002" spans="2:6" ht="72" outlineLevel="1" x14ac:dyDescent="0.2">
      <c r="B1002" s="1105"/>
      <c r="C1002" s="987"/>
      <c r="D1002" s="246" t="s">
        <v>321</v>
      </c>
      <c r="E1002" s="988"/>
      <c r="F1002" s="989" t="s">
        <v>78</v>
      </c>
    </row>
    <row r="1003" spans="2:6" ht="60" outlineLevel="1" x14ac:dyDescent="0.2">
      <c r="B1003" s="1105"/>
      <c r="C1003" s="987"/>
      <c r="D1003" s="246" t="s">
        <v>274</v>
      </c>
      <c r="E1003" s="988"/>
      <c r="F1003" s="989" t="s">
        <v>78</v>
      </c>
    </row>
    <row r="1004" spans="2:6" ht="48" outlineLevel="1" x14ac:dyDescent="0.2">
      <c r="B1004" s="1105"/>
      <c r="C1004" s="987"/>
      <c r="D1004" s="246" t="s">
        <v>275</v>
      </c>
      <c r="E1004" s="988"/>
      <c r="F1004" s="989" t="s">
        <v>78</v>
      </c>
    </row>
    <row r="1005" spans="2:6" outlineLevel="1" x14ac:dyDescent="0.2">
      <c r="B1005" s="1105"/>
      <c r="C1005" s="987"/>
      <c r="D1005" s="246" t="s">
        <v>290</v>
      </c>
      <c r="E1005" s="988"/>
      <c r="F1005" s="989" t="s">
        <v>78</v>
      </c>
    </row>
    <row r="1006" spans="2:6" ht="72" outlineLevel="1" x14ac:dyDescent="0.2">
      <c r="B1006" s="1105"/>
      <c r="C1006" s="987"/>
      <c r="D1006" s="246" t="s">
        <v>1116</v>
      </c>
      <c r="E1006" s="988"/>
      <c r="F1006" s="989" t="s">
        <v>78</v>
      </c>
    </row>
    <row r="1007" spans="2:6" outlineLevel="1" x14ac:dyDescent="0.2">
      <c r="B1007" s="1105"/>
      <c r="C1007" s="987"/>
      <c r="D1007" s="246" t="s">
        <v>1117</v>
      </c>
      <c r="E1007" s="988"/>
      <c r="F1007" s="989">
        <v>120</v>
      </c>
    </row>
    <row r="1008" spans="2:6" outlineLevel="1" x14ac:dyDescent="0.2">
      <c r="B1008" s="1105"/>
      <c r="C1008" s="987"/>
      <c r="D1008" s="246" t="s">
        <v>1371</v>
      </c>
      <c r="E1008" s="988"/>
      <c r="F1008" s="989">
        <v>120</v>
      </c>
    </row>
    <row r="1009" spans="2:6" ht="24" outlineLevel="1" x14ac:dyDescent="0.2">
      <c r="B1009" s="1105"/>
      <c r="C1009" s="987"/>
      <c r="D1009" s="246" t="s">
        <v>1372</v>
      </c>
      <c r="E1009" s="988"/>
      <c r="F1009" s="989">
        <v>360</v>
      </c>
    </row>
    <row r="1010" spans="2:6" ht="24" outlineLevel="1" x14ac:dyDescent="0.2">
      <c r="B1010" s="1105"/>
      <c r="C1010" s="987"/>
      <c r="D1010" s="246" t="s">
        <v>1374</v>
      </c>
      <c r="E1010" s="988"/>
      <c r="F1010" s="989">
        <v>120</v>
      </c>
    </row>
    <row r="1011" spans="2:6" ht="24" outlineLevel="1" x14ac:dyDescent="0.2">
      <c r="B1011" s="1105"/>
      <c r="C1011" s="987"/>
      <c r="D1011" s="246" t="s">
        <v>1375</v>
      </c>
      <c r="E1011" s="988"/>
      <c r="F1011" s="989">
        <v>60</v>
      </c>
    </row>
    <row r="1012" spans="2:6" ht="24" outlineLevel="1" x14ac:dyDescent="0.2">
      <c r="B1012" s="1105"/>
      <c r="C1012" s="987"/>
      <c r="D1012" s="246" t="s">
        <v>1377</v>
      </c>
      <c r="E1012" s="988"/>
      <c r="F1012" s="989">
        <v>539</v>
      </c>
    </row>
    <row r="1013" spans="2:6" ht="24" outlineLevel="1" x14ac:dyDescent="0.2">
      <c r="B1013" s="1105"/>
      <c r="C1013" s="987"/>
      <c r="D1013" s="246" t="s">
        <v>1168</v>
      </c>
      <c r="E1013" s="988"/>
      <c r="F1013" s="989">
        <v>180</v>
      </c>
    </row>
    <row r="1014" spans="2:6" outlineLevel="1" x14ac:dyDescent="0.2">
      <c r="B1014" s="1105"/>
      <c r="C1014" s="987"/>
      <c r="D1014" s="246" t="s">
        <v>1234</v>
      </c>
      <c r="E1014" s="988"/>
      <c r="F1014" s="989">
        <v>300</v>
      </c>
    </row>
    <row r="1015" spans="2:6" ht="60" outlineLevel="1" x14ac:dyDescent="0.2">
      <c r="B1015" s="1105"/>
      <c r="C1015" s="987"/>
      <c r="D1015" s="246" t="s">
        <v>1381</v>
      </c>
      <c r="E1015" s="988"/>
      <c r="F1015" s="989" t="s">
        <v>1570</v>
      </c>
    </row>
    <row r="1016" spans="2:6" ht="60" outlineLevel="1" x14ac:dyDescent="0.2">
      <c r="B1016" s="1105"/>
      <c r="C1016" s="987"/>
      <c r="D1016" s="246" t="s">
        <v>1383</v>
      </c>
      <c r="E1016" s="988"/>
      <c r="F1016" s="989" t="s">
        <v>1571</v>
      </c>
    </row>
    <row r="1017" spans="2:6" ht="60" outlineLevel="1" x14ac:dyDescent="0.2">
      <c r="B1017" s="1105"/>
      <c r="C1017" s="987"/>
      <c r="D1017" s="246" t="s">
        <v>1385</v>
      </c>
      <c r="E1017" s="988"/>
      <c r="F1017" s="989">
        <v>90</v>
      </c>
    </row>
    <row r="1018" spans="2:6" ht="60" outlineLevel="1" x14ac:dyDescent="0.2">
      <c r="B1018" s="1105"/>
      <c r="C1018" s="987"/>
      <c r="D1018" s="246" t="s">
        <v>1387</v>
      </c>
      <c r="E1018" s="988"/>
      <c r="F1018" s="989">
        <v>150</v>
      </c>
    </row>
    <row r="1019" spans="2:6" ht="60" outlineLevel="1" x14ac:dyDescent="0.2">
      <c r="B1019" s="1105"/>
      <c r="C1019" s="987"/>
      <c r="D1019" s="246" t="s">
        <v>1389</v>
      </c>
      <c r="E1019" s="988"/>
      <c r="F1019" s="989">
        <v>599</v>
      </c>
    </row>
    <row r="1020" spans="2:6" ht="60" outlineLevel="1" x14ac:dyDescent="0.2">
      <c r="B1020" s="1105"/>
      <c r="C1020" s="987"/>
      <c r="D1020" s="246" t="s">
        <v>1391</v>
      </c>
      <c r="E1020" s="988"/>
      <c r="F1020" s="989">
        <v>150</v>
      </c>
    </row>
    <row r="1021" spans="2:6" ht="60" outlineLevel="1" x14ac:dyDescent="0.2">
      <c r="B1021" s="1105"/>
      <c r="C1021" s="987"/>
      <c r="D1021" s="246" t="s">
        <v>1392</v>
      </c>
      <c r="E1021" s="988"/>
      <c r="F1021" s="989">
        <v>90</v>
      </c>
    </row>
    <row r="1022" spans="2:6" outlineLevel="1" x14ac:dyDescent="0.2">
      <c r="B1022" s="1106"/>
      <c r="C1022" s="987"/>
      <c r="D1022" s="246" t="s">
        <v>224</v>
      </c>
      <c r="E1022" s="988"/>
      <c r="F1022" s="989"/>
    </row>
    <row r="1023" spans="2:6" ht="63.75" x14ac:dyDescent="0.2">
      <c r="B1023" s="1104">
        <v>2.16</v>
      </c>
      <c r="C1023" s="984" t="s">
        <v>301</v>
      </c>
      <c r="D1023" s="245" t="s">
        <v>302</v>
      </c>
      <c r="E1023" s="985" t="s">
        <v>1572</v>
      </c>
      <c r="F1023" s="986" t="s">
        <v>1573</v>
      </c>
    </row>
    <row r="1024" spans="2:6" ht="96" outlineLevel="1" x14ac:dyDescent="0.2">
      <c r="B1024" s="1105"/>
      <c r="C1024" s="987"/>
      <c r="D1024" s="246" t="s">
        <v>1005</v>
      </c>
      <c r="E1024" s="988"/>
      <c r="F1024" s="989" t="s">
        <v>78</v>
      </c>
    </row>
    <row r="1025" spans="2:6" ht="60" outlineLevel="1" x14ac:dyDescent="0.2">
      <c r="B1025" s="1105"/>
      <c r="C1025" s="987"/>
      <c r="D1025" s="246" t="s">
        <v>274</v>
      </c>
      <c r="E1025" s="988"/>
      <c r="F1025" s="989" t="s">
        <v>78</v>
      </c>
    </row>
    <row r="1026" spans="2:6" ht="48" outlineLevel="1" x14ac:dyDescent="0.2">
      <c r="B1026" s="1105"/>
      <c r="C1026" s="987"/>
      <c r="D1026" s="246" t="s">
        <v>275</v>
      </c>
      <c r="E1026" s="988"/>
      <c r="F1026" s="989" t="s">
        <v>78</v>
      </c>
    </row>
    <row r="1027" spans="2:6" outlineLevel="1" x14ac:dyDescent="0.2">
      <c r="B1027" s="1105"/>
      <c r="C1027" s="987"/>
      <c r="D1027" s="246" t="s">
        <v>223</v>
      </c>
      <c r="E1027" s="988"/>
      <c r="F1027" s="989" t="s">
        <v>78</v>
      </c>
    </row>
    <row r="1028" spans="2:6" ht="72" outlineLevel="1" x14ac:dyDescent="0.2">
      <c r="B1028" s="1105"/>
      <c r="C1028" s="987"/>
      <c r="D1028" s="246" t="s">
        <v>1116</v>
      </c>
      <c r="E1028" s="988"/>
      <c r="F1028" s="989" t="s">
        <v>78</v>
      </c>
    </row>
    <row r="1029" spans="2:6" outlineLevel="1" x14ac:dyDescent="0.2">
      <c r="B1029" s="1105"/>
      <c r="C1029" s="987"/>
      <c r="D1029" s="246" t="s">
        <v>1117</v>
      </c>
      <c r="E1029" s="988"/>
      <c r="F1029" s="989">
        <v>901</v>
      </c>
    </row>
    <row r="1030" spans="2:6" outlineLevel="1" x14ac:dyDescent="0.2">
      <c r="B1030" s="1105"/>
      <c r="C1030" s="987"/>
      <c r="D1030" s="246" t="s">
        <v>1371</v>
      </c>
      <c r="E1030" s="988"/>
      <c r="F1030" s="989">
        <v>901</v>
      </c>
    </row>
    <row r="1031" spans="2:6" ht="24" outlineLevel="1" x14ac:dyDescent="0.2">
      <c r="B1031" s="1105"/>
      <c r="C1031" s="987"/>
      <c r="D1031" s="246" t="s">
        <v>1372</v>
      </c>
      <c r="E1031" s="988"/>
      <c r="F1031" s="989" t="s">
        <v>1519</v>
      </c>
    </row>
    <row r="1032" spans="2:6" ht="24" outlineLevel="1" x14ac:dyDescent="0.2">
      <c r="B1032" s="1105"/>
      <c r="C1032" s="987"/>
      <c r="D1032" s="246" t="s">
        <v>1374</v>
      </c>
      <c r="E1032" s="988"/>
      <c r="F1032" s="989">
        <v>901</v>
      </c>
    </row>
    <row r="1033" spans="2:6" ht="24" outlineLevel="1" x14ac:dyDescent="0.2">
      <c r="B1033" s="1105"/>
      <c r="C1033" s="987"/>
      <c r="D1033" s="246" t="s">
        <v>1375</v>
      </c>
      <c r="E1033" s="988"/>
      <c r="F1033" s="989">
        <v>451</v>
      </c>
    </row>
    <row r="1034" spans="2:6" ht="24" outlineLevel="1" x14ac:dyDescent="0.2">
      <c r="B1034" s="1105"/>
      <c r="C1034" s="987"/>
      <c r="D1034" s="246" t="s">
        <v>1377</v>
      </c>
      <c r="E1034" s="988"/>
      <c r="F1034" s="989" t="s">
        <v>1574</v>
      </c>
    </row>
    <row r="1035" spans="2:6" ht="24" outlineLevel="1" x14ac:dyDescent="0.2">
      <c r="B1035" s="1105"/>
      <c r="C1035" s="987"/>
      <c r="D1035" s="246" t="s">
        <v>1168</v>
      </c>
      <c r="E1035" s="988"/>
      <c r="F1035" s="989" t="s">
        <v>1575</v>
      </c>
    </row>
    <row r="1036" spans="2:6" outlineLevel="1" x14ac:dyDescent="0.2">
      <c r="B1036" s="1105"/>
      <c r="C1036" s="987"/>
      <c r="D1036" s="246" t="s">
        <v>1234</v>
      </c>
      <c r="E1036" s="988"/>
      <c r="F1036" s="989" t="s">
        <v>1576</v>
      </c>
    </row>
    <row r="1037" spans="2:6" ht="60" outlineLevel="1" x14ac:dyDescent="0.2">
      <c r="B1037" s="1105"/>
      <c r="C1037" s="987"/>
      <c r="D1037" s="246" t="s">
        <v>1381</v>
      </c>
      <c r="E1037" s="988"/>
      <c r="F1037" s="989" t="s">
        <v>1577</v>
      </c>
    </row>
    <row r="1038" spans="2:6" ht="60" outlineLevel="1" x14ac:dyDescent="0.2">
      <c r="B1038" s="1105"/>
      <c r="C1038" s="987"/>
      <c r="D1038" s="246" t="s">
        <v>1383</v>
      </c>
      <c r="E1038" s="988"/>
      <c r="F1038" s="989" t="s">
        <v>1578</v>
      </c>
    </row>
    <row r="1039" spans="2:6" ht="60" outlineLevel="1" x14ac:dyDescent="0.2">
      <c r="B1039" s="1105"/>
      <c r="C1039" s="987"/>
      <c r="D1039" s="246" t="s">
        <v>1385</v>
      </c>
      <c r="E1039" s="988"/>
      <c r="F1039" s="989">
        <v>676</v>
      </c>
    </row>
    <row r="1040" spans="2:6" ht="60" outlineLevel="1" x14ac:dyDescent="0.2">
      <c r="B1040" s="1105"/>
      <c r="C1040" s="987"/>
      <c r="D1040" s="246" t="s">
        <v>1387</v>
      </c>
      <c r="E1040" s="988"/>
      <c r="F1040" s="989" t="s">
        <v>1546</v>
      </c>
    </row>
    <row r="1041" spans="2:6" ht="60" outlineLevel="1" x14ac:dyDescent="0.2">
      <c r="B1041" s="1105"/>
      <c r="C1041" s="987"/>
      <c r="D1041" s="246" t="s">
        <v>1389</v>
      </c>
      <c r="E1041" s="988"/>
      <c r="F1041" s="989" t="s">
        <v>1579</v>
      </c>
    </row>
    <row r="1042" spans="2:6" ht="60" outlineLevel="1" x14ac:dyDescent="0.2">
      <c r="B1042" s="1105"/>
      <c r="C1042" s="987"/>
      <c r="D1042" s="246" t="s">
        <v>1391</v>
      </c>
      <c r="E1042" s="988"/>
      <c r="F1042" s="989" t="s">
        <v>1546</v>
      </c>
    </row>
    <row r="1043" spans="2:6" ht="60" outlineLevel="1" x14ac:dyDescent="0.2">
      <c r="B1043" s="1105"/>
      <c r="C1043" s="987"/>
      <c r="D1043" s="246" t="s">
        <v>1392</v>
      </c>
      <c r="E1043" s="988"/>
      <c r="F1043" s="989">
        <v>676</v>
      </c>
    </row>
    <row r="1044" spans="2:6" outlineLevel="1" x14ac:dyDescent="0.2">
      <c r="B1044" s="1106"/>
      <c r="C1044" s="987"/>
      <c r="D1044" s="246" t="s">
        <v>224</v>
      </c>
      <c r="E1044" s="988"/>
      <c r="F1044" s="989"/>
    </row>
    <row r="1045" spans="2:6" ht="63.75" x14ac:dyDescent="0.2">
      <c r="B1045" s="1104">
        <v>2.17</v>
      </c>
      <c r="C1045" s="984" t="s">
        <v>1006</v>
      </c>
      <c r="D1045" s="245" t="s">
        <v>1007</v>
      </c>
      <c r="E1045" s="985" t="s">
        <v>1580</v>
      </c>
      <c r="F1045" s="986" t="s">
        <v>1581</v>
      </c>
    </row>
    <row r="1046" spans="2:6" ht="48" outlineLevel="1" x14ac:dyDescent="0.2">
      <c r="B1046" s="1105"/>
      <c r="C1046" s="987"/>
      <c r="D1046" s="246" t="s">
        <v>303</v>
      </c>
      <c r="E1046" s="988"/>
      <c r="F1046" s="989" t="s">
        <v>78</v>
      </c>
    </row>
    <row r="1047" spans="2:6" ht="36" outlineLevel="1" x14ac:dyDescent="0.2">
      <c r="B1047" s="1105"/>
      <c r="C1047" s="987"/>
      <c r="D1047" s="246" t="s">
        <v>969</v>
      </c>
      <c r="E1047" s="988"/>
      <c r="F1047" s="989" t="s">
        <v>78</v>
      </c>
    </row>
    <row r="1048" spans="2:6" ht="60" outlineLevel="1" x14ac:dyDescent="0.2">
      <c r="B1048" s="1105"/>
      <c r="C1048" s="987"/>
      <c r="D1048" s="246" t="s">
        <v>274</v>
      </c>
      <c r="E1048" s="988"/>
      <c r="F1048" s="989" t="s">
        <v>78</v>
      </c>
    </row>
    <row r="1049" spans="2:6" ht="48" outlineLevel="1" x14ac:dyDescent="0.2">
      <c r="B1049" s="1105"/>
      <c r="C1049" s="987"/>
      <c r="D1049" s="246" t="s">
        <v>275</v>
      </c>
      <c r="E1049" s="988"/>
      <c r="F1049" s="989" t="s">
        <v>78</v>
      </c>
    </row>
    <row r="1050" spans="2:6" ht="72" outlineLevel="1" x14ac:dyDescent="0.2">
      <c r="B1050" s="1105"/>
      <c r="C1050" s="987"/>
      <c r="D1050" s="246" t="s">
        <v>321</v>
      </c>
      <c r="E1050" s="988"/>
      <c r="F1050" s="989" t="s">
        <v>78</v>
      </c>
    </row>
    <row r="1051" spans="2:6" outlineLevel="1" x14ac:dyDescent="0.2">
      <c r="B1051" s="1105"/>
      <c r="C1051" s="987"/>
      <c r="D1051" s="246" t="s">
        <v>223</v>
      </c>
      <c r="E1051" s="988"/>
      <c r="F1051" s="989" t="s">
        <v>78</v>
      </c>
    </row>
    <row r="1052" spans="2:6" ht="72" outlineLevel="1" x14ac:dyDescent="0.2">
      <c r="B1052" s="1105"/>
      <c r="C1052" s="987"/>
      <c r="D1052" s="246" t="s">
        <v>1116</v>
      </c>
      <c r="E1052" s="988"/>
      <c r="F1052" s="989" t="s">
        <v>78</v>
      </c>
    </row>
    <row r="1053" spans="2:6" outlineLevel="1" x14ac:dyDescent="0.2">
      <c r="B1053" s="1105"/>
      <c r="C1053" s="987"/>
      <c r="D1053" s="246" t="s">
        <v>1117</v>
      </c>
      <c r="E1053" s="988"/>
      <c r="F1053" s="989">
        <v>557</v>
      </c>
    </row>
    <row r="1054" spans="2:6" outlineLevel="1" x14ac:dyDescent="0.2">
      <c r="B1054" s="1105"/>
      <c r="C1054" s="987"/>
      <c r="D1054" s="246" t="s">
        <v>1371</v>
      </c>
      <c r="E1054" s="988"/>
      <c r="F1054" s="989">
        <v>557</v>
      </c>
    </row>
    <row r="1055" spans="2:6" ht="24" outlineLevel="1" x14ac:dyDescent="0.2">
      <c r="B1055" s="1105"/>
      <c r="C1055" s="987"/>
      <c r="D1055" s="246" t="s">
        <v>1372</v>
      </c>
      <c r="E1055" s="988"/>
      <c r="F1055" s="989" t="s">
        <v>1582</v>
      </c>
    </row>
    <row r="1056" spans="2:6" ht="24" outlineLevel="1" x14ac:dyDescent="0.2">
      <c r="B1056" s="1105"/>
      <c r="C1056" s="987"/>
      <c r="D1056" s="246" t="s">
        <v>1374</v>
      </c>
      <c r="E1056" s="988"/>
      <c r="F1056" s="989">
        <v>557</v>
      </c>
    </row>
    <row r="1057" spans="2:6" ht="24" outlineLevel="1" x14ac:dyDescent="0.2">
      <c r="B1057" s="1105"/>
      <c r="C1057" s="987"/>
      <c r="D1057" s="246" t="s">
        <v>1375</v>
      </c>
      <c r="E1057" s="988"/>
      <c r="F1057" s="989">
        <v>279</v>
      </c>
    </row>
    <row r="1058" spans="2:6" ht="24" outlineLevel="1" x14ac:dyDescent="0.2">
      <c r="B1058" s="1105"/>
      <c r="C1058" s="987"/>
      <c r="D1058" s="246" t="s">
        <v>1377</v>
      </c>
      <c r="E1058" s="988"/>
      <c r="F1058" s="989" t="s">
        <v>1583</v>
      </c>
    </row>
    <row r="1059" spans="2:6" ht="24" outlineLevel="1" x14ac:dyDescent="0.2">
      <c r="B1059" s="1105"/>
      <c r="C1059" s="987"/>
      <c r="D1059" s="246" t="s">
        <v>1168</v>
      </c>
      <c r="E1059" s="988"/>
      <c r="F1059" s="989">
        <v>836</v>
      </c>
    </row>
    <row r="1060" spans="2:6" outlineLevel="1" x14ac:dyDescent="0.2">
      <c r="B1060" s="1105"/>
      <c r="C1060" s="987"/>
      <c r="D1060" s="246" t="s">
        <v>1234</v>
      </c>
      <c r="E1060" s="988"/>
      <c r="F1060" s="989" t="s">
        <v>1584</v>
      </c>
    </row>
    <row r="1061" spans="2:6" ht="60" outlineLevel="1" x14ac:dyDescent="0.2">
      <c r="B1061" s="1105"/>
      <c r="C1061" s="987"/>
      <c r="D1061" s="246" t="s">
        <v>1381</v>
      </c>
      <c r="E1061" s="988"/>
      <c r="F1061" s="989" t="s">
        <v>1585</v>
      </c>
    </row>
    <row r="1062" spans="2:6" ht="60" outlineLevel="1" x14ac:dyDescent="0.2">
      <c r="B1062" s="1105"/>
      <c r="C1062" s="987"/>
      <c r="D1062" s="246" t="s">
        <v>1383</v>
      </c>
      <c r="E1062" s="988"/>
      <c r="F1062" s="989" t="s">
        <v>1586</v>
      </c>
    </row>
    <row r="1063" spans="2:6" ht="60" outlineLevel="1" x14ac:dyDescent="0.2">
      <c r="B1063" s="1105"/>
      <c r="C1063" s="987"/>
      <c r="D1063" s="246" t="s">
        <v>1385</v>
      </c>
      <c r="E1063" s="988"/>
      <c r="F1063" s="989">
        <v>418</v>
      </c>
    </row>
    <row r="1064" spans="2:6" ht="60" outlineLevel="1" x14ac:dyDescent="0.2">
      <c r="B1064" s="1105"/>
      <c r="C1064" s="987"/>
      <c r="D1064" s="246" t="s">
        <v>1387</v>
      </c>
      <c r="E1064" s="988"/>
      <c r="F1064" s="989">
        <v>696</v>
      </c>
    </row>
    <row r="1065" spans="2:6" ht="60" outlineLevel="1" x14ac:dyDescent="0.2">
      <c r="B1065" s="1105"/>
      <c r="C1065" s="987"/>
      <c r="D1065" s="246" t="s">
        <v>1389</v>
      </c>
      <c r="E1065" s="988"/>
      <c r="F1065" s="989" t="s">
        <v>1587</v>
      </c>
    </row>
    <row r="1066" spans="2:6" ht="60" outlineLevel="1" x14ac:dyDescent="0.2">
      <c r="B1066" s="1105"/>
      <c r="C1066" s="987"/>
      <c r="D1066" s="246" t="s">
        <v>1391</v>
      </c>
      <c r="E1066" s="988"/>
      <c r="F1066" s="989">
        <v>696</v>
      </c>
    </row>
    <row r="1067" spans="2:6" ht="60" outlineLevel="1" x14ac:dyDescent="0.2">
      <c r="B1067" s="1105"/>
      <c r="C1067" s="987"/>
      <c r="D1067" s="246" t="s">
        <v>1392</v>
      </c>
      <c r="E1067" s="988"/>
      <c r="F1067" s="989">
        <v>418</v>
      </c>
    </row>
    <row r="1068" spans="2:6" outlineLevel="1" x14ac:dyDescent="0.2">
      <c r="B1068" s="1106"/>
      <c r="C1068" s="987"/>
      <c r="D1068" s="246" t="s">
        <v>224</v>
      </c>
      <c r="E1068" s="988"/>
      <c r="F1068" s="989"/>
    </row>
    <row r="1069" spans="2:6" ht="51" x14ac:dyDescent="0.2">
      <c r="B1069" s="1104">
        <v>2.1800000000000002</v>
      </c>
      <c r="C1069" s="984" t="s">
        <v>1008</v>
      </c>
      <c r="D1069" s="245" t="s">
        <v>1009</v>
      </c>
      <c r="E1069" s="985" t="s">
        <v>1588</v>
      </c>
      <c r="F1069" s="986" t="s">
        <v>1589</v>
      </c>
    </row>
    <row r="1070" spans="2:6" ht="48" outlineLevel="1" x14ac:dyDescent="0.2">
      <c r="B1070" s="1105"/>
      <c r="C1070" s="987"/>
      <c r="D1070" s="246" t="s">
        <v>303</v>
      </c>
      <c r="E1070" s="988"/>
      <c r="F1070" s="989" t="s">
        <v>78</v>
      </c>
    </row>
    <row r="1071" spans="2:6" ht="60" outlineLevel="1" x14ac:dyDescent="0.2">
      <c r="B1071" s="1105"/>
      <c r="C1071" s="987"/>
      <c r="D1071" s="246" t="s">
        <v>274</v>
      </c>
      <c r="E1071" s="988"/>
      <c r="F1071" s="989" t="s">
        <v>78</v>
      </c>
    </row>
    <row r="1072" spans="2:6" ht="48" outlineLevel="1" x14ac:dyDescent="0.2">
      <c r="B1072" s="1105"/>
      <c r="C1072" s="987"/>
      <c r="D1072" s="246" t="s">
        <v>275</v>
      </c>
      <c r="E1072" s="988"/>
      <c r="F1072" s="989" t="s">
        <v>78</v>
      </c>
    </row>
    <row r="1073" spans="2:6" ht="96" outlineLevel="1" x14ac:dyDescent="0.2">
      <c r="B1073" s="1105"/>
      <c r="C1073" s="987"/>
      <c r="D1073" s="246" t="s">
        <v>1005</v>
      </c>
      <c r="E1073" s="988"/>
      <c r="F1073" s="989" t="s">
        <v>78</v>
      </c>
    </row>
    <row r="1074" spans="2:6" outlineLevel="1" x14ac:dyDescent="0.2">
      <c r="B1074" s="1105"/>
      <c r="C1074" s="987"/>
      <c r="D1074" s="246" t="s">
        <v>223</v>
      </c>
      <c r="E1074" s="988"/>
      <c r="F1074" s="989" t="s">
        <v>78</v>
      </c>
    </row>
    <row r="1075" spans="2:6" ht="72" outlineLevel="1" x14ac:dyDescent="0.2">
      <c r="B1075" s="1105"/>
      <c r="C1075" s="987"/>
      <c r="D1075" s="246" t="s">
        <v>1116</v>
      </c>
      <c r="E1075" s="988"/>
      <c r="F1075" s="989" t="s">
        <v>78</v>
      </c>
    </row>
    <row r="1076" spans="2:6" outlineLevel="1" x14ac:dyDescent="0.2">
      <c r="B1076" s="1105"/>
      <c r="C1076" s="987"/>
      <c r="D1076" s="246" t="s">
        <v>1117</v>
      </c>
      <c r="E1076" s="988"/>
      <c r="F1076" s="989" t="s">
        <v>1590</v>
      </c>
    </row>
    <row r="1077" spans="2:6" outlineLevel="1" x14ac:dyDescent="0.2">
      <c r="B1077" s="1105"/>
      <c r="C1077" s="987"/>
      <c r="D1077" s="246" t="s">
        <v>1371</v>
      </c>
      <c r="E1077" s="988"/>
      <c r="F1077" s="989" t="s">
        <v>1590</v>
      </c>
    </row>
    <row r="1078" spans="2:6" ht="24" outlineLevel="1" x14ac:dyDescent="0.2">
      <c r="B1078" s="1105"/>
      <c r="C1078" s="987"/>
      <c r="D1078" s="246" t="s">
        <v>1372</v>
      </c>
      <c r="E1078" s="988"/>
      <c r="F1078" s="989" t="s">
        <v>1591</v>
      </c>
    </row>
    <row r="1079" spans="2:6" ht="24" outlineLevel="1" x14ac:dyDescent="0.2">
      <c r="B1079" s="1105"/>
      <c r="C1079" s="987"/>
      <c r="D1079" s="246" t="s">
        <v>1374</v>
      </c>
      <c r="E1079" s="988"/>
      <c r="F1079" s="989" t="s">
        <v>1590</v>
      </c>
    </row>
    <row r="1080" spans="2:6" ht="24" outlineLevel="1" x14ac:dyDescent="0.2">
      <c r="B1080" s="1105"/>
      <c r="C1080" s="987"/>
      <c r="D1080" s="246" t="s">
        <v>1375</v>
      </c>
      <c r="E1080" s="988"/>
      <c r="F1080" s="989" t="s">
        <v>1592</v>
      </c>
    </row>
    <row r="1081" spans="2:6" ht="24" outlineLevel="1" x14ac:dyDescent="0.2">
      <c r="B1081" s="1105"/>
      <c r="C1081" s="987"/>
      <c r="D1081" s="246" t="s">
        <v>1377</v>
      </c>
      <c r="E1081" s="988"/>
      <c r="F1081" s="989" t="s">
        <v>1593</v>
      </c>
    </row>
    <row r="1082" spans="2:6" ht="24" outlineLevel="1" x14ac:dyDescent="0.2">
      <c r="B1082" s="1105"/>
      <c r="C1082" s="987"/>
      <c r="D1082" s="246" t="s">
        <v>1168</v>
      </c>
      <c r="E1082" s="988"/>
      <c r="F1082" s="989" t="s">
        <v>1594</v>
      </c>
    </row>
    <row r="1083" spans="2:6" outlineLevel="1" x14ac:dyDescent="0.2">
      <c r="B1083" s="1105"/>
      <c r="C1083" s="987"/>
      <c r="D1083" s="246" t="s">
        <v>1234</v>
      </c>
      <c r="E1083" s="988"/>
      <c r="F1083" s="989" t="s">
        <v>1595</v>
      </c>
    </row>
    <row r="1084" spans="2:6" ht="60" outlineLevel="1" x14ac:dyDescent="0.2">
      <c r="B1084" s="1105"/>
      <c r="C1084" s="987"/>
      <c r="D1084" s="246" t="s">
        <v>1381</v>
      </c>
      <c r="E1084" s="988"/>
      <c r="F1084" s="989" t="s">
        <v>1596</v>
      </c>
    </row>
    <row r="1085" spans="2:6" ht="60" outlineLevel="1" x14ac:dyDescent="0.2">
      <c r="B1085" s="1105"/>
      <c r="C1085" s="987"/>
      <c r="D1085" s="246" t="s">
        <v>1383</v>
      </c>
      <c r="E1085" s="988"/>
      <c r="F1085" s="989" t="s">
        <v>1597</v>
      </c>
    </row>
    <row r="1086" spans="2:6" ht="60" outlineLevel="1" x14ac:dyDescent="0.2">
      <c r="B1086" s="1105"/>
      <c r="C1086" s="987"/>
      <c r="D1086" s="246" t="s">
        <v>1385</v>
      </c>
      <c r="E1086" s="988"/>
      <c r="F1086" s="989" t="s">
        <v>1598</v>
      </c>
    </row>
    <row r="1087" spans="2:6" ht="60" outlineLevel="1" x14ac:dyDescent="0.2">
      <c r="B1087" s="1105"/>
      <c r="C1087" s="987"/>
      <c r="D1087" s="246" t="s">
        <v>1387</v>
      </c>
      <c r="E1087" s="988"/>
      <c r="F1087" s="989" t="s">
        <v>1429</v>
      </c>
    </row>
    <row r="1088" spans="2:6" ht="60" outlineLevel="1" x14ac:dyDescent="0.2">
      <c r="B1088" s="1105"/>
      <c r="C1088" s="987"/>
      <c r="D1088" s="246" t="s">
        <v>1389</v>
      </c>
      <c r="E1088" s="988"/>
      <c r="F1088" s="989" t="s">
        <v>1599</v>
      </c>
    </row>
    <row r="1089" spans="2:6" ht="60" outlineLevel="1" x14ac:dyDescent="0.2">
      <c r="B1089" s="1105"/>
      <c r="C1089" s="987"/>
      <c r="D1089" s="246" t="s">
        <v>1391</v>
      </c>
      <c r="E1089" s="988"/>
      <c r="F1089" s="989" t="s">
        <v>1429</v>
      </c>
    </row>
    <row r="1090" spans="2:6" ht="60" outlineLevel="1" x14ac:dyDescent="0.2">
      <c r="B1090" s="1105"/>
      <c r="C1090" s="987"/>
      <c r="D1090" s="246" t="s">
        <v>1392</v>
      </c>
      <c r="E1090" s="988"/>
      <c r="F1090" s="989" t="s">
        <v>1598</v>
      </c>
    </row>
    <row r="1091" spans="2:6" outlineLevel="1" x14ac:dyDescent="0.2">
      <c r="B1091" s="1106"/>
      <c r="C1091" s="987"/>
      <c r="D1091" s="246" t="s">
        <v>224</v>
      </c>
      <c r="E1091" s="988"/>
      <c r="F1091" s="989"/>
    </row>
    <row r="1092" spans="2:6" ht="15" x14ac:dyDescent="0.2">
      <c r="B1092" s="990"/>
      <c r="C1092" s="1114" t="s">
        <v>971</v>
      </c>
      <c r="D1092" s="1115"/>
      <c r="E1092" s="1115"/>
      <c r="F1092" s="991"/>
    </row>
    <row r="1093" spans="2:6" ht="27.95" customHeight="1" x14ac:dyDescent="0.2">
      <c r="B1093" s="990"/>
      <c r="C1093" s="1116" t="s">
        <v>304</v>
      </c>
      <c r="D1093" s="1117"/>
      <c r="E1093" s="1117"/>
      <c r="F1093" s="986" t="s">
        <v>1600</v>
      </c>
    </row>
    <row r="1094" spans="2:6" ht="15" x14ac:dyDescent="0.2">
      <c r="B1094" s="990"/>
      <c r="C1094" s="1116" t="s">
        <v>1601</v>
      </c>
      <c r="D1094" s="1117"/>
      <c r="E1094" s="1117"/>
      <c r="F1094" s="986" t="s">
        <v>1600</v>
      </c>
    </row>
    <row r="1095" spans="2:6" ht="15" x14ac:dyDescent="0.2">
      <c r="B1095" s="990"/>
      <c r="C1095" s="1114" t="s">
        <v>972</v>
      </c>
      <c r="D1095" s="1115"/>
      <c r="E1095" s="1115"/>
      <c r="F1095" s="991" t="s">
        <v>1600</v>
      </c>
    </row>
    <row r="1096" spans="2:6" ht="21" customHeight="1" x14ac:dyDescent="0.2">
      <c r="B1096" s="1100" t="s">
        <v>305</v>
      </c>
      <c r="C1096" s="1101"/>
      <c r="D1096" s="1101"/>
      <c r="E1096" s="1101"/>
      <c r="F1096" s="1101"/>
    </row>
    <row r="1097" spans="2:6" ht="21" customHeight="1" x14ac:dyDescent="0.2">
      <c r="B1097" s="1102" t="s">
        <v>973</v>
      </c>
      <c r="C1097" s="1103"/>
      <c r="D1097" s="1103"/>
      <c r="E1097" s="1103"/>
      <c r="F1097" s="1103"/>
    </row>
    <row r="1098" spans="2:6" ht="63.75" x14ac:dyDescent="0.2">
      <c r="B1098" s="1104">
        <v>3.1</v>
      </c>
      <c r="C1098" s="984" t="s">
        <v>974</v>
      </c>
      <c r="D1098" s="245" t="s">
        <v>306</v>
      </c>
      <c r="E1098" s="985" t="s">
        <v>1602</v>
      </c>
      <c r="F1098" s="986" t="s">
        <v>1603</v>
      </c>
    </row>
    <row r="1099" spans="2:6" ht="36" outlineLevel="1" x14ac:dyDescent="0.2">
      <c r="B1099" s="1105"/>
      <c r="C1099" s="987"/>
      <c r="D1099" s="246" t="s">
        <v>307</v>
      </c>
      <c r="E1099" s="988"/>
      <c r="F1099" s="989" t="s">
        <v>78</v>
      </c>
    </row>
    <row r="1100" spans="2:6" ht="60" outlineLevel="1" x14ac:dyDescent="0.2">
      <c r="B1100" s="1105"/>
      <c r="C1100" s="987"/>
      <c r="D1100" s="246" t="s">
        <v>247</v>
      </c>
      <c r="E1100" s="988"/>
      <c r="F1100" s="989" t="s">
        <v>78</v>
      </c>
    </row>
    <row r="1101" spans="2:6" outlineLevel="1" x14ac:dyDescent="0.2">
      <c r="B1101" s="1105"/>
      <c r="C1101" s="987"/>
      <c r="D1101" s="246" t="s">
        <v>296</v>
      </c>
      <c r="E1101" s="988"/>
      <c r="F1101" s="989" t="s">
        <v>78</v>
      </c>
    </row>
    <row r="1102" spans="2:6" ht="72" outlineLevel="1" x14ac:dyDescent="0.2">
      <c r="B1102" s="1106"/>
      <c r="C1102" s="987"/>
      <c r="D1102" s="246" t="s">
        <v>1276</v>
      </c>
      <c r="E1102" s="988"/>
      <c r="F1102" s="989" t="s">
        <v>78</v>
      </c>
    </row>
    <row r="1103" spans="2:6" ht="21" customHeight="1" x14ac:dyDescent="0.2">
      <c r="B1103" s="1102" t="s">
        <v>975</v>
      </c>
      <c r="C1103" s="1103"/>
      <c r="D1103" s="1103"/>
      <c r="E1103" s="1103"/>
      <c r="F1103" s="1103"/>
    </row>
    <row r="1104" spans="2:6" ht="63.75" x14ac:dyDescent="0.2">
      <c r="B1104" s="1104">
        <v>3.2</v>
      </c>
      <c r="C1104" s="984" t="s">
        <v>1604</v>
      </c>
      <c r="D1104" s="245" t="s">
        <v>306</v>
      </c>
      <c r="E1104" s="985" t="s">
        <v>1605</v>
      </c>
      <c r="F1104" s="986" t="s">
        <v>1606</v>
      </c>
    </row>
    <row r="1105" spans="2:6" ht="48" outlineLevel="1" x14ac:dyDescent="0.2">
      <c r="B1105" s="1105"/>
      <c r="C1105" s="987"/>
      <c r="D1105" s="246" t="s">
        <v>308</v>
      </c>
      <c r="E1105" s="988"/>
      <c r="F1105" s="989" t="s">
        <v>78</v>
      </c>
    </row>
    <row r="1106" spans="2:6" ht="36" outlineLevel="1" x14ac:dyDescent="0.2">
      <c r="B1106" s="1105"/>
      <c r="C1106" s="987"/>
      <c r="D1106" s="246" t="s">
        <v>307</v>
      </c>
      <c r="E1106" s="988"/>
      <c r="F1106" s="989" t="s">
        <v>78</v>
      </c>
    </row>
    <row r="1107" spans="2:6" ht="60" outlineLevel="1" x14ac:dyDescent="0.2">
      <c r="B1107" s="1105"/>
      <c r="C1107" s="987"/>
      <c r="D1107" s="246" t="s">
        <v>247</v>
      </c>
      <c r="E1107" s="988"/>
      <c r="F1107" s="989" t="s">
        <v>78</v>
      </c>
    </row>
    <row r="1108" spans="2:6" outlineLevel="1" x14ac:dyDescent="0.2">
      <c r="B1108" s="1105"/>
      <c r="C1108" s="987"/>
      <c r="D1108" s="246" t="s">
        <v>296</v>
      </c>
      <c r="E1108" s="988"/>
      <c r="F1108" s="989" t="s">
        <v>78</v>
      </c>
    </row>
    <row r="1109" spans="2:6" ht="72" outlineLevel="1" x14ac:dyDescent="0.2">
      <c r="B1109" s="1106"/>
      <c r="C1109" s="987"/>
      <c r="D1109" s="246" t="s">
        <v>1276</v>
      </c>
      <c r="E1109" s="988"/>
      <c r="F1109" s="989" t="s">
        <v>78</v>
      </c>
    </row>
    <row r="1110" spans="2:6" ht="51" x14ac:dyDescent="0.2">
      <c r="B1110" s="1104">
        <v>3.3</v>
      </c>
      <c r="C1110" s="984" t="s">
        <v>1607</v>
      </c>
      <c r="D1110" s="245" t="s">
        <v>1608</v>
      </c>
      <c r="E1110" s="985" t="s">
        <v>1609</v>
      </c>
      <c r="F1110" s="986" t="s">
        <v>1610</v>
      </c>
    </row>
    <row r="1111" spans="2:6" ht="36" outlineLevel="1" x14ac:dyDescent="0.2">
      <c r="B1111" s="1105"/>
      <c r="C1111" s="987"/>
      <c r="D1111" s="246" t="s">
        <v>314</v>
      </c>
      <c r="E1111" s="988"/>
      <c r="F1111" s="989" t="s">
        <v>78</v>
      </c>
    </row>
    <row r="1112" spans="2:6" outlineLevel="1" x14ac:dyDescent="0.2">
      <c r="B1112" s="1105"/>
      <c r="C1112" s="987"/>
      <c r="D1112" s="246" t="s">
        <v>296</v>
      </c>
      <c r="E1112" s="988"/>
      <c r="F1112" s="989" t="s">
        <v>78</v>
      </c>
    </row>
    <row r="1113" spans="2:6" ht="60" outlineLevel="1" x14ac:dyDescent="0.2">
      <c r="B1113" s="1105"/>
      <c r="C1113" s="987"/>
      <c r="D1113" s="246" t="s">
        <v>247</v>
      </c>
      <c r="E1113" s="988"/>
      <c r="F1113" s="989" t="s">
        <v>78</v>
      </c>
    </row>
    <row r="1114" spans="2:6" ht="72" outlineLevel="1" x14ac:dyDescent="0.2">
      <c r="B1114" s="1106"/>
      <c r="C1114" s="987"/>
      <c r="D1114" s="246" t="s">
        <v>1276</v>
      </c>
      <c r="E1114" s="988"/>
      <c r="F1114" s="989" t="s">
        <v>78</v>
      </c>
    </row>
    <row r="1115" spans="2:6" ht="21" customHeight="1" x14ac:dyDescent="0.2">
      <c r="B1115" s="1102" t="s">
        <v>1010</v>
      </c>
      <c r="C1115" s="1103"/>
      <c r="D1115" s="1103"/>
      <c r="E1115" s="1103"/>
      <c r="F1115" s="1103"/>
    </row>
    <row r="1116" spans="2:6" ht="63.75" x14ac:dyDescent="0.2">
      <c r="B1116" s="1104">
        <v>3.4</v>
      </c>
      <c r="C1116" s="984" t="s">
        <v>1611</v>
      </c>
      <c r="D1116" s="245" t="s">
        <v>306</v>
      </c>
      <c r="E1116" s="985" t="s">
        <v>1612</v>
      </c>
      <c r="F1116" s="986" t="s">
        <v>1613</v>
      </c>
    </row>
    <row r="1117" spans="2:6" ht="48" outlineLevel="1" x14ac:dyDescent="0.2">
      <c r="B1117" s="1105"/>
      <c r="C1117" s="987"/>
      <c r="D1117" s="246" t="s">
        <v>308</v>
      </c>
      <c r="E1117" s="988"/>
      <c r="F1117" s="989" t="s">
        <v>78</v>
      </c>
    </row>
    <row r="1118" spans="2:6" ht="36" outlineLevel="1" x14ac:dyDescent="0.2">
      <c r="B1118" s="1105"/>
      <c r="C1118" s="987"/>
      <c r="D1118" s="246" t="s">
        <v>307</v>
      </c>
      <c r="E1118" s="988"/>
      <c r="F1118" s="989" t="s">
        <v>78</v>
      </c>
    </row>
    <row r="1119" spans="2:6" ht="60" outlineLevel="1" x14ac:dyDescent="0.2">
      <c r="B1119" s="1105"/>
      <c r="C1119" s="987"/>
      <c r="D1119" s="246" t="s">
        <v>247</v>
      </c>
      <c r="E1119" s="988"/>
      <c r="F1119" s="989" t="s">
        <v>78</v>
      </c>
    </row>
    <row r="1120" spans="2:6" outlineLevel="1" x14ac:dyDescent="0.2">
      <c r="B1120" s="1105"/>
      <c r="C1120" s="987"/>
      <c r="D1120" s="246" t="s">
        <v>296</v>
      </c>
      <c r="E1120" s="988"/>
      <c r="F1120" s="989" t="s">
        <v>78</v>
      </c>
    </row>
    <row r="1121" spans="2:6" ht="72" outlineLevel="1" x14ac:dyDescent="0.2">
      <c r="B1121" s="1106"/>
      <c r="C1121" s="987"/>
      <c r="D1121" s="246" t="s">
        <v>1276</v>
      </c>
      <c r="E1121" s="988"/>
      <c r="F1121" s="989" t="s">
        <v>78</v>
      </c>
    </row>
    <row r="1122" spans="2:6" ht="21" customHeight="1" x14ac:dyDescent="0.2">
      <c r="B1122" s="1102" t="s">
        <v>976</v>
      </c>
      <c r="C1122" s="1103"/>
      <c r="D1122" s="1103"/>
      <c r="E1122" s="1103"/>
      <c r="F1122" s="1103"/>
    </row>
    <row r="1123" spans="2:6" ht="140.25" x14ac:dyDescent="0.2">
      <c r="B1123" s="1104">
        <v>3.5</v>
      </c>
      <c r="C1123" s="984" t="s">
        <v>1011</v>
      </c>
      <c r="D1123" s="245" t="s">
        <v>965</v>
      </c>
      <c r="E1123" s="985" t="s">
        <v>1614</v>
      </c>
      <c r="F1123" s="986" t="s">
        <v>1615</v>
      </c>
    </row>
    <row r="1124" spans="2:6" ht="60" outlineLevel="1" x14ac:dyDescent="0.2">
      <c r="B1124" s="1105"/>
      <c r="C1124" s="987"/>
      <c r="D1124" s="246" t="s">
        <v>274</v>
      </c>
      <c r="E1124" s="988"/>
      <c r="F1124" s="989" t="s">
        <v>78</v>
      </c>
    </row>
    <row r="1125" spans="2:6" ht="48" outlineLevel="1" x14ac:dyDescent="0.2">
      <c r="B1125" s="1105"/>
      <c r="C1125" s="987"/>
      <c r="D1125" s="246" t="s">
        <v>275</v>
      </c>
      <c r="E1125" s="988"/>
      <c r="F1125" s="989" t="s">
        <v>78</v>
      </c>
    </row>
    <row r="1126" spans="2:6" outlineLevel="1" x14ac:dyDescent="0.2">
      <c r="B1126" s="1105"/>
      <c r="C1126" s="987"/>
      <c r="D1126" s="246" t="s">
        <v>223</v>
      </c>
      <c r="E1126" s="988"/>
      <c r="F1126" s="989" t="s">
        <v>78</v>
      </c>
    </row>
    <row r="1127" spans="2:6" ht="72" outlineLevel="1" x14ac:dyDescent="0.2">
      <c r="B1127" s="1105"/>
      <c r="C1127" s="987"/>
      <c r="D1127" s="246" t="s">
        <v>1116</v>
      </c>
      <c r="E1127" s="988"/>
      <c r="F1127" s="989" t="s">
        <v>78</v>
      </c>
    </row>
    <row r="1128" spans="2:6" outlineLevel="1" x14ac:dyDescent="0.2">
      <c r="B1128" s="1105"/>
      <c r="C1128" s="987"/>
      <c r="D1128" s="246" t="s">
        <v>1117</v>
      </c>
      <c r="E1128" s="988"/>
      <c r="F1128" s="989" t="s">
        <v>1616</v>
      </c>
    </row>
    <row r="1129" spans="2:6" outlineLevel="1" x14ac:dyDescent="0.2">
      <c r="B1129" s="1105"/>
      <c r="C1129" s="987"/>
      <c r="D1129" s="246" t="s">
        <v>1371</v>
      </c>
      <c r="E1129" s="988"/>
      <c r="F1129" s="989" t="s">
        <v>1616</v>
      </c>
    </row>
    <row r="1130" spans="2:6" ht="24" outlineLevel="1" x14ac:dyDescent="0.2">
      <c r="B1130" s="1105"/>
      <c r="C1130" s="987"/>
      <c r="D1130" s="246" t="s">
        <v>1372</v>
      </c>
      <c r="E1130" s="988"/>
      <c r="F1130" s="989" t="s">
        <v>1617</v>
      </c>
    </row>
    <row r="1131" spans="2:6" ht="24" outlineLevel="1" x14ac:dyDescent="0.2">
      <c r="B1131" s="1105"/>
      <c r="C1131" s="987"/>
      <c r="D1131" s="246" t="s">
        <v>1374</v>
      </c>
      <c r="E1131" s="988"/>
      <c r="F1131" s="989" t="s">
        <v>1616</v>
      </c>
    </row>
    <row r="1132" spans="2:6" ht="24" outlineLevel="1" x14ac:dyDescent="0.2">
      <c r="B1132" s="1105"/>
      <c r="C1132" s="987"/>
      <c r="D1132" s="246" t="s">
        <v>1375</v>
      </c>
      <c r="E1132" s="988"/>
      <c r="F1132" s="989" t="s">
        <v>1618</v>
      </c>
    </row>
    <row r="1133" spans="2:6" ht="24" outlineLevel="1" x14ac:dyDescent="0.2">
      <c r="B1133" s="1105"/>
      <c r="C1133" s="987"/>
      <c r="D1133" s="246" t="s">
        <v>1377</v>
      </c>
      <c r="E1133" s="988"/>
      <c r="F1133" s="989" t="s">
        <v>1619</v>
      </c>
    </row>
    <row r="1134" spans="2:6" ht="24" outlineLevel="1" x14ac:dyDescent="0.2">
      <c r="B1134" s="1105"/>
      <c r="C1134" s="987"/>
      <c r="D1134" s="246" t="s">
        <v>1168</v>
      </c>
      <c r="E1134" s="988"/>
      <c r="F1134" s="989" t="s">
        <v>1620</v>
      </c>
    </row>
    <row r="1135" spans="2:6" outlineLevel="1" x14ac:dyDescent="0.2">
      <c r="B1135" s="1105"/>
      <c r="C1135" s="987"/>
      <c r="D1135" s="246" t="s">
        <v>1234</v>
      </c>
      <c r="E1135" s="988"/>
      <c r="F1135" s="989" t="s">
        <v>1621</v>
      </c>
    </row>
    <row r="1136" spans="2:6" ht="60" outlineLevel="1" x14ac:dyDescent="0.2">
      <c r="B1136" s="1105"/>
      <c r="C1136" s="987"/>
      <c r="D1136" s="246" t="s">
        <v>1381</v>
      </c>
      <c r="E1136" s="988"/>
      <c r="F1136" s="989" t="s">
        <v>1622</v>
      </c>
    </row>
    <row r="1137" spans="2:6" ht="60" outlineLevel="1" x14ac:dyDescent="0.2">
      <c r="B1137" s="1105"/>
      <c r="C1137" s="987"/>
      <c r="D1137" s="246" t="s">
        <v>1383</v>
      </c>
      <c r="E1137" s="988"/>
      <c r="F1137" s="989" t="s">
        <v>1623</v>
      </c>
    </row>
    <row r="1138" spans="2:6" ht="60" outlineLevel="1" x14ac:dyDescent="0.2">
      <c r="B1138" s="1105"/>
      <c r="C1138" s="987"/>
      <c r="D1138" s="246" t="s">
        <v>1385</v>
      </c>
      <c r="E1138" s="988"/>
      <c r="F1138" s="989" t="s">
        <v>1624</v>
      </c>
    </row>
    <row r="1139" spans="2:6" ht="60" outlineLevel="1" x14ac:dyDescent="0.2">
      <c r="B1139" s="1105"/>
      <c r="C1139" s="987"/>
      <c r="D1139" s="246" t="s">
        <v>1387</v>
      </c>
      <c r="E1139" s="988"/>
      <c r="F1139" s="989" t="s">
        <v>1625</v>
      </c>
    </row>
    <row r="1140" spans="2:6" ht="60" outlineLevel="1" x14ac:dyDescent="0.2">
      <c r="B1140" s="1105"/>
      <c r="C1140" s="987"/>
      <c r="D1140" s="246" t="s">
        <v>1389</v>
      </c>
      <c r="E1140" s="988"/>
      <c r="F1140" s="989" t="s">
        <v>1626</v>
      </c>
    </row>
    <row r="1141" spans="2:6" ht="60" outlineLevel="1" x14ac:dyDescent="0.2">
      <c r="B1141" s="1105"/>
      <c r="C1141" s="987"/>
      <c r="D1141" s="246" t="s">
        <v>1391</v>
      </c>
      <c r="E1141" s="988"/>
      <c r="F1141" s="989" t="s">
        <v>1625</v>
      </c>
    </row>
    <row r="1142" spans="2:6" ht="60" outlineLevel="1" x14ac:dyDescent="0.2">
      <c r="B1142" s="1105"/>
      <c r="C1142" s="987"/>
      <c r="D1142" s="246" t="s">
        <v>1392</v>
      </c>
      <c r="E1142" s="988"/>
      <c r="F1142" s="989" t="s">
        <v>1624</v>
      </c>
    </row>
    <row r="1143" spans="2:6" outlineLevel="1" x14ac:dyDescent="0.2">
      <c r="B1143" s="1106"/>
      <c r="C1143" s="987"/>
      <c r="D1143" s="246" t="s">
        <v>224</v>
      </c>
      <c r="E1143" s="988"/>
      <c r="F1143" s="989"/>
    </row>
    <row r="1144" spans="2:6" ht="21" customHeight="1" x14ac:dyDescent="0.2">
      <c r="B1144" s="1102" t="s">
        <v>309</v>
      </c>
      <c r="C1144" s="1103"/>
      <c r="D1144" s="1103"/>
      <c r="E1144" s="1103"/>
      <c r="F1144" s="1103"/>
    </row>
    <row r="1145" spans="2:6" ht="38.25" x14ac:dyDescent="0.2">
      <c r="B1145" s="1104">
        <v>3.6</v>
      </c>
      <c r="C1145" s="984" t="s">
        <v>310</v>
      </c>
      <c r="D1145" s="245" t="s">
        <v>311</v>
      </c>
      <c r="E1145" s="985" t="s">
        <v>1627</v>
      </c>
      <c r="F1145" s="986" t="s">
        <v>1628</v>
      </c>
    </row>
    <row r="1146" spans="2:6" ht="36" outlineLevel="1" x14ac:dyDescent="0.2">
      <c r="B1146" s="1105"/>
      <c r="C1146" s="987"/>
      <c r="D1146" s="246" t="s">
        <v>307</v>
      </c>
      <c r="E1146" s="988"/>
      <c r="F1146" s="989" t="s">
        <v>78</v>
      </c>
    </row>
    <row r="1147" spans="2:6" ht="60" outlineLevel="1" x14ac:dyDescent="0.2">
      <c r="B1147" s="1105"/>
      <c r="C1147" s="987"/>
      <c r="D1147" s="246" t="s">
        <v>247</v>
      </c>
      <c r="E1147" s="988"/>
      <c r="F1147" s="989" t="s">
        <v>78</v>
      </c>
    </row>
    <row r="1148" spans="2:6" outlineLevel="1" x14ac:dyDescent="0.2">
      <c r="B1148" s="1105"/>
      <c r="C1148" s="987"/>
      <c r="D1148" s="246" t="s">
        <v>296</v>
      </c>
      <c r="E1148" s="988"/>
      <c r="F1148" s="989" t="s">
        <v>78</v>
      </c>
    </row>
    <row r="1149" spans="2:6" ht="72" outlineLevel="1" x14ac:dyDescent="0.2">
      <c r="B1149" s="1106"/>
      <c r="C1149" s="987"/>
      <c r="D1149" s="246" t="s">
        <v>1276</v>
      </c>
      <c r="E1149" s="988"/>
      <c r="F1149" s="989" t="s">
        <v>78</v>
      </c>
    </row>
    <row r="1150" spans="2:6" ht="51" x14ac:dyDescent="0.2">
      <c r="B1150" s="1104">
        <v>3.7</v>
      </c>
      <c r="C1150" s="984" t="s">
        <v>1629</v>
      </c>
      <c r="D1150" s="245" t="s">
        <v>1608</v>
      </c>
      <c r="E1150" s="985" t="s">
        <v>1630</v>
      </c>
      <c r="F1150" s="986" t="s">
        <v>1631</v>
      </c>
    </row>
    <row r="1151" spans="2:6" ht="36" outlineLevel="1" x14ac:dyDescent="0.2">
      <c r="B1151" s="1105"/>
      <c r="C1151" s="987"/>
      <c r="D1151" s="246" t="s">
        <v>314</v>
      </c>
      <c r="E1151" s="988"/>
      <c r="F1151" s="989" t="s">
        <v>78</v>
      </c>
    </row>
    <row r="1152" spans="2:6" outlineLevel="1" x14ac:dyDescent="0.2">
      <c r="B1152" s="1105"/>
      <c r="C1152" s="987"/>
      <c r="D1152" s="246" t="s">
        <v>296</v>
      </c>
      <c r="E1152" s="988"/>
      <c r="F1152" s="989" t="s">
        <v>78</v>
      </c>
    </row>
    <row r="1153" spans="2:6" ht="60" outlineLevel="1" x14ac:dyDescent="0.2">
      <c r="B1153" s="1105"/>
      <c r="C1153" s="987"/>
      <c r="D1153" s="246" t="s">
        <v>247</v>
      </c>
      <c r="E1153" s="988"/>
      <c r="F1153" s="989" t="s">
        <v>78</v>
      </c>
    </row>
    <row r="1154" spans="2:6" ht="72" outlineLevel="1" x14ac:dyDescent="0.2">
      <c r="B1154" s="1106"/>
      <c r="C1154" s="987"/>
      <c r="D1154" s="246" t="s">
        <v>1276</v>
      </c>
      <c r="E1154" s="988"/>
      <c r="F1154" s="989" t="s">
        <v>78</v>
      </c>
    </row>
    <row r="1155" spans="2:6" ht="21" customHeight="1" x14ac:dyDescent="0.2">
      <c r="B1155" s="1102" t="s">
        <v>312</v>
      </c>
      <c r="C1155" s="1103"/>
      <c r="D1155" s="1103"/>
      <c r="E1155" s="1103"/>
      <c r="F1155" s="1103"/>
    </row>
    <row r="1156" spans="2:6" ht="127.5" x14ac:dyDescent="0.2">
      <c r="B1156" s="1104">
        <v>3.8</v>
      </c>
      <c r="C1156" s="984" t="s">
        <v>978</v>
      </c>
      <c r="D1156" s="245" t="s">
        <v>313</v>
      </c>
      <c r="E1156" s="985" t="s">
        <v>1632</v>
      </c>
      <c r="F1156" s="986" t="s">
        <v>1633</v>
      </c>
    </row>
    <row r="1157" spans="2:6" ht="36" outlineLevel="1" x14ac:dyDescent="0.2">
      <c r="B1157" s="1105"/>
      <c r="C1157" s="987"/>
      <c r="D1157" s="246" t="s">
        <v>314</v>
      </c>
      <c r="E1157" s="988"/>
      <c r="F1157" s="989" t="s">
        <v>78</v>
      </c>
    </row>
    <row r="1158" spans="2:6" ht="60" outlineLevel="1" x14ac:dyDescent="0.2">
      <c r="B1158" s="1105"/>
      <c r="C1158" s="987"/>
      <c r="D1158" s="246" t="s">
        <v>247</v>
      </c>
      <c r="E1158" s="988"/>
      <c r="F1158" s="989" t="s">
        <v>78</v>
      </c>
    </row>
    <row r="1159" spans="2:6" outlineLevel="1" x14ac:dyDescent="0.2">
      <c r="B1159" s="1105"/>
      <c r="C1159" s="987"/>
      <c r="D1159" s="246" t="s">
        <v>912</v>
      </c>
      <c r="E1159" s="988"/>
      <c r="F1159" s="989" t="s">
        <v>78</v>
      </c>
    </row>
    <row r="1160" spans="2:6" ht="72" outlineLevel="1" x14ac:dyDescent="0.2">
      <c r="B1160" s="1106"/>
      <c r="C1160" s="987"/>
      <c r="D1160" s="246" t="s">
        <v>1276</v>
      </c>
      <c r="E1160" s="988"/>
      <c r="F1160" s="989" t="s">
        <v>78</v>
      </c>
    </row>
    <row r="1161" spans="2:6" ht="21" customHeight="1" x14ac:dyDescent="0.2">
      <c r="B1161" s="1102" t="s">
        <v>315</v>
      </c>
      <c r="C1161" s="1103"/>
      <c r="D1161" s="1103"/>
      <c r="E1161" s="1103"/>
      <c r="F1161" s="1103"/>
    </row>
    <row r="1162" spans="2:6" ht="51" x14ac:dyDescent="0.2">
      <c r="B1162" s="1104">
        <v>3.9</v>
      </c>
      <c r="C1162" s="984" t="s">
        <v>977</v>
      </c>
      <c r="D1162" s="245" t="s">
        <v>316</v>
      </c>
      <c r="E1162" s="985" t="s">
        <v>1634</v>
      </c>
      <c r="F1162" s="986" t="s">
        <v>1635</v>
      </c>
    </row>
    <row r="1163" spans="2:6" ht="36" outlineLevel="1" x14ac:dyDescent="0.2">
      <c r="B1163" s="1105"/>
      <c r="C1163" s="987"/>
      <c r="D1163" s="246" t="s">
        <v>307</v>
      </c>
      <c r="E1163" s="988"/>
      <c r="F1163" s="989" t="s">
        <v>78</v>
      </c>
    </row>
    <row r="1164" spans="2:6" ht="60" outlineLevel="1" x14ac:dyDescent="0.2">
      <c r="B1164" s="1105"/>
      <c r="C1164" s="987"/>
      <c r="D1164" s="246" t="s">
        <v>247</v>
      </c>
      <c r="E1164" s="988"/>
      <c r="F1164" s="989" t="s">
        <v>78</v>
      </c>
    </row>
    <row r="1165" spans="2:6" outlineLevel="1" x14ac:dyDescent="0.2">
      <c r="B1165" s="1105"/>
      <c r="C1165" s="987"/>
      <c r="D1165" s="246" t="s">
        <v>296</v>
      </c>
      <c r="E1165" s="988"/>
      <c r="F1165" s="989" t="s">
        <v>78</v>
      </c>
    </row>
    <row r="1166" spans="2:6" ht="72" outlineLevel="1" x14ac:dyDescent="0.2">
      <c r="B1166" s="1106"/>
      <c r="C1166" s="987"/>
      <c r="D1166" s="246" t="s">
        <v>1276</v>
      </c>
      <c r="E1166" s="988"/>
      <c r="F1166" s="989" t="s">
        <v>78</v>
      </c>
    </row>
    <row r="1167" spans="2:6" ht="21" customHeight="1" x14ac:dyDescent="0.2">
      <c r="B1167" s="1102" t="s">
        <v>317</v>
      </c>
      <c r="C1167" s="1103"/>
      <c r="D1167" s="1103"/>
      <c r="E1167" s="1103"/>
      <c r="F1167" s="1103"/>
    </row>
    <row r="1168" spans="2:6" ht="127.5" x14ac:dyDescent="0.2">
      <c r="B1168" s="1104">
        <v>3.1</v>
      </c>
      <c r="C1168" s="984" t="s">
        <v>978</v>
      </c>
      <c r="D1168" s="245" t="s">
        <v>313</v>
      </c>
      <c r="E1168" s="985" t="s">
        <v>1632</v>
      </c>
      <c r="F1168" s="986" t="s">
        <v>1633</v>
      </c>
    </row>
    <row r="1169" spans="2:6" ht="36" outlineLevel="1" x14ac:dyDescent="0.2">
      <c r="B1169" s="1105"/>
      <c r="C1169" s="987"/>
      <c r="D1169" s="246" t="s">
        <v>314</v>
      </c>
      <c r="E1169" s="988"/>
      <c r="F1169" s="989" t="s">
        <v>78</v>
      </c>
    </row>
    <row r="1170" spans="2:6" ht="60" outlineLevel="1" x14ac:dyDescent="0.2">
      <c r="B1170" s="1105"/>
      <c r="C1170" s="987"/>
      <c r="D1170" s="246" t="s">
        <v>247</v>
      </c>
      <c r="E1170" s="988"/>
      <c r="F1170" s="989" t="s">
        <v>78</v>
      </c>
    </row>
    <row r="1171" spans="2:6" outlineLevel="1" x14ac:dyDescent="0.2">
      <c r="B1171" s="1105"/>
      <c r="C1171" s="987"/>
      <c r="D1171" s="246" t="s">
        <v>912</v>
      </c>
      <c r="E1171" s="988"/>
      <c r="F1171" s="989" t="s">
        <v>78</v>
      </c>
    </row>
    <row r="1172" spans="2:6" ht="72" outlineLevel="1" x14ac:dyDescent="0.2">
      <c r="B1172" s="1106"/>
      <c r="C1172" s="987"/>
      <c r="D1172" s="246" t="s">
        <v>1276</v>
      </c>
      <c r="E1172" s="988"/>
      <c r="F1172" s="989" t="s">
        <v>78</v>
      </c>
    </row>
    <row r="1173" spans="2:6" ht="21" customHeight="1" x14ac:dyDescent="0.2">
      <c r="B1173" s="1102" t="s">
        <v>1012</v>
      </c>
      <c r="C1173" s="1103"/>
      <c r="D1173" s="1103"/>
      <c r="E1173" s="1103"/>
      <c r="F1173" s="1103"/>
    </row>
    <row r="1174" spans="2:6" ht="63.75" x14ac:dyDescent="0.2">
      <c r="B1174" s="1104">
        <v>3.11</v>
      </c>
      <c r="C1174" s="984" t="s">
        <v>1013</v>
      </c>
      <c r="D1174" s="245" t="s">
        <v>1014</v>
      </c>
      <c r="E1174" s="985" t="s">
        <v>1636</v>
      </c>
      <c r="F1174" s="986" t="s">
        <v>1637</v>
      </c>
    </row>
    <row r="1175" spans="2:6" ht="36" outlineLevel="1" x14ac:dyDescent="0.2">
      <c r="B1175" s="1105"/>
      <c r="C1175" s="987"/>
      <c r="D1175" s="246" t="s">
        <v>314</v>
      </c>
      <c r="E1175" s="988"/>
      <c r="F1175" s="989" t="s">
        <v>78</v>
      </c>
    </row>
    <row r="1176" spans="2:6" ht="60" outlineLevel="1" x14ac:dyDescent="0.2">
      <c r="B1176" s="1105"/>
      <c r="C1176" s="987"/>
      <c r="D1176" s="246" t="s">
        <v>247</v>
      </c>
      <c r="E1176" s="988"/>
      <c r="F1176" s="989" t="s">
        <v>78</v>
      </c>
    </row>
    <row r="1177" spans="2:6" outlineLevel="1" x14ac:dyDescent="0.2">
      <c r="B1177" s="1105"/>
      <c r="C1177" s="987"/>
      <c r="D1177" s="246" t="s">
        <v>296</v>
      </c>
      <c r="E1177" s="988"/>
      <c r="F1177" s="989" t="s">
        <v>78</v>
      </c>
    </row>
    <row r="1178" spans="2:6" ht="72" outlineLevel="1" x14ac:dyDescent="0.2">
      <c r="B1178" s="1105"/>
      <c r="C1178" s="987"/>
      <c r="D1178" s="246" t="s">
        <v>1116</v>
      </c>
      <c r="E1178" s="988"/>
      <c r="F1178" s="989" t="s">
        <v>78</v>
      </c>
    </row>
    <row r="1179" spans="2:6" outlineLevel="1" x14ac:dyDescent="0.2">
      <c r="B1179" s="1105"/>
      <c r="C1179" s="987"/>
      <c r="D1179" s="246" t="s">
        <v>1117</v>
      </c>
      <c r="E1179" s="988"/>
      <c r="F1179" s="989">
        <v>193</v>
      </c>
    </row>
    <row r="1180" spans="2:6" ht="24" outlineLevel="1" x14ac:dyDescent="0.2">
      <c r="B1180" s="1105"/>
      <c r="C1180" s="987"/>
      <c r="D1180" s="246" t="s">
        <v>1119</v>
      </c>
      <c r="E1180" s="988"/>
      <c r="F1180" s="989">
        <v>193</v>
      </c>
    </row>
    <row r="1181" spans="2:6" outlineLevel="1" x14ac:dyDescent="0.2">
      <c r="B1181" s="1105"/>
      <c r="C1181" s="987"/>
      <c r="D1181" s="246" t="s">
        <v>1120</v>
      </c>
      <c r="E1181" s="988"/>
      <c r="F1181" s="989">
        <v>579</v>
      </c>
    </row>
    <row r="1182" spans="2:6" ht="24" outlineLevel="1" x14ac:dyDescent="0.2">
      <c r="B1182" s="1105"/>
      <c r="C1182" s="987"/>
      <c r="D1182" s="246" t="s">
        <v>1219</v>
      </c>
      <c r="E1182" s="988"/>
      <c r="F1182" s="989" t="s">
        <v>1638</v>
      </c>
    </row>
    <row r="1183" spans="2:6" outlineLevel="1" x14ac:dyDescent="0.2">
      <c r="B1183" s="1105"/>
      <c r="C1183" s="987"/>
      <c r="D1183" s="246" t="s">
        <v>1639</v>
      </c>
      <c r="E1183" s="988"/>
      <c r="F1183" s="989" t="s">
        <v>1640</v>
      </c>
    </row>
    <row r="1184" spans="2:6" outlineLevel="1" x14ac:dyDescent="0.2">
      <c r="B1184" s="1105"/>
      <c r="C1184" s="987"/>
      <c r="D1184" s="246" t="s">
        <v>1641</v>
      </c>
      <c r="E1184" s="988"/>
      <c r="F1184" s="989">
        <v>193</v>
      </c>
    </row>
    <row r="1185" spans="2:6" outlineLevel="1" x14ac:dyDescent="0.2">
      <c r="B1185" s="1105"/>
      <c r="C1185" s="987"/>
      <c r="D1185" s="246" t="s">
        <v>1642</v>
      </c>
      <c r="E1185" s="988"/>
      <c r="F1185" s="989">
        <v>193</v>
      </c>
    </row>
    <row r="1186" spans="2:6" ht="24" outlineLevel="1" x14ac:dyDescent="0.2">
      <c r="B1186" s="1105"/>
      <c r="C1186" s="987"/>
      <c r="D1186" s="246" t="s">
        <v>1643</v>
      </c>
      <c r="E1186" s="988"/>
      <c r="F1186" s="989">
        <v>964</v>
      </c>
    </row>
    <row r="1187" spans="2:6" outlineLevel="1" x14ac:dyDescent="0.2">
      <c r="B1187" s="1105"/>
      <c r="C1187" s="987"/>
      <c r="D1187" s="246" t="s">
        <v>1644</v>
      </c>
      <c r="E1187" s="988"/>
      <c r="F1187" s="989">
        <v>193</v>
      </c>
    </row>
    <row r="1188" spans="2:6" outlineLevel="1" x14ac:dyDescent="0.2">
      <c r="B1188" s="1105"/>
      <c r="C1188" s="987"/>
      <c r="D1188" s="246" t="s">
        <v>1645</v>
      </c>
      <c r="E1188" s="988"/>
      <c r="F1188" s="989">
        <v>96</v>
      </c>
    </row>
    <row r="1189" spans="2:6" outlineLevel="1" x14ac:dyDescent="0.2">
      <c r="B1189" s="1105"/>
      <c r="C1189" s="987"/>
      <c r="D1189" s="246" t="s">
        <v>1646</v>
      </c>
      <c r="E1189" s="988"/>
      <c r="F1189" s="989" t="s">
        <v>1647</v>
      </c>
    </row>
    <row r="1190" spans="2:6" ht="24" outlineLevel="1" x14ac:dyDescent="0.2">
      <c r="B1190" s="1105"/>
      <c r="C1190" s="987"/>
      <c r="D1190" s="246" t="s">
        <v>1124</v>
      </c>
      <c r="E1190" s="988"/>
      <c r="F1190" s="989">
        <v>289</v>
      </c>
    </row>
    <row r="1191" spans="2:6" outlineLevel="1" x14ac:dyDescent="0.2">
      <c r="B1191" s="1105"/>
      <c r="C1191" s="987"/>
      <c r="D1191" s="246" t="s">
        <v>1126</v>
      </c>
      <c r="E1191" s="988"/>
      <c r="F1191" s="989">
        <v>868</v>
      </c>
    </row>
    <row r="1192" spans="2:6" ht="24" outlineLevel="1" x14ac:dyDescent="0.2">
      <c r="B1192" s="1105"/>
      <c r="C1192" s="987"/>
      <c r="D1192" s="246" t="s">
        <v>1128</v>
      </c>
      <c r="E1192" s="988"/>
      <c r="F1192" s="989">
        <v>579</v>
      </c>
    </row>
    <row r="1193" spans="2:6" ht="24" outlineLevel="1" x14ac:dyDescent="0.2">
      <c r="B1193" s="1105"/>
      <c r="C1193" s="987"/>
      <c r="D1193" s="246" t="s">
        <v>1514</v>
      </c>
      <c r="E1193" s="988"/>
      <c r="F1193" s="989">
        <v>96</v>
      </c>
    </row>
    <row r="1194" spans="2:6" outlineLevel="1" x14ac:dyDescent="0.2">
      <c r="B1194" s="1105"/>
      <c r="C1194" s="987"/>
      <c r="D1194" s="246" t="s">
        <v>1253</v>
      </c>
      <c r="E1194" s="988"/>
      <c r="F1194" s="989">
        <v>771</v>
      </c>
    </row>
    <row r="1195" spans="2:6" outlineLevel="1" x14ac:dyDescent="0.2">
      <c r="B1195" s="1106"/>
      <c r="C1195" s="987"/>
      <c r="D1195" s="246" t="s">
        <v>224</v>
      </c>
      <c r="E1195" s="988"/>
      <c r="F1195" s="989"/>
    </row>
    <row r="1196" spans="2:6" ht="21" customHeight="1" x14ac:dyDescent="0.2">
      <c r="B1196" s="1102" t="s">
        <v>979</v>
      </c>
      <c r="C1196" s="1103"/>
      <c r="D1196" s="1103"/>
      <c r="E1196" s="1103"/>
      <c r="F1196" s="1103"/>
    </row>
    <row r="1197" spans="2:6" ht="63.75" x14ac:dyDescent="0.2">
      <c r="B1197" s="1104">
        <v>3.12</v>
      </c>
      <c r="C1197" s="984" t="s">
        <v>980</v>
      </c>
      <c r="D1197" s="245" t="s">
        <v>306</v>
      </c>
      <c r="E1197" s="985" t="s">
        <v>1648</v>
      </c>
      <c r="F1197" s="986" t="s">
        <v>1649</v>
      </c>
    </row>
    <row r="1198" spans="2:6" ht="36" outlineLevel="1" x14ac:dyDescent="0.2">
      <c r="B1198" s="1105"/>
      <c r="C1198" s="987"/>
      <c r="D1198" s="246" t="s">
        <v>307</v>
      </c>
      <c r="E1198" s="988"/>
      <c r="F1198" s="989" t="s">
        <v>78</v>
      </c>
    </row>
    <row r="1199" spans="2:6" ht="60" outlineLevel="1" x14ac:dyDescent="0.2">
      <c r="B1199" s="1105"/>
      <c r="C1199" s="987"/>
      <c r="D1199" s="246" t="s">
        <v>247</v>
      </c>
      <c r="E1199" s="988"/>
      <c r="F1199" s="989" t="s">
        <v>78</v>
      </c>
    </row>
    <row r="1200" spans="2:6" outlineLevel="1" x14ac:dyDescent="0.2">
      <c r="B1200" s="1105"/>
      <c r="C1200" s="987"/>
      <c r="D1200" s="246" t="s">
        <v>296</v>
      </c>
      <c r="E1200" s="988"/>
      <c r="F1200" s="989" t="s">
        <v>78</v>
      </c>
    </row>
    <row r="1201" spans="2:6" ht="48" outlineLevel="1" x14ac:dyDescent="0.2">
      <c r="B1201" s="1105"/>
      <c r="C1201" s="987"/>
      <c r="D1201" s="246" t="s">
        <v>308</v>
      </c>
      <c r="E1201" s="988"/>
      <c r="F1201" s="989" t="s">
        <v>78</v>
      </c>
    </row>
    <row r="1202" spans="2:6" ht="72" outlineLevel="1" x14ac:dyDescent="0.2">
      <c r="B1202" s="1106"/>
      <c r="C1202" s="987"/>
      <c r="D1202" s="246" t="s">
        <v>1276</v>
      </c>
      <c r="E1202" s="988"/>
      <c r="F1202" s="989" t="s">
        <v>78</v>
      </c>
    </row>
    <row r="1203" spans="2:6" ht="21" customHeight="1" x14ac:dyDescent="0.2">
      <c r="B1203" s="1102" t="s">
        <v>981</v>
      </c>
      <c r="C1203" s="1103"/>
      <c r="D1203" s="1103"/>
      <c r="E1203" s="1103"/>
      <c r="F1203" s="1103"/>
    </row>
    <row r="1204" spans="2:6" ht="38.25" x14ac:dyDescent="0.2">
      <c r="B1204" s="1104">
        <v>3.13</v>
      </c>
      <c r="C1204" s="984" t="s">
        <v>982</v>
      </c>
      <c r="D1204" s="245" t="s">
        <v>311</v>
      </c>
      <c r="E1204" s="985" t="s">
        <v>1650</v>
      </c>
      <c r="F1204" s="986" t="s">
        <v>1651</v>
      </c>
    </row>
    <row r="1205" spans="2:6" ht="36" outlineLevel="1" x14ac:dyDescent="0.2">
      <c r="B1205" s="1105"/>
      <c r="C1205" s="987"/>
      <c r="D1205" s="246" t="s">
        <v>318</v>
      </c>
      <c r="E1205" s="988"/>
      <c r="F1205" s="989" t="s">
        <v>78</v>
      </c>
    </row>
    <row r="1206" spans="2:6" ht="60" outlineLevel="1" x14ac:dyDescent="0.2">
      <c r="B1206" s="1105"/>
      <c r="C1206" s="987"/>
      <c r="D1206" s="246" t="s">
        <v>247</v>
      </c>
      <c r="E1206" s="988"/>
      <c r="F1206" s="989" t="s">
        <v>78</v>
      </c>
    </row>
    <row r="1207" spans="2:6" outlineLevel="1" x14ac:dyDescent="0.2">
      <c r="B1207" s="1105"/>
      <c r="C1207" s="987"/>
      <c r="D1207" s="246" t="s">
        <v>296</v>
      </c>
      <c r="E1207" s="988"/>
      <c r="F1207" s="989" t="s">
        <v>78</v>
      </c>
    </row>
    <row r="1208" spans="2:6" ht="72" outlineLevel="1" x14ac:dyDescent="0.2">
      <c r="B1208" s="1106"/>
      <c r="C1208" s="987"/>
      <c r="D1208" s="246" t="s">
        <v>1276</v>
      </c>
      <c r="E1208" s="988"/>
      <c r="F1208" s="989" t="s">
        <v>78</v>
      </c>
    </row>
    <row r="1209" spans="2:6" ht="21" customHeight="1" x14ac:dyDescent="0.2">
      <c r="B1209" s="1102" t="s">
        <v>1652</v>
      </c>
      <c r="C1209" s="1103"/>
      <c r="D1209" s="1103"/>
      <c r="E1209" s="1103"/>
      <c r="F1209" s="1103"/>
    </row>
    <row r="1210" spans="2:6" ht="63.75" x14ac:dyDescent="0.2">
      <c r="B1210" s="1104">
        <v>3.14</v>
      </c>
      <c r="C1210" s="984" t="s">
        <v>1653</v>
      </c>
      <c r="D1210" s="245" t="s">
        <v>306</v>
      </c>
      <c r="E1210" s="985" t="s">
        <v>1654</v>
      </c>
      <c r="F1210" s="986" t="s">
        <v>1655</v>
      </c>
    </row>
    <row r="1211" spans="2:6" ht="48" outlineLevel="1" x14ac:dyDescent="0.2">
      <c r="B1211" s="1105"/>
      <c r="C1211" s="987"/>
      <c r="D1211" s="246" t="s">
        <v>308</v>
      </c>
      <c r="E1211" s="988"/>
      <c r="F1211" s="989" t="s">
        <v>78</v>
      </c>
    </row>
    <row r="1212" spans="2:6" ht="36" outlineLevel="1" x14ac:dyDescent="0.2">
      <c r="B1212" s="1105"/>
      <c r="C1212" s="987"/>
      <c r="D1212" s="246" t="s">
        <v>307</v>
      </c>
      <c r="E1212" s="988"/>
      <c r="F1212" s="989" t="s">
        <v>78</v>
      </c>
    </row>
    <row r="1213" spans="2:6" ht="60" outlineLevel="1" x14ac:dyDescent="0.2">
      <c r="B1213" s="1105"/>
      <c r="C1213" s="987"/>
      <c r="D1213" s="246" t="s">
        <v>247</v>
      </c>
      <c r="E1213" s="988"/>
      <c r="F1213" s="989" t="s">
        <v>78</v>
      </c>
    </row>
    <row r="1214" spans="2:6" outlineLevel="1" x14ac:dyDescent="0.2">
      <c r="B1214" s="1105"/>
      <c r="C1214" s="987"/>
      <c r="D1214" s="246" t="s">
        <v>296</v>
      </c>
      <c r="E1214" s="988"/>
      <c r="F1214" s="989" t="s">
        <v>78</v>
      </c>
    </row>
    <row r="1215" spans="2:6" ht="72" outlineLevel="1" x14ac:dyDescent="0.2">
      <c r="B1215" s="1106"/>
      <c r="C1215" s="987"/>
      <c r="D1215" s="246" t="s">
        <v>1276</v>
      </c>
      <c r="E1215" s="988"/>
      <c r="F1215" s="989" t="s">
        <v>78</v>
      </c>
    </row>
    <row r="1216" spans="2:6" ht="21" customHeight="1" x14ac:dyDescent="0.2">
      <c r="B1216" s="1102" t="s">
        <v>1656</v>
      </c>
      <c r="C1216" s="1103"/>
      <c r="D1216" s="1103"/>
      <c r="E1216" s="1103"/>
      <c r="F1216" s="1103"/>
    </row>
    <row r="1217" spans="2:6" ht="63.75" x14ac:dyDescent="0.2">
      <c r="B1217" s="1104">
        <v>3.15</v>
      </c>
      <c r="C1217" s="984" t="s">
        <v>1657</v>
      </c>
      <c r="D1217" s="245" t="s">
        <v>968</v>
      </c>
      <c r="E1217" s="985" t="s">
        <v>1658</v>
      </c>
      <c r="F1217" s="986" t="s">
        <v>1659</v>
      </c>
    </row>
    <row r="1218" spans="2:6" ht="48" outlineLevel="1" x14ac:dyDescent="0.2">
      <c r="B1218" s="1105"/>
      <c r="C1218" s="987"/>
      <c r="D1218" s="246" t="s">
        <v>275</v>
      </c>
      <c r="E1218" s="988"/>
      <c r="F1218" s="989" t="s">
        <v>78</v>
      </c>
    </row>
    <row r="1219" spans="2:6" ht="60" outlineLevel="1" x14ac:dyDescent="0.2">
      <c r="B1219" s="1105"/>
      <c r="C1219" s="987"/>
      <c r="D1219" s="246" t="s">
        <v>1660</v>
      </c>
      <c r="E1219" s="988"/>
      <c r="F1219" s="989" t="s">
        <v>78</v>
      </c>
    </row>
    <row r="1220" spans="2:6" ht="48" outlineLevel="1" x14ac:dyDescent="0.2">
      <c r="B1220" s="1105"/>
      <c r="C1220" s="987"/>
      <c r="D1220" s="246" t="s">
        <v>303</v>
      </c>
      <c r="E1220" s="988"/>
      <c r="F1220" s="989" t="s">
        <v>78</v>
      </c>
    </row>
    <row r="1221" spans="2:6" ht="36" outlineLevel="1" x14ac:dyDescent="0.2">
      <c r="B1221" s="1105"/>
      <c r="C1221" s="987"/>
      <c r="D1221" s="246" t="s">
        <v>969</v>
      </c>
      <c r="E1221" s="988"/>
      <c r="F1221" s="989" t="s">
        <v>78</v>
      </c>
    </row>
    <row r="1222" spans="2:6" outlineLevel="1" x14ac:dyDescent="0.2">
      <c r="B1222" s="1105"/>
      <c r="C1222" s="987"/>
      <c r="D1222" s="246" t="s">
        <v>223</v>
      </c>
      <c r="E1222" s="988"/>
      <c r="F1222" s="989" t="s">
        <v>78</v>
      </c>
    </row>
    <row r="1223" spans="2:6" ht="72" outlineLevel="1" x14ac:dyDescent="0.2">
      <c r="B1223" s="1105"/>
      <c r="C1223" s="987"/>
      <c r="D1223" s="246" t="s">
        <v>1116</v>
      </c>
      <c r="E1223" s="988"/>
      <c r="F1223" s="989" t="s">
        <v>78</v>
      </c>
    </row>
    <row r="1224" spans="2:6" outlineLevel="1" x14ac:dyDescent="0.2">
      <c r="B1224" s="1105"/>
      <c r="C1224" s="987"/>
      <c r="D1224" s="246" t="s">
        <v>1117</v>
      </c>
      <c r="E1224" s="988"/>
      <c r="F1224" s="989" t="s">
        <v>1661</v>
      </c>
    </row>
    <row r="1225" spans="2:6" outlineLevel="1" x14ac:dyDescent="0.2">
      <c r="B1225" s="1105"/>
      <c r="C1225" s="987"/>
      <c r="D1225" s="246" t="s">
        <v>1371</v>
      </c>
      <c r="E1225" s="988"/>
      <c r="F1225" s="989" t="s">
        <v>1661</v>
      </c>
    </row>
    <row r="1226" spans="2:6" ht="24" outlineLevel="1" x14ac:dyDescent="0.2">
      <c r="B1226" s="1105"/>
      <c r="C1226" s="987"/>
      <c r="D1226" s="246" t="s">
        <v>1372</v>
      </c>
      <c r="E1226" s="988"/>
      <c r="F1226" s="989" t="s">
        <v>1662</v>
      </c>
    </row>
    <row r="1227" spans="2:6" ht="24" outlineLevel="1" x14ac:dyDescent="0.2">
      <c r="B1227" s="1105"/>
      <c r="C1227" s="987"/>
      <c r="D1227" s="246" t="s">
        <v>1374</v>
      </c>
      <c r="E1227" s="988"/>
      <c r="F1227" s="989" t="s">
        <v>1661</v>
      </c>
    </row>
    <row r="1228" spans="2:6" ht="24" outlineLevel="1" x14ac:dyDescent="0.2">
      <c r="B1228" s="1105"/>
      <c r="C1228" s="987"/>
      <c r="D1228" s="246" t="s">
        <v>1375</v>
      </c>
      <c r="E1228" s="988"/>
      <c r="F1228" s="989" t="s">
        <v>1663</v>
      </c>
    </row>
    <row r="1229" spans="2:6" ht="24" outlineLevel="1" x14ac:dyDescent="0.2">
      <c r="B1229" s="1105"/>
      <c r="C1229" s="987"/>
      <c r="D1229" s="246" t="s">
        <v>1377</v>
      </c>
      <c r="E1229" s="988"/>
      <c r="F1229" s="989" t="s">
        <v>1664</v>
      </c>
    </row>
    <row r="1230" spans="2:6" ht="24" outlineLevel="1" x14ac:dyDescent="0.2">
      <c r="B1230" s="1105"/>
      <c r="C1230" s="987"/>
      <c r="D1230" s="246" t="s">
        <v>1168</v>
      </c>
      <c r="E1230" s="988"/>
      <c r="F1230" s="989" t="s">
        <v>1665</v>
      </c>
    </row>
    <row r="1231" spans="2:6" outlineLevel="1" x14ac:dyDescent="0.2">
      <c r="B1231" s="1105"/>
      <c r="C1231" s="987"/>
      <c r="D1231" s="246" t="s">
        <v>1234</v>
      </c>
      <c r="E1231" s="988"/>
      <c r="F1231" s="989" t="s">
        <v>1666</v>
      </c>
    </row>
    <row r="1232" spans="2:6" ht="60" outlineLevel="1" x14ac:dyDescent="0.2">
      <c r="B1232" s="1105"/>
      <c r="C1232" s="987"/>
      <c r="D1232" s="246" t="s">
        <v>1381</v>
      </c>
      <c r="E1232" s="988"/>
      <c r="F1232" s="989" t="s">
        <v>1667</v>
      </c>
    </row>
    <row r="1233" spans="2:6" ht="60" outlineLevel="1" x14ac:dyDescent="0.2">
      <c r="B1233" s="1105"/>
      <c r="C1233" s="987"/>
      <c r="D1233" s="246" t="s">
        <v>1383</v>
      </c>
      <c r="E1233" s="988"/>
      <c r="F1233" s="989" t="s">
        <v>1668</v>
      </c>
    </row>
    <row r="1234" spans="2:6" ht="60" outlineLevel="1" x14ac:dyDescent="0.2">
      <c r="B1234" s="1105"/>
      <c r="C1234" s="987"/>
      <c r="D1234" s="246" t="s">
        <v>1385</v>
      </c>
      <c r="E1234" s="988"/>
      <c r="F1234" s="989" t="s">
        <v>1669</v>
      </c>
    </row>
    <row r="1235" spans="2:6" ht="60" outlineLevel="1" x14ac:dyDescent="0.2">
      <c r="B1235" s="1105"/>
      <c r="C1235" s="987"/>
      <c r="D1235" s="246" t="s">
        <v>1387</v>
      </c>
      <c r="E1235" s="988"/>
      <c r="F1235" s="989" t="s">
        <v>1670</v>
      </c>
    </row>
    <row r="1236" spans="2:6" ht="60" outlineLevel="1" x14ac:dyDescent="0.2">
      <c r="B1236" s="1105"/>
      <c r="C1236" s="987"/>
      <c r="D1236" s="246" t="s">
        <v>1389</v>
      </c>
      <c r="E1236" s="988"/>
      <c r="F1236" s="989" t="s">
        <v>1671</v>
      </c>
    </row>
    <row r="1237" spans="2:6" ht="60" outlineLevel="1" x14ac:dyDescent="0.2">
      <c r="B1237" s="1105"/>
      <c r="C1237" s="987"/>
      <c r="D1237" s="246" t="s">
        <v>1391</v>
      </c>
      <c r="E1237" s="988"/>
      <c r="F1237" s="989" t="s">
        <v>1670</v>
      </c>
    </row>
    <row r="1238" spans="2:6" ht="60" outlineLevel="1" x14ac:dyDescent="0.2">
      <c r="B1238" s="1105"/>
      <c r="C1238" s="987"/>
      <c r="D1238" s="246" t="s">
        <v>1392</v>
      </c>
      <c r="E1238" s="988"/>
      <c r="F1238" s="989" t="s">
        <v>1669</v>
      </c>
    </row>
    <row r="1239" spans="2:6" outlineLevel="1" x14ac:dyDescent="0.2">
      <c r="B1239" s="1106"/>
      <c r="C1239" s="987"/>
      <c r="D1239" s="246" t="s">
        <v>224</v>
      </c>
      <c r="E1239" s="988"/>
      <c r="F1239" s="989"/>
    </row>
    <row r="1240" spans="2:6" ht="21" customHeight="1" x14ac:dyDescent="0.2">
      <c r="B1240" s="1102" t="s">
        <v>1672</v>
      </c>
      <c r="C1240" s="1103"/>
      <c r="D1240" s="1103"/>
      <c r="E1240" s="1103"/>
      <c r="F1240" s="1103"/>
    </row>
    <row r="1241" spans="2:6" ht="63.75" x14ac:dyDescent="0.2">
      <c r="B1241" s="1104">
        <v>3.16</v>
      </c>
      <c r="C1241" s="984" t="s">
        <v>1673</v>
      </c>
      <c r="D1241" s="245" t="s">
        <v>1674</v>
      </c>
      <c r="E1241" s="985" t="s">
        <v>1675</v>
      </c>
      <c r="F1241" s="986" t="s">
        <v>1676</v>
      </c>
    </row>
    <row r="1242" spans="2:6" outlineLevel="1" x14ac:dyDescent="0.2">
      <c r="B1242" s="1105"/>
      <c r="C1242" s="987"/>
      <c r="D1242" s="246" t="s">
        <v>223</v>
      </c>
      <c r="E1242" s="988"/>
      <c r="F1242" s="989" t="s">
        <v>78</v>
      </c>
    </row>
    <row r="1243" spans="2:6" ht="60" outlineLevel="1" x14ac:dyDescent="0.2">
      <c r="B1243" s="1105"/>
      <c r="C1243" s="987"/>
      <c r="D1243" s="246" t="s">
        <v>1677</v>
      </c>
      <c r="E1243" s="988"/>
      <c r="F1243" s="989" t="s">
        <v>78</v>
      </c>
    </row>
    <row r="1244" spans="2:6" ht="48" outlineLevel="1" x14ac:dyDescent="0.2">
      <c r="B1244" s="1105"/>
      <c r="C1244" s="987"/>
      <c r="D1244" s="246" t="s">
        <v>1678</v>
      </c>
      <c r="E1244" s="988"/>
      <c r="F1244" s="989" t="s">
        <v>1679</v>
      </c>
    </row>
    <row r="1245" spans="2:6" ht="36" outlineLevel="1" x14ac:dyDescent="0.2">
      <c r="B1245" s="1105"/>
      <c r="C1245" s="987"/>
      <c r="D1245" s="246" t="s">
        <v>1680</v>
      </c>
      <c r="E1245" s="988"/>
      <c r="F1245" s="989" t="s">
        <v>1681</v>
      </c>
    </row>
    <row r="1246" spans="2:6" outlineLevel="1" x14ac:dyDescent="0.2">
      <c r="B1246" s="1105"/>
      <c r="C1246" s="987"/>
      <c r="D1246" s="246" t="s">
        <v>1682</v>
      </c>
      <c r="E1246" s="988"/>
      <c r="F1246" s="989">
        <v>344</v>
      </c>
    </row>
    <row r="1247" spans="2:6" outlineLevel="1" x14ac:dyDescent="0.2">
      <c r="B1247" s="1105"/>
      <c r="C1247" s="987"/>
      <c r="D1247" s="246" t="s">
        <v>1683</v>
      </c>
      <c r="E1247" s="988"/>
      <c r="F1247" s="989"/>
    </row>
    <row r="1248" spans="2:6" outlineLevel="1" x14ac:dyDescent="0.2">
      <c r="B1248" s="1106"/>
      <c r="C1248" s="987"/>
      <c r="D1248" s="246" t="s">
        <v>224</v>
      </c>
      <c r="E1248" s="988"/>
      <c r="F1248" s="989"/>
    </row>
    <row r="1249" spans="2:6" ht="21" customHeight="1" x14ac:dyDescent="0.2">
      <c r="B1249" s="1102" t="s">
        <v>1684</v>
      </c>
      <c r="C1249" s="1103"/>
      <c r="D1249" s="1103"/>
      <c r="E1249" s="1103"/>
      <c r="F1249" s="1103"/>
    </row>
    <row r="1250" spans="2:6" ht="51" x14ac:dyDescent="0.2">
      <c r="B1250" s="1104">
        <v>3.17</v>
      </c>
      <c r="C1250" s="984" t="s">
        <v>1685</v>
      </c>
      <c r="D1250" s="245" t="s">
        <v>1686</v>
      </c>
      <c r="E1250" s="985" t="s">
        <v>1687</v>
      </c>
      <c r="F1250" s="986" t="s">
        <v>1688</v>
      </c>
    </row>
    <row r="1251" spans="2:6" outlineLevel="1" x14ac:dyDescent="0.2">
      <c r="B1251" s="1105"/>
      <c r="C1251" s="987"/>
      <c r="D1251" s="246" t="s">
        <v>1689</v>
      </c>
      <c r="E1251" s="988"/>
      <c r="F1251" s="989" t="s">
        <v>78</v>
      </c>
    </row>
    <row r="1252" spans="2:6" ht="60" outlineLevel="1" x14ac:dyDescent="0.2">
      <c r="B1252" s="1105"/>
      <c r="C1252" s="987"/>
      <c r="D1252" s="246" t="s">
        <v>1690</v>
      </c>
      <c r="E1252" s="988"/>
      <c r="F1252" s="989" t="s">
        <v>78</v>
      </c>
    </row>
    <row r="1253" spans="2:6" ht="60" outlineLevel="1" x14ac:dyDescent="0.2">
      <c r="B1253" s="1105"/>
      <c r="C1253" s="987"/>
      <c r="D1253" s="246" t="s">
        <v>247</v>
      </c>
      <c r="E1253" s="988"/>
      <c r="F1253" s="989" t="s">
        <v>78</v>
      </c>
    </row>
    <row r="1254" spans="2:6" ht="72" outlineLevel="1" x14ac:dyDescent="0.2">
      <c r="B1254" s="1105"/>
      <c r="C1254" s="987"/>
      <c r="D1254" s="246" t="s">
        <v>1116</v>
      </c>
      <c r="E1254" s="988"/>
      <c r="F1254" s="989" t="s">
        <v>78</v>
      </c>
    </row>
    <row r="1255" spans="2:6" outlineLevel="1" x14ac:dyDescent="0.2">
      <c r="B1255" s="1105"/>
      <c r="C1255" s="987"/>
      <c r="D1255" s="246" t="s">
        <v>1117</v>
      </c>
      <c r="E1255" s="988"/>
      <c r="F1255" s="989">
        <v>63</v>
      </c>
    </row>
    <row r="1256" spans="2:6" ht="24" outlineLevel="1" x14ac:dyDescent="0.2">
      <c r="B1256" s="1105"/>
      <c r="C1256" s="987"/>
      <c r="D1256" s="246" t="s">
        <v>1119</v>
      </c>
      <c r="E1256" s="988"/>
      <c r="F1256" s="989">
        <v>63</v>
      </c>
    </row>
    <row r="1257" spans="2:6" outlineLevel="1" x14ac:dyDescent="0.2">
      <c r="B1257" s="1105"/>
      <c r="C1257" s="987"/>
      <c r="D1257" s="246" t="s">
        <v>1120</v>
      </c>
      <c r="E1257" s="988"/>
      <c r="F1257" s="989">
        <v>188</v>
      </c>
    </row>
    <row r="1258" spans="2:6" ht="24" outlineLevel="1" x14ac:dyDescent="0.2">
      <c r="B1258" s="1105"/>
      <c r="C1258" s="987"/>
      <c r="D1258" s="246" t="s">
        <v>1219</v>
      </c>
      <c r="E1258" s="988"/>
      <c r="F1258" s="989">
        <v>376</v>
      </c>
    </row>
    <row r="1259" spans="2:6" outlineLevel="1" x14ac:dyDescent="0.2">
      <c r="B1259" s="1105"/>
      <c r="C1259" s="987"/>
      <c r="D1259" s="246" t="s">
        <v>1639</v>
      </c>
      <c r="E1259" s="988"/>
      <c r="F1259" s="989">
        <v>501</v>
      </c>
    </row>
    <row r="1260" spans="2:6" outlineLevel="1" x14ac:dyDescent="0.2">
      <c r="B1260" s="1105"/>
      <c r="C1260" s="987"/>
      <c r="D1260" s="246" t="s">
        <v>1641</v>
      </c>
      <c r="E1260" s="988"/>
      <c r="F1260" s="989">
        <v>63</v>
      </c>
    </row>
    <row r="1261" spans="2:6" outlineLevel="1" x14ac:dyDescent="0.2">
      <c r="B1261" s="1105"/>
      <c r="C1261" s="987"/>
      <c r="D1261" s="246" t="s">
        <v>1642</v>
      </c>
      <c r="E1261" s="988"/>
      <c r="F1261" s="989">
        <v>63</v>
      </c>
    </row>
    <row r="1262" spans="2:6" ht="24" outlineLevel="1" x14ac:dyDescent="0.2">
      <c r="B1262" s="1105"/>
      <c r="C1262" s="987"/>
      <c r="D1262" s="246" t="s">
        <v>1643</v>
      </c>
      <c r="E1262" s="988"/>
      <c r="F1262" s="989">
        <v>313</v>
      </c>
    </row>
    <row r="1263" spans="2:6" outlineLevel="1" x14ac:dyDescent="0.2">
      <c r="B1263" s="1105"/>
      <c r="C1263" s="987"/>
      <c r="D1263" s="246" t="s">
        <v>1644</v>
      </c>
      <c r="E1263" s="988"/>
      <c r="F1263" s="989">
        <v>63</v>
      </c>
    </row>
    <row r="1264" spans="2:6" outlineLevel="1" x14ac:dyDescent="0.2">
      <c r="B1264" s="1105"/>
      <c r="C1264" s="987"/>
      <c r="D1264" s="246" t="s">
        <v>1645</v>
      </c>
      <c r="E1264" s="988"/>
      <c r="F1264" s="989">
        <v>31</v>
      </c>
    </row>
    <row r="1265" spans="2:6" outlineLevel="1" x14ac:dyDescent="0.2">
      <c r="B1265" s="1105"/>
      <c r="C1265" s="987"/>
      <c r="D1265" s="246" t="s">
        <v>1646</v>
      </c>
      <c r="E1265" s="988"/>
      <c r="F1265" s="989">
        <v>564</v>
      </c>
    </row>
    <row r="1266" spans="2:6" ht="24" outlineLevel="1" x14ac:dyDescent="0.2">
      <c r="B1266" s="1105"/>
      <c r="C1266" s="987"/>
      <c r="D1266" s="246" t="s">
        <v>1124</v>
      </c>
      <c r="E1266" s="988"/>
      <c r="F1266" s="989">
        <v>94</v>
      </c>
    </row>
    <row r="1267" spans="2:6" outlineLevel="1" x14ac:dyDescent="0.2">
      <c r="B1267" s="1105"/>
      <c r="C1267" s="987"/>
      <c r="D1267" s="246" t="s">
        <v>1126</v>
      </c>
      <c r="E1267" s="988"/>
      <c r="F1267" s="989">
        <v>282</v>
      </c>
    </row>
    <row r="1268" spans="2:6" ht="24" outlineLevel="1" x14ac:dyDescent="0.2">
      <c r="B1268" s="1105"/>
      <c r="C1268" s="987"/>
      <c r="D1268" s="246" t="s">
        <v>1128</v>
      </c>
      <c r="E1268" s="988"/>
      <c r="F1268" s="989">
        <v>188</v>
      </c>
    </row>
    <row r="1269" spans="2:6" ht="24" outlineLevel="1" x14ac:dyDescent="0.2">
      <c r="B1269" s="1105"/>
      <c r="C1269" s="987"/>
      <c r="D1269" s="246" t="s">
        <v>1514</v>
      </c>
      <c r="E1269" s="988"/>
      <c r="F1269" s="989">
        <v>31</v>
      </c>
    </row>
    <row r="1270" spans="2:6" outlineLevel="1" x14ac:dyDescent="0.2">
      <c r="B1270" s="1105"/>
      <c r="C1270" s="987"/>
      <c r="D1270" s="246" t="s">
        <v>1253</v>
      </c>
      <c r="E1270" s="988"/>
      <c r="F1270" s="989">
        <v>250</v>
      </c>
    </row>
    <row r="1271" spans="2:6" outlineLevel="1" x14ac:dyDescent="0.2">
      <c r="B1271" s="1106"/>
      <c r="C1271" s="987"/>
      <c r="D1271" s="246" t="s">
        <v>224</v>
      </c>
      <c r="E1271" s="988"/>
      <c r="F1271" s="989"/>
    </row>
    <row r="1272" spans="2:6" ht="21" customHeight="1" x14ac:dyDescent="0.2">
      <c r="B1272" s="1102" t="s">
        <v>1691</v>
      </c>
      <c r="C1272" s="1103"/>
      <c r="D1272" s="1103"/>
      <c r="E1272" s="1103"/>
      <c r="F1272" s="1103"/>
    </row>
    <row r="1273" spans="2:6" ht="51" x14ac:dyDescent="0.2">
      <c r="B1273" s="1104">
        <v>3.18</v>
      </c>
      <c r="C1273" s="984" t="s">
        <v>1692</v>
      </c>
      <c r="D1273" s="245" t="s">
        <v>1693</v>
      </c>
      <c r="E1273" s="985" t="s">
        <v>1694</v>
      </c>
      <c r="F1273" s="986" t="s">
        <v>1695</v>
      </c>
    </row>
    <row r="1274" spans="2:6" outlineLevel="1" x14ac:dyDescent="0.2">
      <c r="B1274" s="1105"/>
      <c r="C1274" s="987"/>
      <c r="D1274" s="246" t="s">
        <v>296</v>
      </c>
      <c r="E1274" s="988"/>
      <c r="F1274" s="989" t="s">
        <v>78</v>
      </c>
    </row>
    <row r="1275" spans="2:6" ht="60" outlineLevel="1" x14ac:dyDescent="0.2">
      <c r="B1275" s="1105"/>
      <c r="C1275" s="987"/>
      <c r="D1275" s="246" t="s">
        <v>247</v>
      </c>
      <c r="E1275" s="988"/>
      <c r="F1275" s="989" t="s">
        <v>78</v>
      </c>
    </row>
    <row r="1276" spans="2:6" ht="60" outlineLevel="1" x14ac:dyDescent="0.2">
      <c r="B1276" s="1105"/>
      <c r="C1276" s="987"/>
      <c r="D1276" s="246" t="s">
        <v>1690</v>
      </c>
      <c r="E1276" s="988"/>
      <c r="F1276" s="989" t="s">
        <v>78</v>
      </c>
    </row>
    <row r="1277" spans="2:6" ht="60" outlineLevel="1" x14ac:dyDescent="0.2">
      <c r="B1277" s="1105"/>
      <c r="C1277" s="987"/>
      <c r="D1277" s="246" t="s">
        <v>1696</v>
      </c>
      <c r="E1277" s="988"/>
      <c r="F1277" s="989" t="s">
        <v>78</v>
      </c>
    </row>
    <row r="1278" spans="2:6" ht="72" outlineLevel="1" x14ac:dyDescent="0.2">
      <c r="B1278" s="1105"/>
      <c r="C1278" s="987"/>
      <c r="D1278" s="246" t="s">
        <v>1116</v>
      </c>
      <c r="E1278" s="988"/>
      <c r="F1278" s="989" t="s">
        <v>78</v>
      </c>
    </row>
    <row r="1279" spans="2:6" outlineLevel="1" x14ac:dyDescent="0.2">
      <c r="B1279" s="1105"/>
      <c r="C1279" s="987"/>
      <c r="D1279" s="246" t="s">
        <v>1117</v>
      </c>
      <c r="E1279" s="988"/>
      <c r="F1279" s="989" t="s">
        <v>1697</v>
      </c>
    </row>
    <row r="1280" spans="2:6" ht="24" outlineLevel="1" x14ac:dyDescent="0.2">
      <c r="B1280" s="1105"/>
      <c r="C1280" s="987"/>
      <c r="D1280" s="246" t="s">
        <v>1119</v>
      </c>
      <c r="E1280" s="988"/>
      <c r="F1280" s="989" t="s">
        <v>1697</v>
      </c>
    </row>
    <row r="1281" spans="2:6" outlineLevel="1" x14ac:dyDescent="0.2">
      <c r="B1281" s="1105"/>
      <c r="C1281" s="987"/>
      <c r="D1281" s="246" t="s">
        <v>1120</v>
      </c>
      <c r="E1281" s="988"/>
      <c r="F1281" s="989" t="s">
        <v>1698</v>
      </c>
    </row>
    <row r="1282" spans="2:6" ht="24" outlineLevel="1" x14ac:dyDescent="0.2">
      <c r="B1282" s="1105"/>
      <c r="C1282" s="987"/>
      <c r="D1282" s="246" t="s">
        <v>1219</v>
      </c>
      <c r="E1282" s="988"/>
      <c r="F1282" s="989" t="s">
        <v>1699</v>
      </c>
    </row>
    <row r="1283" spans="2:6" outlineLevel="1" x14ac:dyDescent="0.2">
      <c r="B1283" s="1105"/>
      <c r="C1283" s="987"/>
      <c r="D1283" s="246" t="s">
        <v>1639</v>
      </c>
      <c r="E1283" s="988"/>
      <c r="F1283" s="989" t="s">
        <v>1700</v>
      </c>
    </row>
    <row r="1284" spans="2:6" outlineLevel="1" x14ac:dyDescent="0.2">
      <c r="B1284" s="1105"/>
      <c r="C1284" s="987"/>
      <c r="D1284" s="246" t="s">
        <v>1641</v>
      </c>
      <c r="E1284" s="988"/>
      <c r="F1284" s="989" t="s">
        <v>1697</v>
      </c>
    </row>
    <row r="1285" spans="2:6" outlineLevel="1" x14ac:dyDescent="0.2">
      <c r="B1285" s="1105"/>
      <c r="C1285" s="987"/>
      <c r="D1285" s="246" t="s">
        <v>1642</v>
      </c>
      <c r="E1285" s="988"/>
      <c r="F1285" s="989" t="s">
        <v>1697</v>
      </c>
    </row>
    <row r="1286" spans="2:6" ht="24" outlineLevel="1" x14ac:dyDescent="0.2">
      <c r="B1286" s="1105"/>
      <c r="C1286" s="987"/>
      <c r="D1286" s="246" t="s">
        <v>1643</v>
      </c>
      <c r="E1286" s="988"/>
      <c r="F1286" s="989" t="s">
        <v>1701</v>
      </c>
    </row>
    <row r="1287" spans="2:6" outlineLevel="1" x14ac:dyDescent="0.2">
      <c r="B1287" s="1105"/>
      <c r="C1287" s="987"/>
      <c r="D1287" s="246" t="s">
        <v>1644</v>
      </c>
      <c r="E1287" s="988"/>
      <c r="F1287" s="989" t="s">
        <v>1697</v>
      </c>
    </row>
    <row r="1288" spans="2:6" outlineLevel="1" x14ac:dyDescent="0.2">
      <c r="B1288" s="1105"/>
      <c r="C1288" s="987"/>
      <c r="D1288" s="246" t="s">
        <v>1645</v>
      </c>
      <c r="E1288" s="988"/>
      <c r="F1288" s="989">
        <v>716</v>
      </c>
    </row>
    <row r="1289" spans="2:6" outlineLevel="1" x14ac:dyDescent="0.2">
      <c r="B1289" s="1105"/>
      <c r="C1289" s="987"/>
      <c r="D1289" s="246" t="s">
        <v>1646</v>
      </c>
      <c r="E1289" s="988"/>
      <c r="F1289" s="989" t="s">
        <v>1702</v>
      </c>
    </row>
    <row r="1290" spans="2:6" ht="24" outlineLevel="1" x14ac:dyDescent="0.2">
      <c r="B1290" s="1105"/>
      <c r="C1290" s="987"/>
      <c r="D1290" s="246" t="s">
        <v>1124</v>
      </c>
      <c r="E1290" s="988"/>
      <c r="F1290" s="989" t="s">
        <v>1703</v>
      </c>
    </row>
    <row r="1291" spans="2:6" outlineLevel="1" x14ac:dyDescent="0.2">
      <c r="B1291" s="1105"/>
      <c r="C1291" s="987"/>
      <c r="D1291" s="246" t="s">
        <v>1126</v>
      </c>
      <c r="E1291" s="988"/>
      <c r="F1291" s="989" t="s">
        <v>1704</v>
      </c>
    </row>
    <row r="1292" spans="2:6" ht="24" outlineLevel="1" x14ac:dyDescent="0.2">
      <c r="B1292" s="1105"/>
      <c r="C1292" s="987"/>
      <c r="D1292" s="246" t="s">
        <v>1128</v>
      </c>
      <c r="E1292" s="988"/>
      <c r="F1292" s="989" t="s">
        <v>1698</v>
      </c>
    </row>
    <row r="1293" spans="2:6" ht="24" outlineLevel="1" x14ac:dyDescent="0.2">
      <c r="B1293" s="1105"/>
      <c r="C1293" s="987"/>
      <c r="D1293" s="246" t="s">
        <v>1514</v>
      </c>
      <c r="E1293" s="988"/>
      <c r="F1293" s="989">
        <v>716</v>
      </c>
    </row>
    <row r="1294" spans="2:6" outlineLevel="1" x14ac:dyDescent="0.2">
      <c r="B1294" s="1105"/>
      <c r="C1294" s="987"/>
      <c r="D1294" s="246" t="s">
        <v>1253</v>
      </c>
      <c r="E1294" s="988"/>
      <c r="F1294" s="989" t="s">
        <v>1705</v>
      </c>
    </row>
    <row r="1295" spans="2:6" outlineLevel="1" x14ac:dyDescent="0.2">
      <c r="B1295" s="1106"/>
      <c r="C1295" s="987"/>
      <c r="D1295" s="246" t="s">
        <v>224</v>
      </c>
      <c r="E1295" s="988"/>
      <c r="F1295" s="989"/>
    </row>
    <row r="1296" spans="2:6" ht="27.95" customHeight="1" x14ac:dyDescent="0.2">
      <c r="B1296" s="1102" t="s">
        <v>1706</v>
      </c>
      <c r="C1296" s="1103"/>
      <c r="D1296" s="1103"/>
      <c r="E1296" s="1103"/>
      <c r="F1296" s="1103"/>
    </row>
    <row r="1297" spans="2:6" ht="63.75" x14ac:dyDescent="0.2">
      <c r="B1297" s="1104">
        <v>3.19</v>
      </c>
      <c r="C1297" s="984" t="s">
        <v>1707</v>
      </c>
      <c r="D1297" s="245" t="s">
        <v>306</v>
      </c>
      <c r="E1297" s="985" t="s">
        <v>1708</v>
      </c>
      <c r="F1297" s="986" t="s">
        <v>1709</v>
      </c>
    </row>
    <row r="1298" spans="2:6" outlineLevel="1" x14ac:dyDescent="0.2">
      <c r="B1298" s="1105"/>
      <c r="C1298" s="987"/>
      <c r="D1298" s="246" t="s">
        <v>296</v>
      </c>
      <c r="E1298" s="988"/>
      <c r="F1298" s="989" t="s">
        <v>78</v>
      </c>
    </row>
    <row r="1299" spans="2:6" ht="48" outlineLevel="1" x14ac:dyDescent="0.2">
      <c r="B1299" s="1105"/>
      <c r="C1299" s="987"/>
      <c r="D1299" s="246" t="s">
        <v>308</v>
      </c>
      <c r="E1299" s="988"/>
      <c r="F1299" s="989" t="s">
        <v>78</v>
      </c>
    </row>
    <row r="1300" spans="2:6" ht="60" outlineLevel="1" x14ac:dyDescent="0.2">
      <c r="B1300" s="1105"/>
      <c r="C1300" s="987"/>
      <c r="D1300" s="246" t="s">
        <v>1690</v>
      </c>
      <c r="E1300" s="988"/>
      <c r="F1300" s="989" t="s">
        <v>78</v>
      </c>
    </row>
    <row r="1301" spans="2:6" ht="60" outlineLevel="1" x14ac:dyDescent="0.2">
      <c r="B1301" s="1105"/>
      <c r="C1301" s="987"/>
      <c r="D1301" s="246" t="s">
        <v>247</v>
      </c>
      <c r="E1301" s="988"/>
      <c r="F1301" s="989" t="s">
        <v>78</v>
      </c>
    </row>
    <row r="1302" spans="2:6" ht="72" outlineLevel="1" x14ac:dyDescent="0.2">
      <c r="B1302" s="1105"/>
      <c r="C1302" s="987"/>
      <c r="D1302" s="246" t="s">
        <v>1116</v>
      </c>
      <c r="E1302" s="988"/>
      <c r="F1302" s="989" t="s">
        <v>78</v>
      </c>
    </row>
    <row r="1303" spans="2:6" outlineLevel="1" x14ac:dyDescent="0.2">
      <c r="B1303" s="1105"/>
      <c r="C1303" s="987"/>
      <c r="D1303" s="246" t="s">
        <v>1117</v>
      </c>
      <c r="E1303" s="988"/>
      <c r="F1303" s="989" t="s">
        <v>1710</v>
      </c>
    </row>
    <row r="1304" spans="2:6" ht="24" outlineLevel="1" x14ac:dyDescent="0.2">
      <c r="B1304" s="1105"/>
      <c r="C1304" s="987"/>
      <c r="D1304" s="246" t="s">
        <v>1119</v>
      </c>
      <c r="E1304" s="988"/>
      <c r="F1304" s="989" t="s">
        <v>1710</v>
      </c>
    </row>
    <row r="1305" spans="2:6" outlineLevel="1" x14ac:dyDescent="0.2">
      <c r="B1305" s="1105"/>
      <c r="C1305" s="987"/>
      <c r="D1305" s="246" t="s">
        <v>1120</v>
      </c>
      <c r="E1305" s="988"/>
      <c r="F1305" s="989" t="s">
        <v>1711</v>
      </c>
    </row>
    <row r="1306" spans="2:6" ht="24" outlineLevel="1" x14ac:dyDescent="0.2">
      <c r="B1306" s="1105"/>
      <c r="C1306" s="987"/>
      <c r="D1306" s="246" t="s">
        <v>1219</v>
      </c>
      <c r="E1306" s="988"/>
      <c r="F1306" s="989" t="s">
        <v>1712</v>
      </c>
    </row>
    <row r="1307" spans="2:6" outlineLevel="1" x14ac:dyDescent="0.2">
      <c r="B1307" s="1105"/>
      <c r="C1307" s="987"/>
      <c r="D1307" s="246" t="s">
        <v>1639</v>
      </c>
      <c r="E1307" s="988"/>
      <c r="F1307" s="989" t="s">
        <v>1713</v>
      </c>
    </row>
    <row r="1308" spans="2:6" outlineLevel="1" x14ac:dyDescent="0.2">
      <c r="B1308" s="1105"/>
      <c r="C1308" s="987"/>
      <c r="D1308" s="246" t="s">
        <v>1641</v>
      </c>
      <c r="E1308" s="988"/>
      <c r="F1308" s="989" t="s">
        <v>1710</v>
      </c>
    </row>
    <row r="1309" spans="2:6" outlineLevel="1" x14ac:dyDescent="0.2">
      <c r="B1309" s="1105"/>
      <c r="C1309" s="987"/>
      <c r="D1309" s="246" t="s">
        <v>1642</v>
      </c>
      <c r="E1309" s="988"/>
      <c r="F1309" s="989" t="s">
        <v>1710</v>
      </c>
    </row>
    <row r="1310" spans="2:6" ht="24" outlineLevel="1" x14ac:dyDescent="0.2">
      <c r="B1310" s="1105"/>
      <c r="C1310" s="987"/>
      <c r="D1310" s="246" t="s">
        <v>1643</v>
      </c>
      <c r="E1310" s="988"/>
      <c r="F1310" s="989" t="s">
        <v>1714</v>
      </c>
    </row>
    <row r="1311" spans="2:6" outlineLevel="1" x14ac:dyDescent="0.2">
      <c r="B1311" s="1105"/>
      <c r="C1311" s="987"/>
      <c r="D1311" s="246" t="s">
        <v>1644</v>
      </c>
      <c r="E1311" s="988"/>
      <c r="F1311" s="989" t="s">
        <v>1710</v>
      </c>
    </row>
    <row r="1312" spans="2:6" outlineLevel="1" x14ac:dyDescent="0.2">
      <c r="B1312" s="1105"/>
      <c r="C1312" s="987"/>
      <c r="D1312" s="246" t="s">
        <v>1645</v>
      </c>
      <c r="E1312" s="988"/>
      <c r="F1312" s="989" t="s">
        <v>1715</v>
      </c>
    </row>
    <row r="1313" spans="2:6" outlineLevel="1" x14ac:dyDescent="0.2">
      <c r="B1313" s="1105"/>
      <c r="C1313" s="987"/>
      <c r="D1313" s="246" t="s">
        <v>1646</v>
      </c>
      <c r="E1313" s="988"/>
      <c r="F1313" s="989" t="s">
        <v>1716</v>
      </c>
    </row>
    <row r="1314" spans="2:6" ht="24" outlineLevel="1" x14ac:dyDescent="0.2">
      <c r="B1314" s="1105"/>
      <c r="C1314" s="987"/>
      <c r="D1314" s="246" t="s">
        <v>1124</v>
      </c>
      <c r="E1314" s="988"/>
      <c r="F1314" s="989" t="s">
        <v>1717</v>
      </c>
    </row>
    <row r="1315" spans="2:6" outlineLevel="1" x14ac:dyDescent="0.2">
      <c r="B1315" s="1105"/>
      <c r="C1315" s="987"/>
      <c r="D1315" s="246" t="s">
        <v>1126</v>
      </c>
      <c r="E1315" s="988"/>
      <c r="F1315" s="989" t="s">
        <v>1718</v>
      </c>
    </row>
    <row r="1316" spans="2:6" ht="24" outlineLevel="1" x14ac:dyDescent="0.2">
      <c r="B1316" s="1105"/>
      <c r="C1316" s="987"/>
      <c r="D1316" s="246" t="s">
        <v>1128</v>
      </c>
      <c r="E1316" s="988"/>
      <c r="F1316" s="989" t="s">
        <v>1711</v>
      </c>
    </row>
    <row r="1317" spans="2:6" ht="24" outlineLevel="1" x14ac:dyDescent="0.2">
      <c r="B1317" s="1105"/>
      <c r="C1317" s="987"/>
      <c r="D1317" s="246" t="s">
        <v>1514</v>
      </c>
      <c r="E1317" s="988"/>
      <c r="F1317" s="989" t="s">
        <v>1715</v>
      </c>
    </row>
    <row r="1318" spans="2:6" outlineLevel="1" x14ac:dyDescent="0.2">
      <c r="B1318" s="1105"/>
      <c r="C1318" s="987"/>
      <c r="D1318" s="246" t="s">
        <v>1253</v>
      </c>
      <c r="E1318" s="988"/>
      <c r="F1318" s="989" t="s">
        <v>1719</v>
      </c>
    </row>
    <row r="1319" spans="2:6" outlineLevel="1" x14ac:dyDescent="0.2">
      <c r="B1319" s="1106"/>
      <c r="C1319" s="987"/>
      <c r="D1319" s="246" t="s">
        <v>224</v>
      </c>
      <c r="E1319" s="988"/>
      <c r="F1319" s="989"/>
    </row>
    <row r="1320" spans="2:6" ht="21" customHeight="1" x14ac:dyDescent="0.2">
      <c r="B1320" s="1102" t="s">
        <v>1720</v>
      </c>
      <c r="C1320" s="1103"/>
      <c r="D1320" s="1103"/>
      <c r="E1320" s="1103"/>
      <c r="F1320" s="1103"/>
    </row>
    <row r="1321" spans="2:6" ht="51" x14ac:dyDescent="0.2">
      <c r="B1321" s="1104">
        <v>3.2</v>
      </c>
      <c r="C1321" s="984" t="s">
        <v>1685</v>
      </c>
      <c r="D1321" s="245" t="s">
        <v>1686</v>
      </c>
      <c r="E1321" s="985" t="s">
        <v>1687</v>
      </c>
      <c r="F1321" s="986" t="s">
        <v>1688</v>
      </c>
    </row>
    <row r="1322" spans="2:6" outlineLevel="1" x14ac:dyDescent="0.2">
      <c r="B1322" s="1105"/>
      <c r="C1322" s="987"/>
      <c r="D1322" s="246" t="s">
        <v>1689</v>
      </c>
      <c r="E1322" s="988"/>
      <c r="F1322" s="989" t="s">
        <v>78</v>
      </c>
    </row>
    <row r="1323" spans="2:6" ht="60" outlineLevel="1" x14ac:dyDescent="0.2">
      <c r="B1323" s="1105"/>
      <c r="C1323" s="987"/>
      <c r="D1323" s="246" t="s">
        <v>1690</v>
      </c>
      <c r="E1323" s="988"/>
      <c r="F1323" s="989" t="s">
        <v>78</v>
      </c>
    </row>
    <row r="1324" spans="2:6" ht="60" outlineLevel="1" x14ac:dyDescent="0.2">
      <c r="B1324" s="1105"/>
      <c r="C1324" s="987"/>
      <c r="D1324" s="246" t="s">
        <v>247</v>
      </c>
      <c r="E1324" s="988"/>
      <c r="F1324" s="989" t="s">
        <v>78</v>
      </c>
    </row>
    <row r="1325" spans="2:6" ht="72" outlineLevel="1" x14ac:dyDescent="0.2">
      <c r="B1325" s="1105"/>
      <c r="C1325" s="987"/>
      <c r="D1325" s="246" t="s">
        <v>1116</v>
      </c>
      <c r="E1325" s="988"/>
      <c r="F1325" s="989" t="s">
        <v>78</v>
      </c>
    </row>
    <row r="1326" spans="2:6" outlineLevel="1" x14ac:dyDescent="0.2">
      <c r="B1326" s="1105"/>
      <c r="C1326" s="987"/>
      <c r="D1326" s="246" t="s">
        <v>1117</v>
      </c>
      <c r="E1326" s="988"/>
      <c r="F1326" s="989">
        <v>63</v>
      </c>
    </row>
    <row r="1327" spans="2:6" ht="24" outlineLevel="1" x14ac:dyDescent="0.2">
      <c r="B1327" s="1105"/>
      <c r="C1327" s="987"/>
      <c r="D1327" s="246" t="s">
        <v>1119</v>
      </c>
      <c r="E1327" s="988"/>
      <c r="F1327" s="989">
        <v>63</v>
      </c>
    </row>
    <row r="1328" spans="2:6" outlineLevel="1" x14ac:dyDescent="0.2">
      <c r="B1328" s="1105"/>
      <c r="C1328" s="987"/>
      <c r="D1328" s="246" t="s">
        <v>1120</v>
      </c>
      <c r="E1328" s="988"/>
      <c r="F1328" s="989">
        <v>188</v>
      </c>
    </row>
    <row r="1329" spans="2:6" ht="24" outlineLevel="1" x14ac:dyDescent="0.2">
      <c r="B1329" s="1105"/>
      <c r="C1329" s="987"/>
      <c r="D1329" s="246" t="s">
        <v>1219</v>
      </c>
      <c r="E1329" s="988"/>
      <c r="F1329" s="989">
        <v>376</v>
      </c>
    </row>
    <row r="1330" spans="2:6" outlineLevel="1" x14ac:dyDescent="0.2">
      <c r="B1330" s="1105"/>
      <c r="C1330" s="987"/>
      <c r="D1330" s="246" t="s">
        <v>1639</v>
      </c>
      <c r="E1330" s="988"/>
      <c r="F1330" s="989">
        <v>501</v>
      </c>
    </row>
    <row r="1331" spans="2:6" outlineLevel="1" x14ac:dyDescent="0.2">
      <c r="B1331" s="1105"/>
      <c r="C1331" s="987"/>
      <c r="D1331" s="246" t="s">
        <v>1641</v>
      </c>
      <c r="E1331" s="988"/>
      <c r="F1331" s="989">
        <v>63</v>
      </c>
    </row>
    <row r="1332" spans="2:6" outlineLevel="1" x14ac:dyDescent="0.2">
      <c r="B1332" s="1105"/>
      <c r="C1332" s="987"/>
      <c r="D1332" s="246" t="s">
        <v>1642</v>
      </c>
      <c r="E1332" s="988"/>
      <c r="F1332" s="989">
        <v>63</v>
      </c>
    </row>
    <row r="1333" spans="2:6" ht="24" outlineLevel="1" x14ac:dyDescent="0.2">
      <c r="B1333" s="1105"/>
      <c r="C1333" s="987"/>
      <c r="D1333" s="246" t="s">
        <v>1643</v>
      </c>
      <c r="E1333" s="988"/>
      <c r="F1333" s="989">
        <v>313</v>
      </c>
    </row>
    <row r="1334" spans="2:6" outlineLevel="1" x14ac:dyDescent="0.2">
      <c r="B1334" s="1105"/>
      <c r="C1334" s="987"/>
      <c r="D1334" s="246" t="s">
        <v>1644</v>
      </c>
      <c r="E1334" s="988"/>
      <c r="F1334" s="989">
        <v>63</v>
      </c>
    </row>
    <row r="1335" spans="2:6" outlineLevel="1" x14ac:dyDescent="0.2">
      <c r="B1335" s="1105"/>
      <c r="C1335" s="987"/>
      <c r="D1335" s="246" t="s">
        <v>1645</v>
      </c>
      <c r="E1335" s="988"/>
      <c r="F1335" s="989">
        <v>31</v>
      </c>
    </row>
    <row r="1336" spans="2:6" outlineLevel="1" x14ac:dyDescent="0.2">
      <c r="B1336" s="1105"/>
      <c r="C1336" s="987"/>
      <c r="D1336" s="246" t="s">
        <v>1646</v>
      </c>
      <c r="E1336" s="988"/>
      <c r="F1336" s="989">
        <v>564</v>
      </c>
    </row>
    <row r="1337" spans="2:6" ht="24" outlineLevel="1" x14ac:dyDescent="0.2">
      <c r="B1337" s="1105"/>
      <c r="C1337" s="987"/>
      <c r="D1337" s="246" t="s">
        <v>1124</v>
      </c>
      <c r="E1337" s="988"/>
      <c r="F1337" s="989">
        <v>94</v>
      </c>
    </row>
    <row r="1338" spans="2:6" outlineLevel="1" x14ac:dyDescent="0.2">
      <c r="B1338" s="1105"/>
      <c r="C1338" s="987"/>
      <c r="D1338" s="246" t="s">
        <v>1126</v>
      </c>
      <c r="E1338" s="988"/>
      <c r="F1338" s="989">
        <v>282</v>
      </c>
    </row>
    <row r="1339" spans="2:6" ht="24" outlineLevel="1" x14ac:dyDescent="0.2">
      <c r="B1339" s="1105"/>
      <c r="C1339" s="987"/>
      <c r="D1339" s="246" t="s">
        <v>1128</v>
      </c>
      <c r="E1339" s="988"/>
      <c r="F1339" s="989">
        <v>188</v>
      </c>
    </row>
    <row r="1340" spans="2:6" ht="24" outlineLevel="1" x14ac:dyDescent="0.2">
      <c r="B1340" s="1105"/>
      <c r="C1340" s="987"/>
      <c r="D1340" s="246" t="s">
        <v>1514</v>
      </c>
      <c r="E1340" s="988"/>
      <c r="F1340" s="989">
        <v>31</v>
      </c>
    </row>
    <row r="1341" spans="2:6" outlineLevel="1" x14ac:dyDescent="0.2">
      <c r="B1341" s="1105"/>
      <c r="C1341" s="987"/>
      <c r="D1341" s="246" t="s">
        <v>1253</v>
      </c>
      <c r="E1341" s="988"/>
      <c r="F1341" s="989">
        <v>250</v>
      </c>
    </row>
    <row r="1342" spans="2:6" outlineLevel="1" x14ac:dyDescent="0.2">
      <c r="B1342" s="1106"/>
      <c r="C1342" s="987"/>
      <c r="D1342" s="246" t="s">
        <v>224</v>
      </c>
      <c r="E1342" s="988"/>
      <c r="F1342" s="989"/>
    </row>
    <row r="1343" spans="2:6" ht="21" customHeight="1" x14ac:dyDescent="0.2">
      <c r="B1343" s="1102" t="s">
        <v>1721</v>
      </c>
      <c r="C1343" s="1103"/>
      <c r="D1343" s="1103"/>
      <c r="E1343" s="1103"/>
      <c r="F1343" s="1103"/>
    </row>
    <row r="1344" spans="2:6" ht="51" x14ac:dyDescent="0.2">
      <c r="B1344" s="1104">
        <v>3.21</v>
      </c>
      <c r="C1344" s="984" t="s">
        <v>1008</v>
      </c>
      <c r="D1344" s="245" t="s">
        <v>1009</v>
      </c>
      <c r="E1344" s="985" t="s">
        <v>1722</v>
      </c>
      <c r="F1344" s="986" t="s">
        <v>1723</v>
      </c>
    </row>
    <row r="1345" spans="2:6" ht="48" outlineLevel="1" x14ac:dyDescent="0.2">
      <c r="B1345" s="1105"/>
      <c r="C1345" s="987"/>
      <c r="D1345" s="246" t="s">
        <v>275</v>
      </c>
      <c r="E1345" s="988"/>
      <c r="F1345" s="989" t="s">
        <v>78</v>
      </c>
    </row>
    <row r="1346" spans="2:6" ht="60" outlineLevel="1" x14ac:dyDescent="0.2">
      <c r="B1346" s="1105"/>
      <c r="C1346" s="987"/>
      <c r="D1346" s="246" t="s">
        <v>1660</v>
      </c>
      <c r="E1346" s="988"/>
      <c r="F1346" s="989" t="s">
        <v>78</v>
      </c>
    </row>
    <row r="1347" spans="2:6" outlineLevel="1" x14ac:dyDescent="0.2">
      <c r="B1347" s="1105"/>
      <c r="C1347" s="987"/>
      <c r="D1347" s="246" t="s">
        <v>223</v>
      </c>
      <c r="E1347" s="988"/>
      <c r="F1347" s="989" t="s">
        <v>78</v>
      </c>
    </row>
    <row r="1348" spans="2:6" ht="72" outlineLevel="1" x14ac:dyDescent="0.2">
      <c r="B1348" s="1105"/>
      <c r="C1348" s="987"/>
      <c r="D1348" s="246" t="s">
        <v>1116</v>
      </c>
      <c r="E1348" s="988"/>
      <c r="F1348" s="989" t="s">
        <v>78</v>
      </c>
    </row>
    <row r="1349" spans="2:6" outlineLevel="1" x14ac:dyDescent="0.2">
      <c r="B1349" s="1105"/>
      <c r="C1349" s="987"/>
      <c r="D1349" s="246" t="s">
        <v>1117</v>
      </c>
      <c r="E1349" s="988"/>
      <c r="F1349" s="989" t="s">
        <v>1724</v>
      </c>
    </row>
    <row r="1350" spans="2:6" outlineLevel="1" x14ac:dyDescent="0.2">
      <c r="B1350" s="1105"/>
      <c r="C1350" s="987"/>
      <c r="D1350" s="246" t="s">
        <v>1371</v>
      </c>
      <c r="E1350" s="988"/>
      <c r="F1350" s="989" t="s">
        <v>1724</v>
      </c>
    </row>
    <row r="1351" spans="2:6" ht="24" outlineLevel="1" x14ac:dyDescent="0.2">
      <c r="B1351" s="1105"/>
      <c r="C1351" s="987"/>
      <c r="D1351" s="246" t="s">
        <v>1372</v>
      </c>
      <c r="E1351" s="988"/>
      <c r="F1351" s="989" t="s">
        <v>1725</v>
      </c>
    </row>
    <row r="1352" spans="2:6" ht="24" outlineLevel="1" x14ac:dyDescent="0.2">
      <c r="B1352" s="1105"/>
      <c r="C1352" s="987"/>
      <c r="D1352" s="246" t="s">
        <v>1374</v>
      </c>
      <c r="E1352" s="988"/>
      <c r="F1352" s="989" t="s">
        <v>1724</v>
      </c>
    </row>
    <row r="1353" spans="2:6" ht="24" outlineLevel="1" x14ac:dyDescent="0.2">
      <c r="B1353" s="1105"/>
      <c r="C1353" s="987"/>
      <c r="D1353" s="246" t="s">
        <v>1375</v>
      </c>
      <c r="E1353" s="988"/>
      <c r="F1353" s="989">
        <v>825</v>
      </c>
    </row>
    <row r="1354" spans="2:6" ht="24" outlineLevel="1" x14ac:dyDescent="0.2">
      <c r="B1354" s="1105"/>
      <c r="C1354" s="987"/>
      <c r="D1354" s="246" t="s">
        <v>1377</v>
      </c>
      <c r="E1354" s="988"/>
      <c r="F1354" s="989" t="s">
        <v>1726</v>
      </c>
    </row>
    <row r="1355" spans="2:6" ht="24" outlineLevel="1" x14ac:dyDescent="0.2">
      <c r="B1355" s="1105"/>
      <c r="C1355" s="987"/>
      <c r="D1355" s="246" t="s">
        <v>1168</v>
      </c>
      <c r="E1355" s="988"/>
      <c r="F1355" s="989" t="s">
        <v>1727</v>
      </c>
    </row>
    <row r="1356" spans="2:6" outlineLevel="1" x14ac:dyDescent="0.2">
      <c r="B1356" s="1105"/>
      <c r="C1356" s="987"/>
      <c r="D1356" s="246" t="s">
        <v>1234</v>
      </c>
      <c r="E1356" s="988"/>
      <c r="F1356" s="989" t="s">
        <v>1728</v>
      </c>
    </row>
    <row r="1357" spans="2:6" ht="60" outlineLevel="1" x14ac:dyDescent="0.2">
      <c r="B1357" s="1105"/>
      <c r="C1357" s="987"/>
      <c r="D1357" s="246" t="s">
        <v>1381</v>
      </c>
      <c r="E1357" s="988"/>
      <c r="F1357" s="989" t="s">
        <v>1729</v>
      </c>
    </row>
    <row r="1358" spans="2:6" ht="60" outlineLevel="1" x14ac:dyDescent="0.2">
      <c r="B1358" s="1105"/>
      <c r="C1358" s="987"/>
      <c r="D1358" s="246" t="s">
        <v>1383</v>
      </c>
      <c r="E1358" s="988"/>
      <c r="F1358" s="989" t="s">
        <v>1730</v>
      </c>
    </row>
    <row r="1359" spans="2:6" ht="60" outlineLevel="1" x14ac:dyDescent="0.2">
      <c r="B1359" s="1105"/>
      <c r="C1359" s="987"/>
      <c r="D1359" s="246" t="s">
        <v>1385</v>
      </c>
      <c r="E1359" s="988"/>
      <c r="F1359" s="989" t="s">
        <v>1731</v>
      </c>
    </row>
    <row r="1360" spans="2:6" ht="60" outlineLevel="1" x14ac:dyDescent="0.2">
      <c r="B1360" s="1105"/>
      <c r="C1360" s="987"/>
      <c r="D1360" s="246" t="s">
        <v>1387</v>
      </c>
      <c r="E1360" s="988"/>
      <c r="F1360" s="989" t="s">
        <v>1732</v>
      </c>
    </row>
    <row r="1361" spans="2:6" ht="60" outlineLevel="1" x14ac:dyDescent="0.2">
      <c r="B1361" s="1105"/>
      <c r="C1361" s="987"/>
      <c r="D1361" s="246" t="s">
        <v>1389</v>
      </c>
      <c r="E1361" s="988"/>
      <c r="F1361" s="989" t="s">
        <v>1733</v>
      </c>
    </row>
    <row r="1362" spans="2:6" ht="60" outlineLevel="1" x14ac:dyDescent="0.2">
      <c r="B1362" s="1105"/>
      <c r="C1362" s="987"/>
      <c r="D1362" s="246" t="s">
        <v>1391</v>
      </c>
      <c r="E1362" s="988"/>
      <c r="F1362" s="989" t="s">
        <v>1732</v>
      </c>
    </row>
    <row r="1363" spans="2:6" ht="60" outlineLevel="1" x14ac:dyDescent="0.2">
      <c r="B1363" s="1105"/>
      <c r="C1363" s="987"/>
      <c r="D1363" s="246" t="s">
        <v>1392</v>
      </c>
      <c r="E1363" s="988"/>
      <c r="F1363" s="989" t="s">
        <v>1731</v>
      </c>
    </row>
    <row r="1364" spans="2:6" outlineLevel="1" x14ac:dyDescent="0.2">
      <c r="B1364" s="1106"/>
      <c r="C1364" s="987"/>
      <c r="D1364" s="246" t="s">
        <v>224</v>
      </c>
      <c r="E1364" s="988"/>
      <c r="F1364" s="989"/>
    </row>
    <row r="1365" spans="2:6" ht="21" customHeight="1" x14ac:dyDescent="0.2">
      <c r="B1365" s="1102" t="s">
        <v>1734</v>
      </c>
      <c r="C1365" s="1103"/>
      <c r="D1365" s="1103"/>
      <c r="E1365" s="1103"/>
      <c r="F1365" s="1103"/>
    </row>
    <row r="1366" spans="2:6" ht="51" x14ac:dyDescent="0.2">
      <c r="B1366" s="1104">
        <v>3.22</v>
      </c>
      <c r="C1366" s="984" t="s">
        <v>1685</v>
      </c>
      <c r="D1366" s="245" t="s">
        <v>1686</v>
      </c>
      <c r="E1366" s="985" t="s">
        <v>1687</v>
      </c>
      <c r="F1366" s="986" t="s">
        <v>1688</v>
      </c>
    </row>
    <row r="1367" spans="2:6" outlineLevel="1" x14ac:dyDescent="0.2">
      <c r="B1367" s="1105"/>
      <c r="C1367" s="987"/>
      <c r="D1367" s="246" t="s">
        <v>1689</v>
      </c>
      <c r="E1367" s="988"/>
      <c r="F1367" s="989" t="s">
        <v>78</v>
      </c>
    </row>
    <row r="1368" spans="2:6" ht="60" outlineLevel="1" x14ac:dyDescent="0.2">
      <c r="B1368" s="1105"/>
      <c r="C1368" s="987"/>
      <c r="D1368" s="246" t="s">
        <v>1690</v>
      </c>
      <c r="E1368" s="988"/>
      <c r="F1368" s="989" t="s">
        <v>78</v>
      </c>
    </row>
    <row r="1369" spans="2:6" ht="60" outlineLevel="1" x14ac:dyDescent="0.2">
      <c r="B1369" s="1105"/>
      <c r="C1369" s="987"/>
      <c r="D1369" s="246" t="s">
        <v>247</v>
      </c>
      <c r="E1369" s="988"/>
      <c r="F1369" s="989" t="s">
        <v>78</v>
      </c>
    </row>
    <row r="1370" spans="2:6" ht="72" outlineLevel="1" x14ac:dyDescent="0.2">
      <c r="B1370" s="1105"/>
      <c r="C1370" s="987"/>
      <c r="D1370" s="246" t="s">
        <v>1116</v>
      </c>
      <c r="E1370" s="988"/>
      <c r="F1370" s="989" t="s">
        <v>78</v>
      </c>
    </row>
    <row r="1371" spans="2:6" outlineLevel="1" x14ac:dyDescent="0.2">
      <c r="B1371" s="1105"/>
      <c r="C1371" s="987"/>
      <c r="D1371" s="246" t="s">
        <v>1117</v>
      </c>
      <c r="E1371" s="988"/>
      <c r="F1371" s="989">
        <v>63</v>
      </c>
    </row>
    <row r="1372" spans="2:6" ht="24" outlineLevel="1" x14ac:dyDescent="0.2">
      <c r="B1372" s="1105"/>
      <c r="C1372" s="987"/>
      <c r="D1372" s="246" t="s">
        <v>1119</v>
      </c>
      <c r="E1372" s="988"/>
      <c r="F1372" s="989">
        <v>63</v>
      </c>
    </row>
    <row r="1373" spans="2:6" outlineLevel="1" x14ac:dyDescent="0.2">
      <c r="B1373" s="1105"/>
      <c r="C1373" s="987"/>
      <c r="D1373" s="246" t="s">
        <v>1120</v>
      </c>
      <c r="E1373" s="988"/>
      <c r="F1373" s="989">
        <v>188</v>
      </c>
    </row>
    <row r="1374" spans="2:6" ht="24" outlineLevel="1" x14ac:dyDescent="0.2">
      <c r="B1374" s="1105"/>
      <c r="C1374" s="987"/>
      <c r="D1374" s="246" t="s">
        <v>1219</v>
      </c>
      <c r="E1374" s="988"/>
      <c r="F1374" s="989">
        <v>376</v>
      </c>
    </row>
    <row r="1375" spans="2:6" outlineLevel="1" x14ac:dyDescent="0.2">
      <c r="B1375" s="1105"/>
      <c r="C1375" s="987"/>
      <c r="D1375" s="246" t="s">
        <v>1639</v>
      </c>
      <c r="E1375" s="988"/>
      <c r="F1375" s="989">
        <v>501</v>
      </c>
    </row>
    <row r="1376" spans="2:6" outlineLevel="1" x14ac:dyDescent="0.2">
      <c r="B1376" s="1105"/>
      <c r="C1376" s="987"/>
      <c r="D1376" s="246" t="s">
        <v>1641</v>
      </c>
      <c r="E1376" s="988"/>
      <c r="F1376" s="989">
        <v>63</v>
      </c>
    </row>
    <row r="1377" spans="2:6" outlineLevel="1" x14ac:dyDescent="0.2">
      <c r="B1377" s="1105"/>
      <c r="C1377" s="987"/>
      <c r="D1377" s="246" t="s">
        <v>1642</v>
      </c>
      <c r="E1377" s="988"/>
      <c r="F1377" s="989">
        <v>63</v>
      </c>
    </row>
    <row r="1378" spans="2:6" ht="24" outlineLevel="1" x14ac:dyDescent="0.2">
      <c r="B1378" s="1105"/>
      <c r="C1378" s="987"/>
      <c r="D1378" s="246" t="s">
        <v>1643</v>
      </c>
      <c r="E1378" s="988"/>
      <c r="F1378" s="989">
        <v>313</v>
      </c>
    </row>
    <row r="1379" spans="2:6" outlineLevel="1" x14ac:dyDescent="0.2">
      <c r="B1379" s="1105"/>
      <c r="C1379" s="987"/>
      <c r="D1379" s="246" t="s">
        <v>1644</v>
      </c>
      <c r="E1379" s="988"/>
      <c r="F1379" s="989">
        <v>63</v>
      </c>
    </row>
    <row r="1380" spans="2:6" outlineLevel="1" x14ac:dyDescent="0.2">
      <c r="B1380" s="1105"/>
      <c r="C1380" s="987"/>
      <c r="D1380" s="246" t="s">
        <v>1645</v>
      </c>
      <c r="E1380" s="988"/>
      <c r="F1380" s="989">
        <v>31</v>
      </c>
    </row>
    <row r="1381" spans="2:6" outlineLevel="1" x14ac:dyDescent="0.2">
      <c r="B1381" s="1105"/>
      <c r="C1381" s="987"/>
      <c r="D1381" s="246" t="s">
        <v>1646</v>
      </c>
      <c r="E1381" s="988"/>
      <c r="F1381" s="989">
        <v>564</v>
      </c>
    </row>
    <row r="1382" spans="2:6" ht="24" outlineLevel="1" x14ac:dyDescent="0.2">
      <c r="B1382" s="1105"/>
      <c r="C1382" s="987"/>
      <c r="D1382" s="246" t="s">
        <v>1124</v>
      </c>
      <c r="E1382" s="988"/>
      <c r="F1382" s="989">
        <v>94</v>
      </c>
    </row>
    <row r="1383" spans="2:6" outlineLevel="1" x14ac:dyDescent="0.2">
      <c r="B1383" s="1105"/>
      <c r="C1383" s="987"/>
      <c r="D1383" s="246" t="s">
        <v>1126</v>
      </c>
      <c r="E1383" s="988"/>
      <c r="F1383" s="989">
        <v>282</v>
      </c>
    </row>
    <row r="1384" spans="2:6" ht="24" outlineLevel="1" x14ac:dyDescent="0.2">
      <c r="B1384" s="1105"/>
      <c r="C1384" s="987"/>
      <c r="D1384" s="246" t="s">
        <v>1128</v>
      </c>
      <c r="E1384" s="988"/>
      <c r="F1384" s="989">
        <v>188</v>
      </c>
    </row>
    <row r="1385" spans="2:6" ht="24" outlineLevel="1" x14ac:dyDescent="0.2">
      <c r="B1385" s="1105"/>
      <c r="C1385" s="987"/>
      <c r="D1385" s="246" t="s">
        <v>1514</v>
      </c>
      <c r="E1385" s="988"/>
      <c r="F1385" s="989">
        <v>31</v>
      </c>
    </row>
    <row r="1386" spans="2:6" outlineLevel="1" x14ac:dyDescent="0.2">
      <c r="B1386" s="1105"/>
      <c r="C1386" s="987"/>
      <c r="D1386" s="246" t="s">
        <v>1253</v>
      </c>
      <c r="E1386" s="988"/>
      <c r="F1386" s="989">
        <v>250</v>
      </c>
    </row>
    <row r="1387" spans="2:6" outlineLevel="1" x14ac:dyDescent="0.2">
      <c r="B1387" s="1106"/>
      <c r="C1387" s="987"/>
      <c r="D1387" s="246" t="s">
        <v>224</v>
      </c>
      <c r="E1387" s="988"/>
      <c r="F1387" s="989"/>
    </row>
    <row r="1388" spans="2:6" ht="21" customHeight="1" x14ac:dyDescent="0.2">
      <c r="B1388" s="1102" t="s">
        <v>1735</v>
      </c>
      <c r="C1388" s="1103"/>
      <c r="D1388" s="1103"/>
      <c r="E1388" s="1103"/>
      <c r="F1388" s="1103"/>
    </row>
    <row r="1389" spans="2:6" ht="102" x14ac:dyDescent="0.2">
      <c r="B1389" s="1104">
        <v>3.23</v>
      </c>
      <c r="C1389" s="984" t="s">
        <v>1736</v>
      </c>
      <c r="D1389" s="245" t="s">
        <v>1737</v>
      </c>
      <c r="E1389" s="985" t="s">
        <v>1738</v>
      </c>
      <c r="F1389" s="986" t="s">
        <v>1739</v>
      </c>
    </row>
    <row r="1390" spans="2:6" ht="60" outlineLevel="1" x14ac:dyDescent="0.2">
      <c r="B1390" s="1105"/>
      <c r="C1390" s="987"/>
      <c r="D1390" s="246" t="s">
        <v>1690</v>
      </c>
      <c r="E1390" s="988"/>
      <c r="F1390" s="989" t="s">
        <v>78</v>
      </c>
    </row>
    <row r="1391" spans="2:6" outlineLevel="1" x14ac:dyDescent="0.2">
      <c r="B1391" s="1105"/>
      <c r="C1391" s="987"/>
      <c r="D1391" s="246" t="s">
        <v>1689</v>
      </c>
      <c r="E1391" s="988"/>
      <c r="F1391" s="989" t="s">
        <v>78</v>
      </c>
    </row>
    <row r="1392" spans="2:6" ht="60" outlineLevel="1" x14ac:dyDescent="0.2">
      <c r="B1392" s="1105"/>
      <c r="C1392" s="987"/>
      <c r="D1392" s="246" t="s">
        <v>247</v>
      </c>
      <c r="E1392" s="988"/>
      <c r="F1392" s="989" t="s">
        <v>78</v>
      </c>
    </row>
    <row r="1393" spans="2:6" ht="72" outlineLevel="1" x14ac:dyDescent="0.2">
      <c r="B1393" s="1105"/>
      <c r="C1393" s="987"/>
      <c r="D1393" s="246" t="s">
        <v>1116</v>
      </c>
      <c r="E1393" s="988"/>
      <c r="F1393" s="989" t="s">
        <v>78</v>
      </c>
    </row>
    <row r="1394" spans="2:6" outlineLevel="1" x14ac:dyDescent="0.2">
      <c r="B1394" s="1105"/>
      <c r="C1394" s="987"/>
      <c r="D1394" s="246" t="s">
        <v>1117</v>
      </c>
      <c r="E1394" s="988"/>
      <c r="F1394" s="989">
        <v>125</v>
      </c>
    </row>
    <row r="1395" spans="2:6" ht="24" outlineLevel="1" x14ac:dyDescent="0.2">
      <c r="B1395" s="1105"/>
      <c r="C1395" s="987"/>
      <c r="D1395" s="246" t="s">
        <v>1119</v>
      </c>
      <c r="E1395" s="988"/>
      <c r="F1395" s="989">
        <v>125</v>
      </c>
    </row>
    <row r="1396" spans="2:6" outlineLevel="1" x14ac:dyDescent="0.2">
      <c r="B1396" s="1105"/>
      <c r="C1396" s="987"/>
      <c r="D1396" s="246" t="s">
        <v>1120</v>
      </c>
      <c r="E1396" s="988"/>
      <c r="F1396" s="989">
        <v>376</v>
      </c>
    </row>
    <row r="1397" spans="2:6" ht="24" outlineLevel="1" x14ac:dyDescent="0.2">
      <c r="B1397" s="1105"/>
      <c r="C1397" s="987"/>
      <c r="D1397" s="246" t="s">
        <v>1219</v>
      </c>
      <c r="E1397" s="988"/>
      <c r="F1397" s="989">
        <v>752</v>
      </c>
    </row>
    <row r="1398" spans="2:6" outlineLevel="1" x14ac:dyDescent="0.2">
      <c r="B1398" s="1105"/>
      <c r="C1398" s="987"/>
      <c r="D1398" s="246" t="s">
        <v>1639</v>
      </c>
      <c r="E1398" s="988"/>
      <c r="F1398" s="989" t="s">
        <v>1740</v>
      </c>
    </row>
    <row r="1399" spans="2:6" outlineLevel="1" x14ac:dyDescent="0.2">
      <c r="B1399" s="1105"/>
      <c r="C1399" s="987"/>
      <c r="D1399" s="246" t="s">
        <v>1641</v>
      </c>
      <c r="E1399" s="988"/>
      <c r="F1399" s="989">
        <v>125</v>
      </c>
    </row>
    <row r="1400" spans="2:6" outlineLevel="1" x14ac:dyDescent="0.2">
      <c r="B1400" s="1105"/>
      <c r="C1400" s="987"/>
      <c r="D1400" s="246" t="s">
        <v>1642</v>
      </c>
      <c r="E1400" s="988"/>
      <c r="F1400" s="989">
        <v>125</v>
      </c>
    </row>
    <row r="1401" spans="2:6" ht="24" outlineLevel="1" x14ac:dyDescent="0.2">
      <c r="B1401" s="1105"/>
      <c r="C1401" s="987"/>
      <c r="D1401" s="246" t="s">
        <v>1643</v>
      </c>
      <c r="E1401" s="988"/>
      <c r="F1401" s="989">
        <v>627</v>
      </c>
    </row>
    <row r="1402" spans="2:6" outlineLevel="1" x14ac:dyDescent="0.2">
      <c r="B1402" s="1105"/>
      <c r="C1402" s="987"/>
      <c r="D1402" s="246" t="s">
        <v>1644</v>
      </c>
      <c r="E1402" s="988"/>
      <c r="F1402" s="989">
        <v>125</v>
      </c>
    </row>
    <row r="1403" spans="2:6" outlineLevel="1" x14ac:dyDescent="0.2">
      <c r="B1403" s="1105"/>
      <c r="C1403" s="987"/>
      <c r="D1403" s="246" t="s">
        <v>1645</v>
      </c>
      <c r="E1403" s="988"/>
      <c r="F1403" s="989">
        <v>63</v>
      </c>
    </row>
    <row r="1404" spans="2:6" outlineLevel="1" x14ac:dyDescent="0.2">
      <c r="B1404" s="1105"/>
      <c r="C1404" s="987"/>
      <c r="D1404" s="246" t="s">
        <v>1646</v>
      </c>
      <c r="E1404" s="988"/>
      <c r="F1404" s="989" t="s">
        <v>1741</v>
      </c>
    </row>
    <row r="1405" spans="2:6" ht="24" outlineLevel="1" x14ac:dyDescent="0.2">
      <c r="B1405" s="1105"/>
      <c r="C1405" s="987"/>
      <c r="D1405" s="246" t="s">
        <v>1124</v>
      </c>
      <c r="E1405" s="988"/>
      <c r="F1405" s="989">
        <v>188</v>
      </c>
    </row>
    <row r="1406" spans="2:6" outlineLevel="1" x14ac:dyDescent="0.2">
      <c r="B1406" s="1105"/>
      <c r="C1406" s="987"/>
      <c r="D1406" s="246" t="s">
        <v>1126</v>
      </c>
      <c r="E1406" s="988"/>
      <c r="F1406" s="989">
        <v>564</v>
      </c>
    </row>
    <row r="1407" spans="2:6" ht="24" outlineLevel="1" x14ac:dyDescent="0.2">
      <c r="B1407" s="1105"/>
      <c r="C1407" s="987"/>
      <c r="D1407" s="246" t="s">
        <v>1128</v>
      </c>
      <c r="E1407" s="988"/>
      <c r="F1407" s="989">
        <v>376</v>
      </c>
    </row>
    <row r="1408" spans="2:6" ht="24" outlineLevel="1" x14ac:dyDescent="0.2">
      <c r="B1408" s="1105"/>
      <c r="C1408" s="987"/>
      <c r="D1408" s="246" t="s">
        <v>1514</v>
      </c>
      <c r="E1408" s="988"/>
      <c r="F1408" s="989">
        <v>63</v>
      </c>
    </row>
    <row r="1409" spans="2:6" outlineLevel="1" x14ac:dyDescent="0.2">
      <c r="B1409" s="1105"/>
      <c r="C1409" s="987"/>
      <c r="D1409" s="246" t="s">
        <v>1253</v>
      </c>
      <c r="E1409" s="988"/>
      <c r="F1409" s="989">
        <v>502</v>
      </c>
    </row>
    <row r="1410" spans="2:6" outlineLevel="1" x14ac:dyDescent="0.2">
      <c r="B1410" s="1106"/>
      <c r="C1410" s="987"/>
      <c r="D1410" s="246" t="s">
        <v>224</v>
      </c>
      <c r="E1410" s="988"/>
      <c r="F1410" s="989"/>
    </row>
    <row r="1411" spans="2:6" ht="21" customHeight="1" x14ac:dyDescent="0.2">
      <c r="B1411" s="1102" t="s">
        <v>1742</v>
      </c>
      <c r="C1411" s="1103"/>
      <c r="D1411" s="1103"/>
      <c r="E1411" s="1103"/>
      <c r="F1411" s="1103"/>
    </row>
    <row r="1412" spans="2:6" ht="38.25" x14ac:dyDescent="0.2">
      <c r="B1412" s="1104">
        <v>3.24</v>
      </c>
      <c r="C1412" s="984" t="s">
        <v>1743</v>
      </c>
      <c r="D1412" s="245" t="s">
        <v>1744</v>
      </c>
      <c r="E1412" s="985" t="s">
        <v>1745</v>
      </c>
      <c r="F1412" s="986" t="s">
        <v>1746</v>
      </c>
    </row>
    <row r="1413" spans="2:6" outlineLevel="1" x14ac:dyDescent="0.2">
      <c r="B1413" s="1105"/>
      <c r="C1413" s="987"/>
      <c r="D1413" s="246" t="s">
        <v>290</v>
      </c>
      <c r="E1413" s="988"/>
      <c r="F1413" s="989" t="s">
        <v>78</v>
      </c>
    </row>
    <row r="1414" spans="2:6" ht="48" outlineLevel="1" x14ac:dyDescent="0.2">
      <c r="B1414" s="1105"/>
      <c r="C1414" s="987"/>
      <c r="D1414" s="246" t="s">
        <v>275</v>
      </c>
      <c r="E1414" s="988"/>
      <c r="F1414" s="989" t="s">
        <v>78</v>
      </c>
    </row>
    <row r="1415" spans="2:6" ht="36" outlineLevel="1" x14ac:dyDescent="0.2">
      <c r="B1415" s="1105"/>
      <c r="C1415" s="987"/>
      <c r="D1415" s="246" t="s">
        <v>1747</v>
      </c>
      <c r="E1415" s="988"/>
      <c r="F1415" s="989" t="s">
        <v>78</v>
      </c>
    </row>
    <row r="1416" spans="2:6" ht="72" outlineLevel="1" x14ac:dyDescent="0.2">
      <c r="B1416" s="1106"/>
      <c r="C1416" s="987"/>
      <c r="D1416" s="246" t="s">
        <v>1276</v>
      </c>
      <c r="E1416" s="988"/>
      <c r="F1416" s="989" t="s">
        <v>78</v>
      </c>
    </row>
    <row r="1417" spans="2:6" ht="15" x14ac:dyDescent="0.2">
      <c r="B1417" s="990"/>
      <c r="C1417" s="1114" t="s">
        <v>322</v>
      </c>
      <c r="D1417" s="1115"/>
      <c r="E1417" s="1115"/>
      <c r="F1417" s="991"/>
    </row>
    <row r="1418" spans="2:6" ht="27.95" customHeight="1" x14ac:dyDescent="0.2">
      <c r="B1418" s="990"/>
      <c r="C1418" s="1116" t="s">
        <v>1748</v>
      </c>
      <c r="D1418" s="1117"/>
      <c r="E1418" s="1117"/>
      <c r="F1418" s="986" t="s">
        <v>1676</v>
      </c>
    </row>
    <row r="1419" spans="2:6" ht="15" x14ac:dyDescent="0.2">
      <c r="B1419" s="990"/>
      <c r="C1419" s="1116" t="s">
        <v>1749</v>
      </c>
      <c r="D1419" s="1117"/>
      <c r="E1419" s="1117"/>
      <c r="F1419" s="986" t="s">
        <v>1676</v>
      </c>
    </row>
    <row r="1420" spans="2:6" ht="27.95" customHeight="1" x14ac:dyDescent="0.2">
      <c r="B1420" s="990"/>
      <c r="C1420" s="1116" t="s">
        <v>304</v>
      </c>
      <c r="D1420" s="1117"/>
      <c r="E1420" s="1117"/>
      <c r="F1420" s="986" t="s">
        <v>1750</v>
      </c>
    </row>
    <row r="1421" spans="2:6" ht="15" x14ac:dyDescent="0.2">
      <c r="B1421" s="990"/>
      <c r="C1421" s="1116" t="s">
        <v>1751</v>
      </c>
      <c r="D1421" s="1117"/>
      <c r="E1421" s="1117"/>
      <c r="F1421" s="986" t="s">
        <v>1750</v>
      </c>
    </row>
    <row r="1422" spans="2:6" ht="15" x14ac:dyDescent="0.2">
      <c r="B1422" s="990"/>
      <c r="C1422" s="1116" t="s">
        <v>268</v>
      </c>
      <c r="D1422" s="1117"/>
      <c r="E1422" s="1117"/>
      <c r="F1422" s="986" t="s">
        <v>1752</v>
      </c>
    </row>
    <row r="1423" spans="2:6" ht="15" x14ac:dyDescent="0.2">
      <c r="B1423" s="990"/>
      <c r="C1423" s="1116" t="s">
        <v>1753</v>
      </c>
      <c r="D1423" s="1117"/>
      <c r="E1423" s="1117"/>
      <c r="F1423" s="986" t="s">
        <v>1752</v>
      </c>
    </row>
    <row r="1424" spans="2:6" ht="15" x14ac:dyDescent="0.2">
      <c r="B1424" s="990"/>
      <c r="C1424" s="1116" t="s">
        <v>270</v>
      </c>
      <c r="D1424" s="1117"/>
      <c r="E1424" s="1117"/>
      <c r="F1424" s="986" t="s">
        <v>1754</v>
      </c>
    </row>
    <row r="1425" spans="2:6" ht="15" x14ac:dyDescent="0.2">
      <c r="B1425" s="990"/>
      <c r="C1425" s="1114" t="s">
        <v>323</v>
      </c>
      <c r="D1425" s="1115"/>
      <c r="E1425" s="1115"/>
      <c r="F1425" s="991" t="s">
        <v>1754</v>
      </c>
    </row>
    <row r="1426" spans="2:6" ht="30" customHeight="1" x14ac:dyDescent="0.2">
      <c r="B1426" s="1100" t="s">
        <v>1040</v>
      </c>
      <c r="C1426" s="1101"/>
      <c r="D1426" s="1101"/>
      <c r="E1426" s="1101"/>
      <c r="F1426" s="1101"/>
    </row>
    <row r="1427" spans="2:6" ht="76.5" x14ac:dyDescent="0.2">
      <c r="B1427" s="1104">
        <v>4.0999999999999996</v>
      </c>
      <c r="C1427" s="984" t="s">
        <v>329</v>
      </c>
      <c r="D1427" s="245" t="s">
        <v>330</v>
      </c>
      <c r="E1427" s="985" t="s">
        <v>1755</v>
      </c>
      <c r="F1427" s="986" t="s">
        <v>1756</v>
      </c>
    </row>
    <row r="1428" spans="2:6" ht="24" outlineLevel="1" x14ac:dyDescent="0.2">
      <c r="B1428" s="1105"/>
      <c r="C1428" s="987"/>
      <c r="D1428" s="246" t="s">
        <v>331</v>
      </c>
      <c r="E1428" s="988"/>
      <c r="F1428" s="989" t="s">
        <v>78</v>
      </c>
    </row>
    <row r="1429" spans="2:6" ht="60" outlineLevel="1" x14ac:dyDescent="0.2">
      <c r="B1429" s="1105"/>
      <c r="C1429" s="987"/>
      <c r="D1429" s="246" t="s">
        <v>1041</v>
      </c>
      <c r="E1429" s="988"/>
      <c r="F1429" s="989" t="s">
        <v>78</v>
      </c>
    </row>
    <row r="1430" spans="2:6" ht="24" outlineLevel="1" x14ac:dyDescent="0.2">
      <c r="B1430" s="1105"/>
      <c r="C1430" s="987"/>
      <c r="D1430" s="246" t="s">
        <v>332</v>
      </c>
      <c r="E1430" s="988"/>
      <c r="F1430" s="989" t="s">
        <v>78</v>
      </c>
    </row>
    <row r="1431" spans="2:6" ht="72" outlineLevel="1" x14ac:dyDescent="0.2">
      <c r="B1431" s="1105"/>
      <c r="C1431" s="987"/>
      <c r="D1431" s="246" t="s">
        <v>1116</v>
      </c>
      <c r="E1431" s="988"/>
      <c r="F1431" s="989" t="s">
        <v>78</v>
      </c>
    </row>
    <row r="1432" spans="2:6" outlineLevel="1" x14ac:dyDescent="0.2">
      <c r="B1432" s="1105"/>
      <c r="C1432" s="987"/>
      <c r="D1432" s="246" t="s">
        <v>1757</v>
      </c>
      <c r="E1432" s="988"/>
      <c r="F1432" s="989" t="s">
        <v>1758</v>
      </c>
    </row>
    <row r="1433" spans="2:6" outlineLevel="1" x14ac:dyDescent="0.2">
      <c r="B1433" s="1105"/>
      <c r="C1433" s="987"/>
      <c r="D1433" s="246" t="s">
        <v>1759</v>
      </c>
      <c r="E1433" s="988"/>
      <c r="F1433" s="989" t="s">
        <v>1760</v>
      </c>
    </row>
    <row r="1434" spans="2:6" ht="24" outlineLevel="1" x14ac:dyDescent="0.2">
      <c r="B1434" s="1105"/>
      <c r="C1434" s="987"/>
      <c r="D1434" s="246" t="s">
        <v>1761</v>
      </c>
      <c r="E1434" s="988"/>
      <c r="F1434" s="989" t="s">
        <v>1758</v>
      </c>
    </row>
    <row r="1435" spans="2:6" outlineLevel="1" x14ac:dyDescent="0.2">
      <c r="B1435" s="1105"/>
      <c r="C1435" s="987"/>
      <c r="D1435" s="246" t="s">
        <v>1263</v>
      </c>
      <c r="E1435" s="988"/>
      <c r="F1435" s="989" t="s">
        <v>1762</v>
      </c>
    </row>
    <row r="1436" spans="2:6" ht="36" outlineLevel="1" x14ac:dyDescent="0.2">
      <c r="B1436" s="1105"/>
      <c r="C1436" s="987"/>
      <c r="D1436" s="246" t="s">
        <v>1763</v>
      </c>
      <c r="E1436" s="988"/>
      <c r="F1436" s="989" t="s">
        <v>1758</v>
      </c>
    </row>
    <row r="1437" spans="2:6" ht="24" outlineLevel="1" x14ac:dyDescent="0.2">
      <c r="B1437" s="1105"/>
      <c r="C1437" s="987"/>
      <c r="D1437" s="246" t="s">
        <v>1266</v>
      </c>
      <c r="E1437" s="988"/>
      <c r="F1437" s="989" t="s">
        <v>1764</v>
      </c>
    </row>
    <row r="1438" spans="2:6" ht="48" outlineLevel="1" x14ac:dyDescent="0.2">
      <c r="B1438" s="1105"/>
      <c r="C1438" s="987"/>
      <c r="D1438" s="246" t="s">
        <v>1765</v>
      </c>
      <c r="E1438" s="988"/>
      <c r="F1438" s="989" t="s">
        <v>1766</v>
      </c>
    </row>
    <row r="1439" spans="2:6" outlineLevel="1" x14ac:dyDescent="0.2">
      <c r="B1439" s="1105"/>
      <c r="C1439" s="987"/>
      <c r="D1439" s="246" t="s">
        <v>1767</v>
      </c>
      <c r="E1439" s="988"/>
      <c r="F1439" s="989" t="s">
        <v>1768</v>
      </c>
    </row>
    <row r="1440" spans="2:6" ht="24" outlineLevel="1" x14ac:dyDescent="0.2">
      <c r="B1440" s="1105"/>
      <c r="C1440" s="987"/>
      <c r="D1440" s="246" t="s">
        <v>1769</v>
      </c>
      <c r="E1440" s="988"/>
      <c r="F1440" s="989" t="s">
        <v>1770</v>
      </c>
    </row>
    <row r="1441" spans="2:6" outlineLevel="1" x14ac:dyDescent="0.2">
      <c r="B1441" s="1105"/>
      <c r="C1441" s="987"/>
      <c r="D1441" s="246" t="s">
        <v>1771</v>
      </c>
      <c r="E1441" s="988"/>
      <c r="F1441" s="989" t="s">
        <v>1772</v>
      </c>
    </row>
    <row r="1442" spans="2:6" outlineLevel="1" x14ac:dyDescent="0.2">
      <c r="B1442" s="1106"/>
      <c r="C1442" s="987"/>
      <c r="D1442" s="246" t="s">
        <v>1042</v>
      </c>
      <c r="E1442" s="988"/>
      <c r="F1442" s="989"/>
    </row>
    <row r="1443" spans="2:6" ht="27.95" customHeight="1" x14ac:dyDescent="0.2">
      <c r="B1443" s="990"/>
      <c r="C1443" s="1114" t="s">
        <v>1043</v>
      </c>
      <c r="D1443" s="1115"/>
      <c r="E1443" s="1115"/>
      <c r="F1443" s="991"/>
    </row>
    <row r="1444" spans="2:6" ht="27.95" customHeight="1" x14ac:dyDescent="0.2">
      <c r="B1444" s="990"/>
      <c r="C1444" s="1116" t="s">
        <v>328</v>
      </c>
      <c r="D1444" s="1117"/>
      <c r="E1444" s="1117"/>
      <c r="F1444" s="986" t="s">
        <v>1756</v>
      </c>
    </row>
    <row r="1445" spans="2:6" ht="15" x14ac:dyDescent="0.2">
      <c r="B1445" s="990"/>
      <c r="C1445" s="1116" t="s">
        <v>1773</v>
      </c>
      <c r="D1445" s="1117"/>
      <c r="E1445" s="1117"/>
      <c r="F1445" s="986" t="s">
        <v>1756</v>
      </c>
    </row>
    <row r="1446" spans="2:6" ht="27.95" customHeight="1" x14ac:dyDescent="0.2">
      <c r="B1446" s="990"/>
      <c r="C1446" s="1114" t="s">
        <v>1044</v>
      </c>
      <c r="D1446" s="1115"/>
      <c r="E1446" s="1115"/>
      <c r="F1446" s="991" t="s">
        <v>1756</v>
      </c>
    </row>
    <row r="1447" spans="2:6" ht="21" customHeight="1" x14ac:dyDescent="0.2">
      <c r="B1447" s="1100" t="s">
        <v>1045</v>
      </c>
      <c r="C1447" s="1101"/>
      <c r="D1447" s="1101"/>
      <c r="E1447" s="1101"/>
      <c r="F1447" s="1101"/>
    </row>
    <row r="1448" spans="2:6" ht="63.75" x14ac:dyDescent="0.2">
      <c r="B1448" s="1104">
        <v>5.0999999999999996</v>
      </c>
      <c r="C1448" s="984" t="s">
        <v>333</v>
      </c>
      <c r="D1448" s="245" t="s">
        <v>334</v>
      </c>
      <c r="E1448" s="985" t="s">
        <v>1774</v>
      </c>
      <c r="F1448" s="986" t="s">
        <v>1775</v>
      </c>
    </row>
    <row r="1449" spans="2:6" ht="60" outlineLevel="1" x14ac:dyDescent="0.2">
      <c r="B1449" s="1105"/>
      <c r="C1449" s="987"/>
      <c r="D1449" s="246" t="s">
        <v>335</v>
      </c>
      <c r="E1449" s="988"/>
      <c r="F1449" s="989" t="s">
        <v>78</v>
      </c>
    </row>
    <row r="1450" spans="2:6" ht="84" outlineLevel="1" x14ac:dyDescent="0.2">
      <c r="B1450" s="1105"/>
      <c r="C1450" s="987"/>
      <c r="D1450" s="246" t="s">
        <v>336</v>
      </c>
      <c r="E1450" s="988"/>
      <c r="F1450" s="989" t="s">
        <v>78</v>
      </c>
    </row>
    <row r="1451" spans="2:6" outlineLevel="1" x14ac:dyDescent="0.2">
      <c r="B1451" s="1105"/>
      <c r="C1451" s="987"/>
      <c r="D1451" s="246" t="s">
        <v>913</v>
      </c>
      <c r="E1451" s="988"/>
      <c r="F1451" s="989" t="s">
        <v>78</v>
      </c>
    </row>
    <row r="1452" spans="2:6" ht="72" outlineLevel="1" x14ac:dyDescent="0.2">
      <c r="B1452" s="1106"/>
      <c r="C1452" s="987"/>
      <c r="D1452" s="246" t="s">
        <v>1276</v>
      </c>
      <c r="E1452" s="988"/>
      <c r="F1452" s="989" t="s">
        <v>78</v>
      </c>
    </row>
    <row r="1453" spans="2:6" ht="15" x14ac:dyDescent="0.2">
      <c r="B1453" s="990"/>
      <c r="C1453" s="1114" t="s">
        <v>1046</v>
      </c>
      <c r="D1453" s="1115"/>
      <c r="E1453" s="1115"/>
      <c r="F1453" s="991"/>
    </row>
    <row r="1454" spans="2:6" ht="27.95" customHeight="1" x14ac:dyDescent="0.2">
      <c r="B1454" s="990"/>
      <c r="C1454" s="1116" t="s">
        <v>337</v>
      </c>
      <c r="D1454" s="1117"/>
      <c r="E1454" s="1117"/>
      <c r="F1454" s="986" t="s">
        <v>1775</v>
      </c>
    </row>
    <row r="1455" spans="2:6" ht="15" x14ac:dyDescent="0.2">
      <c r="B1455" s="990"/>
      <c r="C1455" s="1116" t="s">
        <v>1776</v>
      </c>
      <c r="D1455" s="1117"/>
      <c r="E1455" s="1117"/>
      <c r="F1455" s="986" t="s">
        <v>1775</v>
      </c>
    </row>
    <row r="1456" spans="2:6" ht="15" x14ac:dyDescent="0.2">
      <c r="B1456" s="990"/>
      <c r="C1456" s="1114" t="s">
        <v>1047</v>
      </c>
      <c r="D1456" s="1115"/>
      <c r="E1456" s="1115"/>
      <c r="F1456" s="991" t="s">
        <v>1775</v>
      </c>
    </row>
    <row r="1457" spans="2:6" ht="15" x14ac:dyDescent="0.2">
      <c r="B1457" s="990"/>
      <c r="C1457" s="1114" t="s">
        <v>527</v>
      </c>
      <c r="D1457" s="1115"/>
      <c r="E1457" s="1115"/>
      <c r="F1457" s="991"/>
    </row>
    <row r="1458" spans="2:6" ht="15" x14ac:dyDescent="0.2">
      <c r="B1458" s="990"/>
      <c r="C1458" s="1116" t="s">
        <v>338</v>
      </c>
      <c r="D1458" s="1117"/>
      <c r="E1458" s="1117"/>
      <c r="F1458" s="986" t="s">
        <v>1367</v>
      </c>
    </row>
    <row r="1459" spans="2:6" ht="27.95" customHeight="1" x14ac:dyDescent="0.2">
      <c r="B1459" s="990"/>
      <c r="C1459" s="1116" t="s">
        <v>1777</v>
      </c>
      <c r="D1459" s="1117"/>
      <c r="E1459" s="1117"/>
      <c r="F1459" s="986" t="s">
        <v>1352</v>
      </c>
    </row>
    <row r="1460" spans="2:6" ht="15" x14ac:dyDescent="0.2">
      <c r="B1460" s="990"/>
      <c r="C1460" s="1116" t="s">
        <v>1778</v>
      </c>
      <c r="D1460" s="1117"/>
      <c r="E1460" s="1117"/>
      <c r="F1460" s="986" t="s">
        <v>1352</v>
      </c>
    </row>
    <row r="1461" spans="2:6" ht="27.95" customHeight="1" x14ac:dyDescent="0.2">
      <c r="B1461" s="990"/>
      <c r="C1461" s="1116" t="s">
        <v>1779</v>
      </c>
      <c r="D1461" s="1117"/>
      <c r="E1461" s="1117"/>
      <c r="F1461" s="986" t="s">
        <v>1187</v>
      </c>
    </row>
    <row r="1462" spans="2:6" ht="15" x14ac:dyDescent="0.2">
      <c r="B1462" s="990"/>
      <c r="C1462" s="1116" t="s">
        <v>1780</v>
      </c>
      <c r="D1462" s="1117"/>
      <c r="E1462" s="1117"/>
      <c r="F1462" s="986" t="s">
        <v>1187</v>
      </c>
    </row>
    <row r="1463" spans="2:6" ht="27.95" customHeight="1" x14ac:dyDescent="0.2">
      <c r="B1463" s="990"/>
      <c r="C1463" s="1116" t="s">
        <v>1781</v>
      </c>
      <c r="D1463" s="1117"/>
      <c r="E1463" s="1117"/>
      <c r="F1463" s="986" t="s">
        <v>1256</v>
      </c>
    </row>
    <row r="1464" spans="2:6" ht="15" x14ac:dyDescent="0.2">
      <c r="B1464" s="990"/>
      <c r="C1464" s="1116" t="s">
        <v>1782</v>
      </c>
      <c r="D1464" s="1117"/>
      <c r="E1464" s="1117"/>
      <c r="F1464" s="986" t="s">
        <v>1256</v>
      </c>
    </row>
    <row r="1465" spans="2:6" ht="27.95" customHeight="1" x14ac:dyDescent="0.2">
      <c r="B1465" s="990"/>
      <c r="C1465" s="1116" t="s">
        <v>1783</v>
      </c>
      <c r="D1465" s="1117"/>
      <c r="E1465" s="1117"/>
      <c r="F1465" s="986" t="s">
        <v>1333</v>
      </c>
    </row>
    <row r="1466" spans="2:6" ht="15" x14ac:dyDescent="0.2">
      <c r="B1466" s="990"/>
      <c r="C1466" s="1116" t="s">
        <v>1784</v>
      </c>
      <c r="D1466" s="1117"/>
      <c r="E1466" s="1117"/>
      <c r="F1466" s="986" t="s">
        <v>1333</v>
      </c>
    </row>
    <row r="1467" spans="2:6" ht="27.95" customHeight="1" x14ac:dyDescent="0.2">
      <c r="B1467" s="990"/>
      <c r="C1467" s="1116" t="s">
        <v>1785</v>
      </c>
      <c r="D1467" s="1117"/>
      <c r="E1467" s="1117"/>
      <c r="F1467" s="986" t="s">
        <v>1160</v>
      </c>
    </row>
    <row r="1468" spans="2:6" ht="15" x14ac:dyDescent="0.2">
      <c r="B1468" s="990"/>
      <c r="C1468" s="1116" t="s">
        <v>1786</v>
      </c>
      <c r="D1468" s="1117"/>
      <c r="E1468" s="1117"/>
      <c r="F1468" s="986" t="s">
        <v>1160</v>
      </c>
    </row>
    <row r="1469" spans="2:6" ht="15" x14ac:dyDescent="0.2">
      <c r="B1469" s="990"/>
      <c r="C1469" s="1116" t="s">
        <v>1787</v>
      </c>
      <c r="D1469" s="1117"/>
      <c r="E1469" s="1117"/>
      <c r="F1469" s="986" t="s">
        <v>1359</v>
      </c>
    </row>
    <row r="1470" spans="2:6" ht="15" x14ac:dyDescent="0.2">
      <c r="B1470" s="990"/>
      <c r="C1470" s="1116" t="s">
        <v>1788</v>
      </c>
      <c r="D1470" s="1117"/>
      <c r="E1470" s="1117"/>
      <c r="F1470" s="986" t="s">
        <v>1359</v>
      </c>
    </row>
    <row r="1471" spans="2:6" ht="15" x14ac:dyDescent="0.2">
      <c r="B1471" s="990"/>
      <c r="C1471" s="1116" t="s">
        <v>1789</v>
      </c>
      <c r="D1471" s="1117"/>
      <c r="E1471" s="1117"/>
      <c r="F1471" s="986" t="s">
        <v>1361</v>
      </c>
    </row>
    <row r="1472" spans="2:6" ht="15" x14ac:dyDescent="0.2">
      <c r="B1472" s="990"/>
      <c r="C1472" s="1116" t="s">
        <v>1790</v>
      </c>
      <c r="D1472" s="1117"/>
      <c r="E1472" s="1117"/>
      <c r="F1472" s="986" t="s">
        <v>1361</v>
      </c>
    </row>
    <row r="1473" spans="2:6" ht="27.95" customHeight="1" x14ac:dyDescent="0.2">
      <c r="B1473" s="990"/>
      <c r="C1473" s="1116" t="s">
        <v>1791</v>
      </c>
      <c r="D1473" s="1117"/>
      <c r="E1473" s="1117"/>
      <c r="F1473" s="986" t="s">
        <v>1363</v>
      </c>
    </row>
    <row r="1474" spans="2:6" ht="15" x14ac:dyDescent="0.2">
      <c r="B1474" s="990"/>
      <c r="C1474" s="1116" t="s">
        <v>1792</v>
      </c>
      <c r="D1474" s="1117"/>
      <c r="E1474" s="1117"/>
      <c r="F1474" s="986" t="s">
        <v>1363</v>
      </c>
    </row>
    <row r="1475" spans="2:6" ht="27.95" customHeight="1" x14ac:dyDescent="0.2">
      <c r="B1475" s="990"/>
      <c r="C1475" s="1116" t="s">
        <v>1793</v>
      </c>
      <c r="D1475" s="1117"/>
      <c r="E1475" s="1117"/>
      <c r="F1475" s="986" t="s">
        <v>1365</v>
      </c>
    </row>
    <row r="1476" spans="2:6" ht="15" x14ac:dyDescent="0.2">
      <c r="B1476" s="990"/>
      <c r="C1476" s="1116" t="s">
        <v>1794</v>
      </c>
      <c r="D1476" s="1117"/>
      <c r="E1476" s="1117"/>
      <c r="F1476" s="986" t="s">
        <v>1365</v>
      </c>
    </row>
    <row r="1477" spans="2:6" ht="15" x14ac:dyDescent="0.2">
      <c r="B1477" s="990"/>
      <c r="C1477" s="1116" t="s">
        <v>1795</v>
      </c>
      <c r="D1477" s="1117"/>
      <c r="E1477" s="1117"/>
      <c r="F1477" s="986" t="s">
        <v>1367</v>
      </c>
    </row>
    <row r="1478" spans="2:6" ht="15" x14ac:dyDescent="0.2">
      <c r="B1478" s="990"/>
      <c r="C1478" s="1116" t="s">
        <v>987</v>
      </c>
      <c r="D1478" s="1117"/>
      <c r="E1478" s="1117"/>
      <c r="F1478" s="986" t="s">
        <v>1600</v>
      </c>
    </row>
    <row r="1479" spans="2:6" ht="27.95" customHeight="1" x14ac:dyDescent="0.2">
      <c r="B1479" s="990"/>
      <c r="C1479" s="1116" t="s">
        <v>1785</v>
      </c>
      <c r="D1479" s="1117"/>
      <c r="E1479" s="1117"/>
      <c r="F1479" s="986" t="s">
        <v>1600</v>
      </c>
    </row>
    <row r="1480" spans="2:6" ht="15" x14ac:dyDescent="0.2">
      <c r="B1480" s="990"/>
      <c r="C1480" s="1116" t="s">
        <v>1796</v>
      </c>
      <c r="D1480" s="1117"/>
      <c r="E1480" s="1117"/>
      <c r="F1480" s="986" t="s">
        <v>1600</v>
      </c>
    </row>
    <row r="1481" spans="2:6" ht="15" x14ac:dyDescent="0.2">
      <c r="B1481" s="990"/>
      <c r="C1481" s="1116" t="s">
        <v>1797</v>
      </c>
      <c r="D1481" s="1117"/>
      <c r="E1481" s="1117"/>
      <c r="F1481" s="986" t="s">
        <v>1600</v>
      </c>
    </row>
    <row r="1482" spans="2:6" ht="15" x14ac:dyDescent="0.2">
      <c r="B1482" s="990"/>
      <c r="C1482" s="1116" t="s">
        <v>339</v>
      </c>
      <c r="D1482" s="1117"/>
      <c r="E1482" s="1117"/>
      <c r="F1482" s="986" t="s">
        <v>1754</v>
      </c>
    </row>
    <row r="1483" spans="2:6" ht="27.95" customHeight="1" x14ac:dyDescent="0.2">
      <c r="B1483" s="990"/>
      <c r="C1483" s="1116" t="s">
        <v>1798</v>
      </c>
      <c r="D1483" s="1117"/>
      <c r="E1483" s="1117"/>
      <c r="F1483" s="986" t="s">
        <v>1676</v>
      </c>
    </row>
    <row r="1484" spans="2:6" ht="15" x14ac:dyDescent="0.2">
      <c r="B1484" s="990"/>
      <c r="C1484" s="1116" t="s">
        <v>1799</v>
      </c>
      <c r="D1484" s="1117"/>
      <c r="E1484" s="1117"/>
      <c r="F1484" s="986" t="s">
        <v>1676</v>
      </c>
    </row>
    <row r="1485" spans="2:6" ht="27.95" customHeight="1" x14ac:dyDescent="0.2">
      <c r="B1485" s="990"/>
      <c r="C1485" s="1116" t="s">
        <v>1785</v>
      </c>
      <c r="D1485" s="1117"/>
      <c r="E1485" s="1117"/>
      <c r="F1485" s="986" t="s">
        <v>1750</v>
      </c>
    </row>
    <row r="1486" spans="2:6" ht="15" x14ac:dyDescent="0.2">
      <c r="B1486" s="990"/>
      <c r="C1486" s="1116" t="s">
        <v>1800</v>
      </c>
      <c r="D1486" s="1117"/>
      <c r="E1486" s="1117"/>
      <c r="F1486" s="986" t="s">
        <v>1750</v>
      </c>
    </row>
    <row r="1487" spans="2:6" ht="15" x14ac:dyDescent="0.2">
      <c r="B1487" s="990"/>
      <c r="C1487" s="1116" t="s">
        <v>1787</v>
      </c>
      <c r="D1487" s="1117"/>
      <c r="E1487" s="1117"/>
      <c r="F1487" s="986" t="s">
        <v>1752</v>
      </c>
    </row>
    <row r="1488" spans="2:6" ht="15" x14ac:dyDescent="0.2">
      <c r="B1488" s="990"/>
      <c r="C1488" s="1116" t="s">
        <v>1801</v>
      </c>
      <c r="D1488" s="1117"/>
      <c r="E1488" s="1117"/>
      <c r="F1488" s="986" t="s">
        <v>1752</v>
      </c>
    </row>
    <row r="1489" spans="2:6" ht="15" x14ac:dyDescent="0.2">
      <c r="B1489" s="990"/>
      <c r="C1489" s="1116" t="s">
        <v>1802</v>
      </c>
      <c r="D1489" s="1117"/>
      <c r="E1489" s="1117"/>
      <c r="F1489" s="986" t="s">
        <v>1754</v>
      </c>
    </row>
    <row r="1490" spans="2:6" ht="27.95" customHeight="1" x14ac:dyDescent="0.2">
      <c r="B1490" s="990"/>
      <c r="C1490" s="1116" t="s">
        <v>1048</v>
      </c>
      <c r="D1490" s="1117"/>
      <c r="E1490" s="1117"/>
      <c r="F1490" s="986" t="s">
        <v>1756</v>
      </c>
    </row>
    <row r="1491" spans="2:6" ht="27.95" customHeight="1" x14ac:dyDescent="0.2">
      <c r="B1491" s="990"/>
      <c r="C1491" s="1116" t="s">
        <v>1781</v>
      </c>
      <c r="D1491" s="1117"/>
      <c r="E1491" s="1117"/>
      <c r="F1491" s="986" t="s">
        <v>1756</v>
      </c>
    </row>
    <row r="1492" spans="2:6" ht="15" x14ac:dyDescent="0.2">
      <c r="B1492" s="990"/>
      <c r="C1492" s="1116" t="s">
        <v>1803</v>
      </c>
      <c r="D1492" s="1117"/>
      <c r="E1492" s="1117"/>
      <c r="F1492" s="986" t="s">
        <v>1756</v>
      </c>
    </row>
    <row r="1493" spans="2:6" ht="27.95" customHeight="1" x14ac:dyDescent="0.2">
      <c r="B1493" s="990"/>
      <c r="C1493" s="1116" t="s">
        <v>1804</v>
      </c>
      <c r="D1493" s="1117"/>
      <c r="E1493" s="1117"/>
      <c r="F1493" s="986" t="s">
        <v>1756</v>
      </c>
    </row>
    <row r="1494" spans="2:6" ht="15" x14ac:dyDescent="0.2">
      <c r="B1494" s="990"/>
      <c r="C1494" s="1116" t="s">
        <v>1049</v>
      </c>
      <c r="D1494" s="1117"/>
      <c r="E1494" s="1117"/>
      <c r="F1494" s="986" t="s">
        <v>1775</v>
      </c>
    </row>
    <row r="1495" spans="2:6" ht="27.95" customHeight="1" x14ac:dyDescent="0.2">
      <c r="B1495" s="990"/>
      <c r="C1495" s="1116" t="s">
        <v>1805</v>
      </c>
      <c r="D1495" s="1117"/>
      <c r="E1495" s="1117"/>
      <c r="F1495" s="986" t="s">
        <v>1775</v>
      </c>
    </row>
    <row r="1496" spans="2:6" ht="15" x14ac:dyDescent="0.2">
      <c r="B1496" s="990"/>
      <c r="C1496" s="1116" t="s">
        <v>1806</v>
      </c>
      <c r="D1496" s="1117"/>
      <c r="E1496" s="1117"/>
      <c r="F1496" s="986" t="s">
        <v>1775</v>
      </c>
    </row>
    <row r="1497" spans="2:6" ht="15" x14ac:dyDescent="0.2">
      <c r="B1497" s="990"/>
      <c r="C1497" s="1116" t="s">
        <v>1807</v>
      </c>
      <c r="D1497" s="1117"/>
      <c r="E1497" s="1117"/>
      <c r="F1497" s="986" t="s">
        <v>1775</v>
      </c>
    </row>
    <row r="1498" spans="2:6" ht="15" x14ac:dyDescent="0.2">
      <c r="B1498" s="990"/>
      <c r="C1498" s="1116" t="s">
        <v>270</v>
      </c>
      <c r="D1498" s="1117"/>
      <c r="E1498" s="1117"/>
      <c r="F1498" s="986" t="s">
        <v>1808</v>
      </c>
    </row>
    <row r="1499" spans="2:6" ht="15" x14ac:dyDescent="0.2">
      <c r="B1499" s="992"/>
      <c r="C1499" s="1118" t="s">
        <v>340</v>
      </c>
      <c r="D1499" s="1119"/>
      <c r="E1499" s="1119"/>
      <c r="F1499" s="250">
        <v>14513363</v>
      </c>
    </row>
    <row r="1500" spans="2:6" x14ac:dyDescent="0.2">
      <c r="B1500" s="993"/>
      <c r="C1500" s="994"/>
      <c r="D1500" s="247"/>
      <c r="E1500" s="995"/>
      <c r="F1500" s="996"/>
    </row>
    <row r="1501" spans="2:6" x14ac:dyDescent="0.2">
      <c r="B1501" s="993"/>
      <c r="C1501" s="994"/>
      <c r="D1501" s="247"/>
      <c r="E1501" s="995"/>
      <c r="F1501" s="997"/>
    </row>
    <row r="1502" spans="2:6" x14ac:dyDescent="0.2">
      <c r="B1502" s="979"/>
      <c r="C1502" s="979"/>
      <c r="D1502" s="979"/>
      <c r="E1502" s="979"/>
      <c r="F1502" s="979"/>
    </row>
    <row r="1503" spans="2:6" x14ac:dyDescent="0.2">
      <c r="B1503" s="248" t="s">
        <v>341</v>
      </c>
    </row>
    <row r="1504" spans="2:6" x14ac:dyDescent="0.2">
      <c r="B1504" s="248" t="s">
        <v>342</v>
      </c>
    </row>
    <row r="1505" spans="2:2" x14ac:dyDescent="0.2">
      <c r="B1505" s="248" t="s">
        <v>343</v>
      </c>
    </row>
    <row r="1506" spans="2:2" x14ac:dyDescent="0.2">
      <c r="B1506" s="248" t="s">
        <v>344</v>
      </c>
    </row>
    <row r="1508" spans="2:2" x14ac:dyDescent="0.2">
      <c r="B1508" s="249"/>
    </row>
  </sheetData>
  <mergeCells count="226">
    <mergeCell ref="C1496:E1496"/>
    <mergeCell ref="C1497:E1497"/>
    <mergeCell ref="C1498:E1498"/>
    <mergeCell ref="C1499:E1499"/>
    <mergeCell ref="C1490:E1490"/>
    <mergeCell ref="C1491:E1491"/>
    <mergeCell ref="C1492:E1492"/>
    <mergeCell ref="C1493:E1493"/>
    <mergeCell ref="C1494:E1494"/>
    <mergeCell ref="C1495:E1495"/>
    <mergeCell ref="C1484:E1484"/>
    <mergeCell ref="C1485:E1485"/>
    <mergeCell ref="C1486:E1486"/>
    <mergeCell ref="C1487:E1487"/>
    <mergeCell ref="C1488:E1488"/>
    <mergeCell ref="C1489:E1489"/>
    <mergeCell ref="C1478:E1478"/>
    <mergeCell ref="C1479:E1479"/>
    <mergeCell ref="C1480:E1480"/>
    <mergeCell ref="C1481:E1481"/>
    <mergeCell ref="C1482:E1482"/>
    <mergeCell ref="C1483:E1483"/>
    <mergeCell ref="C1472:E1472"/>
    <mergeCell ref="C1473:E1473"/>
    <mergeCell ref="C1474:E1474"/>
    <mergeCell ref="C1475:E1475"/>
    <mergeCell ref="C1476:E1476"/>
    <mergeCell ref="C1477:E1477"/>
    <mergeCell ref="C1466:E1466"/>
    <mergeCell ref="C1467:E1467"/>
    <mergeCell ref="C1468:E1468"/>
    <mergeCell ref="C1469:E1469"/>
    <mergeCell ref="C1470:E1470"/>
    <mergeCell ref="C1471:E1471"/>
    <mergeCell ref="C1460:E1460"/>
    <mergeCell ref="C1461:E1461"/>
    <mergeCell ref="C1462:E1462"/>
    <mergeCell ref="C1463:E1463"/>
    <mergeCell ref="C1464:E1464"/>
    <mergeCell ref="C1465:E1465"/>
    <mergeCell ref="C1454:E1454"/>
    <mergeCell ref="C1455:E1455"/>
    <mergeCell ref="C1456:E1456"/>
    <mergeCell ref="C1457:E1457"/>
    <mergeCell ref="C1458:E1458"/>
    <mergeCell ref="C1459:E1459"/>
    <mergeCell ref="C1444:E1444"/>
    <mergeCell ref="C1445:E1445"/>
    <mergeCell ref="C1446:E1446"/>
    <mergeCell ref="B1447:F1447"/>
    <mergeCell ref="B1448:B1452"/>
    <mergeCell ref="C1453:E1453"/>
    <mergeCell ref="C1423:E1423"/>
    <mergeCell ref="C1424:E1424"/>
    <mergeCell ref="C1425:E1425"/>
    <mergeCell ref="B1426:F1426"/>
    <mergeCell ref="B1427:B1442"/>
    <mergeCell ref="C1443:E1443"/>
    <mergeCell ref="C1417:E1417"/>
    <mergeCell ref="C1418:E1418"/>
    <mergeCell ref="C1419:E1419"/>
    <mergeCell ref="C1420:E1420"/>
    <mergeCell ref="C1421:E1421"/>
    <mergeCell ref="C1422:E1422"/>
    <mergeCell ref="B1365:F1365"/>
    <mergeCell ref="B1366:B1387"/>
    <mergeCell ref="B1388:F1388"/>
    <mergeCell ref="B1389:B1410"/>
    <mergeCell ref="B1411:F1411"/>
    <mergeCell ref="B1412:B1416"/>
    <mergeCell ref="B1296:F1296"/>
    <mergeCell ref="B1297:B1319"/>
    <mergeCell ref="B1320:F1320"/>
    <mergeCell ref="B1321:B1342"/>
    <mergeCell ref="B1343:F1343"/>
    <mergeCell ref="B1344:B1364"/>
    <mergeCell ref="B1240:F1240"/>
    <mergeCell ref="B1241:B1248"/>
    <mergeCell ref="B1249:F1249"/>
    <mergeCell ref="B1250:B1271"/>
    <mergeCell ref="B1272:F1272"/>
    <mergeCell ref="B1273:B1295"/>
    <mergeCell ref="B1203:F1203"/>
    <mergeCell ref="B1204:B1208"/>
    <mergeCell ref="B1209:F1209"/>
    <mergeCell ref="B1210:B1215"/>
    <mergeCell ref="B1216:F1216"/>
    <mergeCell ref="B1217:B1239"/>
    <mergeCell ref="B1167:F1167"/>
    <mergeCell ref="B1168:B1172"/>
    <mergeCell ref="B1173:F1173"/>
    <mergeCell ref="B1174:B1195"/>
    <mergeCell ref="B1196:F1196"/>
    <mergeCell ref="B1197:B1202"/>
    <mergeCell ref="B1145:B1149"/>
    <mergeCell ref="B1150:B1154"/>
    <mergeCell ref="B1155:F1155"/>
    <mergeCell ref="B1156:B1160"/>
    <mergeCell ref="B1161:F1161"/>
    <mergeCell ref="B1162:B1166"/>
    <mergeCell ref="B1110:B1114"/>
    <mergeCell ref="B1115:F1115"/>
    <mergeCell ref="B1116:B1121"/>
    <mergeCell ref="B1122:F1122"/>
    <mergeCell ref="B1123:B1143"/>
    <mergeCell ref="B1144:F1144"/>
    <mergeCell ref="C1095:E1095"/>
    <mergeCell ref="B1096:F1096"/>
    <mergeCell ref="B1097:F1097"/>
    <mergeCell ref="B1098:B1102"/>
    <mergeCell ref="B1103:F1103"/>
    <mergeCell ref="B1104:B1109"/>
    <mergeCell ref="B1023:B1044"/>
    <mergeCell ref="B1045:B1068"/>
    <mergeCell ref="B1069:B1091"/>
    <mergeCell ref="C1092:E1092"/>
    <mergeCell ref="C1093:E1093"/>
    <mergeCell ref="C1094:E1094"/>
    <mergeCell ref="B954:F954"/>
    <mergeCell ref="B955:B975"/>
    <mergeCell ref="B976:F976"/>
    <mergeCell ref="B977:B999"/>
    <mergeCell ref="B1000:F1000"/>
    <mergeCell ref="B1001:B1022"/>
    <mergeCell ref="B884:F884"/>
    <mergeCell ref="B885:B905"/>
    <mergeCell ref="B906:F906"/>
    <mergeCell ref="B907:B927"/>
    <mergeCell ref="B928:F928"/>
    <mergeCell ref="B929:B953"/>
    <mergeCell ref="B813:B834"/>
    <mergeCell ref="B835:F835"/>
    <mergeCell ref="B836:F836"/>
    <mergeCell ref="B837:B857"/>
    <mergeCell ref="B858:F858"/>
    <mergeCell ref="B859:B883"/>
    <mergeCell ref="B732:B766"/>
    <mergeCell ref="B767:F767"/>
    <mergeCell ref="B768:B789"/>
    <mergeCell ref="B790:F790"/>
    <mergeCell ref="B791:B811"/>
    <mergeCell ref="B812:F812"/>
    <mergeCell ref="C649:E649"/>
    <mergeCell ref="B650:F650"/>
    <mergeCell ref="B651:F651"/>
    <mergeCell ref="B652:B673"/>
    <mergeCell ref="B674:B696"/>
    <mergeCell ref="B697:B731"/>
    <mergeCell ref="C643:E643"/>
    <mergeCell ref="C644:E644"/>
    <mergeCell ref="C645:E645"/>
    <mergeCell ref="C646:E646"/>
    <mergeCell ref="C647:E647"/>
    <mergeCell ref="C648:E648"/>
    <mergeCell ref="C637:E637"/>
    <mergeCell ref="C638:E638"/>
    <mergeCell ref="C639:E639"/>
    <mergeCell ref="C640:E640"/>
    <mergeCell ref="C641:E641"/>
    <mergeCell ref="C642:E642"/>
    <mergeCell ref="C631:E631"/>
    <mergeCell ref="C632:E632"/>
    <mergeCell ref="C633:E633"/>
    <mergeCell ref="C634:E634"/>
    <mergeCell ref="C635:E635"/>
    <mergeCell ref="C636:E636"/>
    <mergeCell ref="B595:F595"/>
    <mergeCell ref="B596:B611"/>
    <mergeCell ref="B612:F612"/>
    <mergeCell ref="B613:B628"/>
    <mergeCell ref="C629:E629"/>
    <mergeCell ref="C630:E630"/>
    <mergeCell ref="B509:B525"/>
    <mergeCell ref="B526:B542"/>
    <mergeCell ref="B543:B559"/>
    <mergeCell ref="B560:B576"/>
    <mergeCell ref="B577:F577"/>
    <mergeCell ref="B578:B594"/>
    <mergeCell ref="B407:B423"/>
    <mergeCell ref="B424:B440"/>
    <mergeCell ref="B441:B457"/>
    <mergeCell ref="B458:B474"/>
    <mergeCell ref="B475:B491"/>
    <mergeCell ref="B492:B508"/>
    <mergeCell ref="B305:B321"/>
    <mergeCell ref="B322:B338"/>
    <mergeCell ref="B339:B355"/>
    <mergeCell ref="B356:B372"/>
    <mergeCell ref="B373:B389"/>
    <mergeCell ref="B390:B406"/>
    <mergeCell ref="B243:B248"/>
    <mergeCell ref="B249:F249"/>
    <mergeCell ref="B250:B269"/>
    <mergeCell ref="B270:F270"/>
    <mergeCell ref="B271:B287"/>
    <mergeCell ref="B288:B304"/>
    <mergeCell ref="B192:B209"/>
    <mergeCell ref="B210:F210"/>
    <mergeCell ref="B211:F211"/>
    <mergeCell ref="B212:B226"/>
    <mergeCell ref="B227:B241"/>
    <mergeCell ref="B242:F242"/>
    <mergeCell ref="B126:F126"/>
    <mergeCell ref="B127:B146"/>
    <mergeCell ref="B147:B169"/>
    <mergeCell ref="B170:F170"/>
    <mergeCell ref="B171:B190"/>
    <mergeCell ref="B191:F191"/>
    <mergeCell ref="B51:F51"/>
    <mergeCell ref="B52:B78"/>
    <mergeCell ref="B79:F79"/>
    <mergeCell ref="B80:B96"/>
    <mergeCell ref="B97:F97"/>
    <mergeCell ref="B98:B125"/>
    <mergeCell ref="C11:F11"/>
    <mergeCell ref="C13:F13"/>
    <mergeCell ref="B19:F19"/>
    <mergeCell ref="B20:F20"/>
    <mergeCell ref="B21:B35"/>
    <mergeCell ref="B36:B50"/>
    <mergeCell ref="B2:C2"/>
    <mergeCell ref="D3:F3"/>
    <mergeCell ref="B4:F4"/>
    <mergeCell ref="B5:E5"/>
    <mergeCell ref="B7:F7"/>
    <mergeCell ref="B8:E8"/>
  </mergeCells>
  <pageMargins left="0.23622047244094491" right="0.23622047244094491" top="0.39370078740157483" bottom="0.39370078740157483" header="0.31496062992125984" footer="0.31496062992125984"/>
  <pageSetup paperSize="9" scale="98" fitToHeight="0" orientation="portrait" verticalDpi="4294967293" r:id="rId1"/>
  <headerFooter>
    <oddFooter>&amp;R&amp;P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  <pageSetUpPr fitToPage="1"/>
  </sheetPr>
  <dimension ref="A1:O87"/>
  <sheetViews>
    <sheetView view="pageBreakPreview" topLeftCell="A8" zoomScaleNormal="100" zoomScaleSheetLayoutView="100" workbookViewId="0">
      <selection activeCell="D30" sqref="D30"/>
    </sheetView>
  </sheetViews>
  <sheetFormatPr defaultColWidth="9.140625" defaultRowHeight="15" x14ac:dyDescent="0.25"/>
  <cols>
    <col min="1" max="1" width="5.28515625" style="90" customWidth="1"/>
    <col min="2" max="2" width="26.140625" style="89" customWidth="1"/>
    <col min="3" max="3" width="34.7109375" style="89" customWidth="1"/>
    <col min="4" max="4" width="14.85546875" style="89" customWidth="1"/>
    <col min="5" max="5" width="9.7109375" style="89" customWidth="1"/>
    <col min="6" max="6" width="9.140625" style="89"/>
    <col min="7" max="7" width="23.7109375" style="89" customWidth="1"/>
    <col min="8" max="8" width="18.7109375" style="91" customWidth="1"/>
    <col min="9" max="16384" width="9.140625" style="89"/>
  </cols>
  <sheetData>
    <row r="1" spans="1:8" ht="15.75" x14ac:dyDescent="0.25">
      <c r="A1" s="193"/>
      <c r="B1" s="194"/>
      <c r="C1" s="195"/>
      <c r="D1" s="195"/>
      <c r="E1" s="195"/>
      <c r="F1" s="194"/>
      <c r="G1" s="194"/>
      <c r="H1" s="196"/>
    </row>
    <row r="2" spans="1:8" ht="15.75" x14ac:dyDescent="0.25">
      <c r="A2" s="1140" t="s">
        <v>110</v>
      </c>
      <c r="B2" s="1136"/>
      <c r="C2" s="1136"/>
      <c r="D2" s="1136"/>
      <c r="E2" s="1136"/>
      <c r="F2" s="1136"/>
      <c r="G2" s="1136"/>
      <c r="H2" s="1136"/>
    </row>
    <row r="3" spans="1:8" ht="15.75" x14ac:dyDescent="0.25">
      <c r="A3" s="1141"/>
      <c r="B3" s="1136"/>
      <c r="C3" s="1136"/>
      <c r="D3" s="1136"/>
      <c r="E3" s="1136"/>
      <c r="F3" s="1136"/>
      <c r="G3" s="1136"/>
      <c r="H3" s="1136"/>
    </row>
    <row r="4" spans="1:8" ht="55.9" customHeight="1" x14ac:dyDescent="0.25">
      <c r="A4" s="1138" t="s">
        <v>79</v>
      </c>
      <c r="B4" s="1136"/>
      <c r="C4" s="1142" t="str">
        <f>Пояснительная!A3</f>
        <v>Всесезонный туристско-рекреационный комплекс «Эльбрус», 
Кабардино-Балкарская Республика. 
Пассажирская подвесная канатная дорога EL9</v>
      </c>
      <c r="D4" s="1142"/>
      <c r="E4" s="1142"/>
      <c r="F4" s="1143"/>
      <c r="G4" s="1143"/>
      <c r="H4" s="1143"/>
    </row>
    <row r="5" spans="1:8" ht="17.25" customHeight="1" x14ac:dyDescent="0.25">
      <c r="A5" s="1138" t="s">
        <v>80</v>
      </c>
      <c r="B5" s="1136"/>
      <c r="C5" s="1137"/>
      <c r="D5" s="1137"/>
      <c r="E5" s="1137"/>
      <c r="F5" s="1136"/>
      <c r="G5" s="1136"/>
      <c r="H5" s="1136"/>
    </row>
    <row r="6" spans="1:8" ht="30" customHeight="1" x14ac:dyDescent="0.25">
      <c r="A6" s="1135" t="s">
        <v>82</v>
      </c>
      <c r="B6" s="1136"/>
      <c r="C6" s="1137" t="s">
        <v>88</v>
      </c>
      <c r="D6" s="1137"/>
      <c r="E6" s="1137"/>
      <c r="F6" s="1136"/>
      <c r="G6" s="1136"/>
      <c r="H6" s="1136"/>
    </row>
    <row r="7" spans="1:8" ht="15.75" x14ac:dyDescent="0.25">
      <c r="A7" s="1138" t="s">
        <v>83</v>
      </c>
      <c r="B7" s="1136"/>
      <c r="C7" s="1139"/>
      <c r="D7" s="1139"/>
      <c r="E7" s="1139"/>
      <c r="F7" s="1136"/>
      <c r="G7" s="1136"/>
      <c r="H7" s="1136"/>
    </row>
    <row r="8" spans="1:8" ht="15.75" x14ac:dyDescent="0.25">
      <c r="A8" s="1138" t="s">
        <v>84</v>
      </c>
      <c r="B8" s="1136"/>
      <c r="C8" s="1139" t="s">
        <v>1078</v>
      </c>
      <c r="D8" s="1139"/>
      <c r="E8" s="1139"/>
      <c r="F8" s="1136"/>
      <c r="G8" s="1136"/>
      <c r="H8" s="1136"/>
    </row>
    <row r="9" spans="1:8" ht="15.75" x14ac:dyDescent="0.25">
      <c r="A9" s="193"/>
      <c r="B9" s="194"/>
      <c r="C9" s="195"/>
      <c r="D9" s="195"/>
      <c r="E9" s="195"/>
      <c r="F9" s="194"/>
      <c r="G9" s="194"/>
      <c r="H9" s="196"/>
    </row>
    <row r="10" spans="1:8" ht="94.5" x14ac:dyDescent="0.25">
      <c r="A10" s="197" t="s">
        <v>2</v>
      </c>
      <c r="B10" s="197" t="s">
        <v>35</v>
      </c>
      <c r="C10" s="1123" t="s">
        <v>85</v>
      </c>
      <c r="D10" s="1124"/>
      <c r="E10" s="1124"/>
      <c r="F10" s="197" t="s">
        <v>36</v>
      </c>
      <c r="G10" s="197" t="s">
        <v>86</v>
      </c>
      <c r="H10" s="198" t="s">
        <v>87</v>
      </c>
    </row>
    <row r="11" spans="1:8" ht="15" customHeight="1" x14ac:dyDescent="0.25">
      <c r="A11" s="1125">
        <v>1</v>
      </c>
      <c r="B11" s="1127" t="s">
        <v>10</v>
      </c>
      <c r="C11" s="1129"/>
      <c r="D11" s="1130"/>
      <c r="E11" s="1131"/>
      <c r="F11" s="199"/>
      <c r="G11" s="1132"/>
      <c r="H11" s="1120"/>
    </row>
    <row r="12" spans="1:8" ht="31.5" x14ac:dyDescent="0.25">
      <c r="A12" s="1126"/>
      <c r="B12" s="1128"/>
      <c r="C12" s="200" t="s">
        <v>1079</v>
      </c>
      <c r="D12" s="201">
        <f>'Cводная смета ПИР'!G23-'Cводная смета ПИР'!G19-'Cводная смета ПИР'!G21</f>
        <v>39928905</v>
      </c>
      <c r="E12" s="202" t="s">
        <v>90</v>
      </c>
      <c r="F12" s="203"/>
      <c r="G12" s="1133"/>
      <c r="H12" s="1121"/>
    </row>
    <row r="13" spans="1:8" ht="15.75" x14ac:dyDescent="0.25">
      <c r="A13" s="1126"/>
      <c r="B13" s="1128"/>
      <c r="C13" s="200" t="s">
        <v>1080</v>
      </c>
      <c r="D13" s="204">
        <v>5.12</v>
      </c>
      <c r="E13" s="205"/>
      <c r="F13" s="203"/>
      <c r="G13" s="1133"/>
      <c r="H13" s="1121"/>
    </row>
    <row r="14" spans="1:8" ht="31.5" x14ac:dyDescent="0.25">
      <c r="A14" s="1126"/>
      <c r="B14" s="1128"/>
      <c r="C14" s="200" t="s">
        <v>141</v>
      </c>
      <c r="D14" s="201">
        <f>D12/D13</f>
        <v>7798614</v>
      </c>
      <c r="E14" s="202" t="s">
        <v>90</v>
      </c>
      <c r="F14" s="203"/>
      <c r="G14" s="1133"/>
      <c r="H14" s="1121"/>
    </row>
    <row r="15" spans="1:8" ht="15" customHeight="1" x14ac:dyDescent="0.25">
      <c r="A15" s="1125">
        <v>2</v>
      </c>
      <c r="B15" s="1127" t="s">
        <v>81</v>
      </c>
      <c r="C15" s="1129"/>
      <c r="D15" s="1130"/>
      <c r="E15" s="1131"/>
      <c r="F15" s="199"/>
      <c r="G15" s="1133"/>
      <c r="H15" s="1121"/>
    </row>
    <row r="16" spans="1:8" ht="32.450000000000003" customHeight="1" x14ac:dyDescent="0.25">
      <c r="A16" s="1126"/>
      <c r="B16" s="1128"/>
      <c r="C16" s="200" t="s">
        <v>1081</v>
      </c>
      <c r="D16" s="201">
        <f>'Cводная смета ПИР'!G25</f>
        <v>14513363</v>
      </c>
      <c r="E16" s="202" t="s">
        <v>90</v>
      </c>
      <c r="F16" s="203"/>
      <c r="G16" s="1133"/>
      <c r="H16" s="1121"/>
    </row>
    <row r="17" spans="1:15" ht="25.9" customHeight="1" x14ac:dyDescent="0.25">
      <c r="A17" s="1126"/>
      <c r="B17" s="1128"/>
      <c r="C17" s="200" t="s">
        <v>1080</v>
      </c>
      <c r="D17" s="204">
        <v>5.07</v>
      </c>
      <c r="E17" s="205"/>
      <c r="F17" s="203"/>
      <c r="G17" s="1133"/>
      <c r="H17" s="1121"/>
    </row>
    <row r="18" spans="1:15" ht="31.5" x14ac:dyDescent="0.25">
      <c r="A18" s="1126"/>
      <c r="B18" s="1128"/>
      <c r="C18" s="200" t="s">
        <v>142</v>
      </c>
      <c r="D18" s="201">
        <f>D16/D17</f>
        <v>2862596</v>
      </c>
      <c r="E18" s="202" t="s">
        <v>90</v>
      </c>
      <c r="F18" s="203"/>
      <c r="G18" s="1134"/>
      <c r="H18" s="1122"/>
      <c r="O18" s="89" t="s">
        <v>94</v>
      </c>
    </row>
    <row r="19" spans="1:15" ht="39.75" customHeight="1" x14ac:dyDescent="0.25">
      <c r="A19" s="206"/>
      <c r="B19" s="207"/>
      <c r="C19" s="208" t="s">
        <v>95</v>
      </c>
      <c r="D19" s="209">
        <f>D14+D18</f>
        <v>10661210</v>
      </c>
      <c r="E19" s="210" t="s">
        <v>90</v>
      </c>
      <c r="F19" s="211"/>
      <c r="G19" s="212" t="s">
        <v>941</v>
      </c>
      <c r="H19" s="213"/>
    </row>
    <row r="20" spans="1:15" ht="66.75" customHeight="1" x14ac:dyDescent="0.25">
      <c r="A20" s="214"/>
      <c r="B20" s="215" t="s">
        <v>89</v>
      </c>
      <c r="C20" s="216" t="s">
        <v>91</v>
      </c>
      <c r="D20" s="727">
        <v>6.1499999999999999E-2</v>
      </c>
      <c r="E20" s="217"/>
      <c r="F20" s="218"/>
      <c r="G20" s="219"/>
      <c r="H20" s="225">
        <f>D19*D20</f>
        <v>655664</v>
      </c>
    </row>
    <row r="21" spans="1:15" ht="57" customHeight="1" x14ac:dyDescent="0.25">
      <c r="A21" s="214"/>
      <c r="B21" s="220"/>
      <c r="C21" s="221" t="s">
        <v>1082</v>
      </c>
      <c r="D21" s="224">
        <v>6.18</v>
      </c>
      <c r="E21" s="222"/>
      <c r="F21" s="223"/>
      <c r="G21" s="160"/>
      <c r="H21" s="226">
        <f>H20*D21</f>
        <v>4052004</v>
      </c>
    </row>
    <row r="22" spans="1:15" x14ac:dyDescent="0.25">
      <c r="A22" s="108"/>
      <c r="B22" s="109"/>
      <c r="C22" s="109"/>
      <c r="D22" s="109"/>
      <c r="E22" s="109"/>
      <c r="F22" s="109"/>
      <c r="G22" s="109"/>
      <c r="H22" s="110"/>
    </row>
    <row r="23" spans="1:15" x14ac:dyDescent="0.25">
      <c r="A23" s="108"/>
      <c r="B23" s="109"/>
      <c r="C23" s="109"/>
      <c r="D23" s="118"/>
      <c r="E23" s="109"/>
      <c r="F23" s="109"/>
      <c r="G23" s="109"/>
      <c r="H23" s="110">
        <f>H21*1.2</f>
        <v>4862404.8</v>
      </c>
      <c r="I23" s="89" t="s">
        <v>1055</v>
      </c>
    </row>
    <row r="24" spans="1:15" x14ac:dyDescent="0.25">
      <c r="A24" s="108"/>
      <c r="B24" s="109"/>
      <c r="C24" s="109"/>
      <c r="D24" s="109"/>
      <c r="E24" s="109"/>
      <c r="F24" s="109"/>
      <c r="G24" s="109"/>
      <c r="H24" s="110"/>
    </row>
    <row r="25" spans="1:15" x14ac:dyDescent="0.25">
      <c r="A25" s="108"/>
      <c r="B25" s="109"/>
      <c r="C25" s="109"/>
      <c r="D25" s="109"/>
      <c r="E25" s="109"/>
      <c r="F25" s="109"/>
      <c r="G25" s="109"/>
      <c r="H25" s="110"/>
    </row>
    <row r="26" spans="1:15" x14ac:dyDescent="0.25">
      <c r="A26" s="108"/>
      <c r="B26" s="109"/>
      <c r="C26" s="109"/>
      <c r="D26" s="109"/>
      <c r="E26" s="109"/>
      <c r="F26" s="109"/>
      <c r="G26" s="109"/>
      <c r="H26" s="110"/>
    </row>
    <row r="27" spans="1:15" x14ac:dyDescent="0.25">
      <c r="A27" s="108"/>
      <c r="B27" s="109"/>
      <c r="C27" s="109"/>
      <c r="D27" s="109"/>
      <c r="E27" s="109"/>
      <c r="F27" s="109"/>
      <c r="G27" s="109"/>
      <c r="H27" s="110"/>
    </row>
    <row r="28" spans="1:15" x14ac:dyDescent="0.25">
      <c r="A28" s="108"/>
      <c r="B28" s="109"/>
      <c r="C28" s="109"/>
      <c r="D28" s="109"/>
      <c r="E28" s="109"/>
      <c r="F28" s="109"/>
      <c r="G28" s="109"/>
      <c r="H28" s="110"/>
    </row>
    <row r="29" spans="1:15" x14ac:dyDescent="0.25">
      <c r="A29" s="108"/>
      <c r="B29" s="109"/>
      <c r="C29" s="109"/>
      <c r="D29" s="109"/>
      <c r="E29" s="109"/>
      <c r="F29" s="109"/>
      <c r="G29" s="109"/>
      <c r="H29" s="110"/>
    </row>
    <row r="30" spans="1:15" x14ac:dyDescent="0.25">
      <c r="A30" s="108"/>
      <c r="B30" s="109"/>
      <c r="C30" s="109"/>
      <c r="D30" s="109"/>
      <c r="E30" s="109"/>
      <c r="F30" s="109"/>
      <c r="G30" s="109"/>
      <c r="H30" s="110"/>
    </row>
    <row r="31" spans="1:15" x14ac:dyDescent="0.25">
      <c r="A31" s="108"/>
      <c r="B31" s="109"/>
      <c r="C31" s="109"/>
      <c r="D31" s="109"/>
      <c r="E31" s="109"/>
      <c r="F31" s="109"/>
      <c r="G31" s="109"/>
      <c r="H31" s="110"/>
    </row>
    <row r="32" spans="1:15" x14ac:dyDescent="0.25">
      <c r="A32" s="108"/>
      <c r="B32" s="109"/>
      <c r="C32" s="109"/>
      <c r="D32" s="109"/>
      <c r="E32" s="109"/>
      <c r="F32" s="109"/>
      <c r="G32" s="109"/>
      <c r="H32" s="110"/>
    </row>
    <row r="33" spans="1:8" x14ac:dyDescent="0.25">
      <c r="A33" s="108"/>
      <c r="B33" s="109"/>
      <c r="C33" s="109"/>
      <c r="D33" s="109"/>
      <c r="E33" s="109"/>
      <c r="F33" s="109"/>
      <c r="G33" s="109"/>
      <c r="H33" s="110"/>
    </row>
    <row r="34" spans="1:8" x14ac:dyDescent="0.25">
      <c r="A34" s="108"/>
      <c r="B34" s="109"/>
      <c r="C34" s="109"/>
      <c r="D34" s="109"/>
      <c r="E34" s="109"/>
      <c r="F34" s="109"/>
      <c r="G34" s="109"/>
      <c r="H34" s="110"/>
    </row>
    <row r="35" spans="1:8" x14ac:dyDescent="0.25">
      <c r="A35" s="108"/>
      <c r="B35" s="109"/>
      <c r="C35" s="109"/>
      <c r="D35" s="109"/>
      <c r="E35" s="109"/>
      <c r="F35" s="109"/>
      <c r="G35" s="109"/>
      <c r="H35" s="110"/>
    </row>
    <row r="36" spans="1:8" x14ac:dyDescent="0.25">
      <c r="A36" s="108"/>
      <c r="B36" s="109"/>
      <c r="C36" s="109"/>
      <c r="D36" s="109"/>
      <c r="E36" s="109"/>
      <c r="F36" s="109"/>
      <c r="G36" s="109"/>
      <c r="H36" s="110"/>
    </row>
    <row r="37" spans="1:8" x14ac:dyDescent="0.25">
      <c r="A37" s="108"/>
      <c r="B37" s="109"/>
      <c r="C37" s="109"/>
      <c r="D37" s="109"/>
      <c r="E37" s="109"/>
      <c r="F37" s="109"/>
      <c r="G37" s="109"/>
      <c r="H37" s="110"/>
    </row>
    <row r="38" spans="1:8" x14ac:dyDescent="0.25">
      <c r="A38" s="108"/>
      <c r="B38" s="109"/>
      <c r="C38" s="109"/>
      <c r="D38" s="109"/>
      <c r="E38" s="109"/>
      <c r="F38" s="109"/>
      <c r="G38" s="109"/>
      <c r="H38" s="110"/>
    </row>
    <row r="39" spans="1:8" x14ac:dyDescent="0.25">
      <c r="A39" s="108"/>
      <c r="B39" s="109"/>
      <c r="C39" s="109"/>
      <c r="D39" s="109"/>
      <c r="E39" s="109"/>
      <c r="F39" s="109"/>
      <c r="G39" s="109"/>
      <c r="H39" s="110"/>
    </row>
    <row r="40" spans="1:8" x14ac:dyDescent="0.25">
      <c r="A40" s="108"/>
      <c r="B40" s="109"/>
      <c r="C40" s="109"/>
      <c r="D40" s="109"/>
      <c r="E40" s="109"/>
      <c r="F40" s="109"/>
      <c r="G40" s="109"/>
      <c r="H40" s="110"/>
    </row>
    <row r="41" spans="1:8" x14ac:dyDescent="0.25">
      <c r="A41" s="108"/>
      <c r="B41" s="109"/>
      <c r="C41" s="109"/>
      <c r="D41" s="109"/>
      <c r="E41" s="109"/>
      <c r="F41" s="109"/>
      <c r="G41" s="109"/>
      <c r="H41" s="110"/>
    </row>
    <row r="42" spans="1:8" x14ac:dyDescent="0.25">
      <c r="A42" s="108"/>
      <c r="B42" s="109"/>
      <c r="C42" s="109"/>
      <c r="D42" s="109"/>
      <c r="E42" s="109"/>
      <c r="F42" s="109"/>
      <c r="G42" s="109"/>
      <c r="H42" s="110"/>
    </row>
    <row r="43" spans="1:8" x14ac:dyDescent="0.25">
      <c r="A43" s="108"/>
      <c r="B43" s="109"/>
      <c r="C43" s="109"/>
      <c r="D43" s="109"/>
      <c r="E43" s="109"/>
      <c r="F43" s="109"/>
      <c r="G43" s="109"/>
      <c r="H43" s="110"/>
    </row>
    <row r="44" spans="1:8" x14ac:dyDescent="0.25">
      <c r="A44" s="108"/>
      <c r="B44" s="109"/>
      <c r="C44" s="109"/>
      <c r="D44" s="109"/>
      <c r="E44" s="109"/>
      <c r="F44" s="109"/>
      <c r="G44" s="109"/>
      <c r="H44" s="110"/>
    </row>
    <row r="45" spans="1:8" x14ac:dyDescent="0.25">
      <c r="A45" s="108"/>
      <c r="B45" s="109"/>
      <c r="C45" s="109"/>
      <c r="D45" s="109"/>
      <c r="E45" s="109"/>
      <c r="F45" s="109"/>
      <c r="G45" s="109"/>
      <c r="H45" s="110"/>
    </row>
    <row r="46" spans="1:8" x14ac:dyDescent="0.25">
      <c r="A46" s="108"/>
      <c r="B46" s="109"/>
      <c r="C46" s="109"/>
      <c r="D46" s="109"/>
      <c r="E46" s="109"/>
      <c r="F46" s="109"/>
      <c r="G46" s="109"/>
      <c r="H46" s="110"/>
    </row>
    <row r="47" spans="1:8" x14ac:dyDescent="0.25">
      <c r="A47" s="108"/>
      <c r="B47" s="109"/>
      <c r="C47" s="109"/>
      <c r="D47" s="109"/>
      <c r="E47" s="109"/>
      <c r="F47" s="109"/>
      <c r="G47" s="109"/>
      <c r="H47" s="110"/>
    </row>
    <row r="48" spans="1:8" x14ac:dyDescent="0.25">
      <c r="A48" s="108"/>
      <c r="B48" s="109"/>
      <c r="C48" s="109"/>
      <c r="D48" s="109"/>
      <c r="E48" s="109"/>
      <c r="F48" s="109"/>
      <c r="G48" s="109"/>
      <c r="H48" s="110"/>
    </row>
    <row r="49" spans="1:8" x14ac:dyDescent="0.25">
      <c r="A49" s="108"/>
      <c r="B49" s="109"/>
      <c r="C49" s="109"/>
      <c r="D49" s="109"/>
      <c r="E49" s="109"/>
      <c r="F49" s="109"/>
      <c r="G49" s="109"/>
      <c r="H49" s="110"/>
    </row>
    <row r="50" spans="1:8" x14ac:dyDescent="0.25">
      <c r="A50" s="108"/>
      <c r="B50" s="109"/>
      <c r="C50" s="109"/>
      <c r="D50" s="109"/>
      <c r="E50" s="109"/>
      <c r="F50" s="109"/>
      <c r="G50" s="109"/>
      <c r="H50" s="110"/>
    </row>
    <row r="51" spans="1:8" x14ac:dyDescent="0.25">
      <c r="A51" s="108"/>
      <c r="B51" s="109"/>
      <c r="C51" s="109"/>
      <c r="D51" s="109"/>
      <c r="E51" s="109"/>
      <c r="F51" s="109"/>
      <c r="G51" s="109"/>
      <c r="H51" s="110"/>
    </row>
    <row r="52" spans="1:8" x14ac:dyDescent="0.25">
      <c r="A52" s="108"/>
      <c r="B52" s="109"/>
      <c r="C52" s="109"/>
      <c r="D52" s="109"/>
      <c r="E52" s="109"/>
      <c r="F52" s="109"/>
      <c r="G52" s="109"/>
      <c r="H52" s="110"/>
    </row>
    <row r="53" spans="1:8" x14ac:dyDescent="0.25">
      <c r="A53" s="108"/>
      <c r="B53" s="109"/>
      <c r="C53" s="109"/>
      <c r="D53" s="109"/>
      <c r="E53" s="109"/>
      <c r="F53" s="109"/>
      <c r="G53" s="109"/>
      <c r="H53" s="110"/>
    </row>
    <row r="54" spans="1:8" x14ac:dyDescent="0.25">
      <c r="A54" s="108"/>
      <c r="B54" s="109"/>
      <c r="C54" s="109"/>
      <c r="D54" s="109"/>
      <c r="E54" s="109"/>
      <c r="F54" s="109"/>
      <c r="G54" s="109"/>
      <c r="H54" s="110"/>
    </row>
    <row r="55" spans="1:8" x14ac:dyDescent="0.25">
      <c r="A55" s="108"/>
      <c r="B55" s="109"/>
      <c r="C55" s="109"/>
      <c r="D55" s="109"/>
      <c r="E55" s="109"/>
      <c r="F55" s="109"/>
      <c r="G55" s="109"/>
      <c r="H55" s="110"/>
    </row>
    <row r="56" spans="1:8" x14ac:dyDescent="0.25">
      <c r="A56" s="108"/>
      <c r="B56" s="109"/>
      <c r="C56" s="109"/>
      <c r="D56" s="109"/>
      <c r="E56" s="109"/>
      <c r="F56" s="109"/>
      <c r="G56" s="109"/>
      <c r="H56" s="110"/>
    </row>
    <row r="57" spans="1:8" x14ac:dyDescent="0.25">
      <c r="A57" s="108"/>
      <c r="B57" s="109"/>
      <c r="C57" s="109"/>
      <c r="D57" s="109"/>
      <c r="E57" s="109"/>
      <c r="F57" s="109"/>
      <c r="G57" s="109"/>
      <c r="H57" s="110"/>
    </row>
    <row r="58" spans="1:8" x14ac:dyDescent="0.25">
      <c r="A58" s="108"/>
      <c r="B58" s="109"/>
      <c r="C58" s="109"/>
      <c r="D58" s="109"/>
      <c r="E58" s="109"/>
      <c r="F58" s="109"/>
      <c r="G58" s="109"/>
      <c r="H58" s="110"/>
    </row>
    <row r="59" spans="1:8" x14ac:dyDescent="0.25">
      <c r="A59" s="108"/>
      <c r="B59" s="109"/>
      <c r="C59" s="109"/>
      <c r="D59" s="109"/>
      <c r="E59" s="109"/>
      <c r="F59" s="109"/>
      <c r="G59" s="109"/>
      <c r="H59" s="110"/>
    </row>
    <row r="60" spans="1:8" x14ac:dyDescent="0.25">
      <c r="A60" s="108"/>
      <c r="B60" s="109"/>
      <c r="C60" s="109"/>
      <c r="D60" s="109"/>
      <c r="E60" s="109"/>
      <c r="F60" s="109"/>
      <c r="G60" s="109"/>
      <c r="H60" s="110"/>
    </row>
    <row r="61" spans="1:8" x14ac:dyDescent="0.25">
      <c r="A61" s="108"/>
      <c r="B61" s="109"/>
      <c r="C61" s="109"/>
      <c r="D61" s="109"/>
      <c r="E61" s="109"/>
      <c r="F61" s="109"/>
      <c r="G61" s="109"/>
      <c r="H61" s="110"/>
    </row>
    <row r="62" spans="1:8" x14ac:dyDescent="0.25">
      <c r="A62" s="108"/>
      <c r="B62" s="109"/>
      <c r="C62" s="109"/>
      <c r="D62" s="109"/>
      <c r="E62" s="109"/>
      <c r="F62" s="109"/>
      <c r="G62" s="109"/>
      <c r="H62" s="110"/>
    </row>
    <row r="63" spans="1:8" x14ac:dyDescent="0.25">
      <c r="A63" s="108"/>
      <c r="B63" s="109"/>
      <c r="C63" s="109"/>
      <c r="D63" s="109"/>
      <c r="E63" s="109"/>
      <c r="F63" s="109"/>
      <c r="G63" s="109"/>
      <c r="H63" s="110"/>
    </row>
    <row r="64" spans="1:8" x14ac:dyDescent="0.25">
      <c r="A64" s="108"/>
      <c r="B64" s="109"/>
      <c r="C64" s="109"/>
      <c r="D64" s="109"/>
      <c r="E64" s="109"/>
      <c r="F64" s="109"/>
      <c r="G64" s="109"/>
      <c r="H64" s="110"/>
    </row>
    <row r="65" spans="1:8" x14ac:dyDescent="0.25">
      <c r="A65" s="108"/>
      <c r="B65" s="109"/>
      <c r="C65" s="109"/>
      <c r="D65" s="109"/>
      <c r="E65" s="109"/>
      <c r="F65" s="109"/>
      <c r="G65" s="109"/>
      <c r="H65" s="110"/>
    </row>
    <row r="66" spans="1:8" x14ac:dyDescent="0.25">
      <c r="A66" s="108"/>
      <c r="B66" s="109"/>
      <c r="C66" s="109"/>
      <c r="D66" s="109"/>
      <c r="E66" s="109"/>
      <c r="F66" s="109"/>
      <c r="G66" s="109"/>
      <c r="H66" s="110"/>
    </row>
    <row r="67" spans="1:8" x14ac:dyDescent="0.25">
      <c r="A67" s="108"/>
      <c r="B67" s="109"/>
      <c r="C67" s="109"/>
      <c r="D67" s="109"/>
      <c r="E67" s="109"/>
      <c r="F67" s="109"/>
      <c r="G67" s="109"/>
      <c r="H67" s="110"/>
    </row>
    <row r="68" spans="1:8" x14ac:dyDescent="0.25">
      <c r="A68" s="108"/>
      <c r="B68" s="109"/>
      <c r="C68" s="109"/>
      <c r="D68" s="109"/>
      <c r="E68" s="109"/>
      <c r="F68" s="109"/>
      <c r="G68" s="109"/>
      <c r="H68" s="110"/>
    </row>
    <row r="69" spans="1:8" x14ac:dyDescent="0.25">
      <c r="A69" s="108"/>
      <c r="B69" s="109"/>
      <c r="C69" s="109"/>
      <c r="D69" s="109"/>
      <c r="E69" s="109"/>
      <c r="F69" s="109"/>
      <c r="G69" s="109"/>
      <c r="H69" s="110"/>
    </row>
    <row r="70" spans="1:8" x14ac:dyDescent="0.25">
      <c r="A70" s="108"/>
      <c r="B70" s="109"/>
      <c r="C70" s="109"/>
      <c r="D70" s="109"/>
      <c r="E70" s="109"/>
      <c r="F70" s="109"/>
      <c r="G70" s="109"/>
      <c r="H70" s="110"/>
    </row>
    <row r="71" spans="1:8" x14ac:dyDescent="0.25">
      <c r="A71" s="108"/>
      <c r="B71" s="109"/>
      <c r="C71" s="109"/>
      <c r="D71" s="109"/>
      <c r="E71" s="109"/>
      <c r="F71" s="109"/>
      <c r="G71" s="109"/>
      <c r="H71" s="110"/>
    </row>
    <row r="72" spans="1:8" x14ac:dyDescent="0.25">
      <c r="A72" s="108"/>
      <c r="B72" s="109"/>
      <c r="C72" s="109"/>
      <c r="D72" s="109"/>
      <c r="E72" s="109"/>
      <c r="F72" s="109"/>
      <c r="G72" s="109"/>
      <c r="H72" s="110"/>
    </row>
    <row r="73" spans="1:8" x14ac:dyDescent="0.25">
      <c r="A73" s="108"/>
      <c r="B73" s="109"/>
      <c r="C73" s="109"/>
      <c r="D73" s="109"/>
      <c r="E73" s="109"/>
      <c r="F73" s="109"/>
      <c r="G73" s="109"/>
      <c r="H73" s="110"/>
    </row>
    <row r="74" spans="1:8" x14ac:dyDescent="0.25">
      <c r="A74" s="108"/>
      <c r="B74" s="109"/>
      <c r="C74" s="109"/>
      <c r="D74" s="109"/>
      <c r="E74" s="109"/>
      <c r="F74" s="109"/>
      <c r="G74" s="109"/>
      <c r="H74" s="110"/>
    </row>
    <row r="75" spans="1:8" x14ac:dyDescent="0.25">
      <c r="A75" s="108"/>
      <c r="B75" s="109"/>
      <c r="C75" s="109"/>
      <c r="D75" s="109"/>
      <c r="E75" s="109"/>
      <c r="F75" s="109"/>
      <c r="G75" s="109"/>
      <c r="H75" s="110"/>
    </row>
    <row r="76" spans="1:8" x14ac:dyDescent="0.25">
      <c r="A76" s="108"/>
      <c r="B76" s="109"/>
      <c r="C76" s="109"/>
      <c r="D76" s="109"/>
      <c r="E76" s="109"/>
      <c r="F76" s="109"/>
      <c r="G76" s="109"/>
      <c r="H76" s="110"/>
    </row>
    <row r="77" spans="1:8" x14ac:dyDescent="0.25">
      <c r="A77" s="108"/>
      <c r="B77" s="109"/>
      <c r="C77" s="109"/>
      <c r="D77" s="109"/>
      <c r="E77" s="109"/>
      <c r="F77" s="109"/>
      <c r="G77" s="109"/>
      <c r="H77" s="110"/>
    </row>
    <row r="78" spans="1:8" x14ac:dyDescent="0.25">
      <c r="A78" s="108"/>
      <c r="B78" s="109"/>
      <c r="C78" s="109"/>
      <c r="D78" s="109"/>
      <c r="E78" s="109"/>
      <c r="F78" s="109"/>
      <c r="G78" s="109"/>
      <c r="H78" s="110"/>
    </row>
    <row r="79" spans="1:8" x14ac:dyDescent="0.25">
      <c r="A79" s="108"/>
      <c r="B79" s="109"/>
      <c r="C79" s="109"/>
      <c r="D79" s="109"/>
      <c r="E79" s="109"/>
      <c r="F79" s="109"/>
      <c r="G79" s="109"/>
      <c r="H79" s="110"/>
    </row>
    <row r="80" spans="1:8" x14ac:dyDescent="0.25">
      <c r="A80" s="108"/>
      <c r="B80" s="109"/>
      <c r="C80" s="109"/>
      <c r="D80" s="109"/>
      <c r="E80" s="109"/>
      <c r="F80" s="109"/>
      <c r="G80" s="109"/>
      <c r="H80" s="110"/>
    </row>
    <row r="81" spans="1:8" x14ac:dyDescent="0.25">
      <c r="A81" s="108"/>
      <c r="B81" s="109"/>
      <c r="C81" s="109"/>
      <c r="D81" s="109"/>
      <c r="E81" s="109"/>
      <c r="F81" s="109"/>
      <c r="G81" s="109"/>
      <c r="H81" s="110"/>
    </row>
    <row r="82" spans="1:8" x14ac:dyDescent="0.25">
      <c r="A82" s="108"/>
      <c r="B82" s="109"/>
      <c r="C82" s="109"/>
      <c r="D82" s="109"/>
      <c r="E82" s="109"/>
      <c r="F82" s="109"/>
      <c r="G82" s="109"/>
      <c r="H82" s="110"/>
    </row>
    <row r="83" spans="1:8" x14ac:dyDescent="0.25">
      <c r="A83" s="108"/>
      <c r="B83" s="109"/>
      <c r="C83" s="109"/>
      <c r="D83" s="109"/>
      <c r="E83" s="109"/>
      <c r="F83" s="109"/>
      <c r="G83" s="109"/>
      <c r="H83" s="110"/>
    </row>
    <row r="84" spans="1:8" x14ac:dyDescent="0.25">
      <c r="A84" s="108"/>
      <c r="B84" s="109"/>
      <c r="C84" s="109"/>
      <c r="D84" s="109"/>
      <c r="E84" s="109"/>
      <c r="F84" s="109"/>
      <c r="G84" s="109"/>
      <c r="H84" s="110"/>
    </row>
    <row r="85" spans="1:8" x14ac:dyDescent="0.25">
      <c r="A85" s="108"/>
      <c r="B85" s="109"/>
      <c r="C85" s="109"/>
      <c r="D85" s="109"/>
      <c r="E85" s="109"/>
      <c r="F85" s="109"/>
      <c r="G85" s="109"/>
      <c r="H85" s="110"/>
    </row>
    <row r="86" spans="1:8" x14ac:dyDescent="0.25">
      <c r="A86" s="108"/>
      <c r="B86" s="109"/>
      <c r="C86" s="109"/>
      <c r="D86" s="109"/>
      <c r="E86" s="109"/>
      <c r="F86" s="109"/>
      <c r="G86" s="109"/>
      <c r="H86" s="110"/>
    </row>
    <row r="87" spans="1:8" x14ac:dyDescent="0.25">
      <c r="A87" s="108"/>
      <c r="B87" s="109"/>
      <c r="C87" s="109"/>
      <c r="D87" s="109"/>
      <c r="E87" s="109"/>
      <c r="F87" s="109"/>
      <c r="G87" s="109"/>
      <c r="H87" s="110"/>
    </row>
  </sheetData>
  <mergeCells count="21">
    <mergeCell ref="A2:H2"/>
    <mergeCell ref="A3:H3"/>
    <mergeCell ref="A4:B4"/>
    <mergeCell ref="C4:H4"/>
    <mergeCell ref="A5:B5"/>
    <mergeCell ref="C5:H5"/>
    <mergeCell ref="A6:B6"/>
    <mergeCell ref="C6:H6"/>
    <mergeCell ref="A7:B7"/>
    <mergeCell ref="C7:H7"/>
    <mergeCell ref="A8:B8"/>
    <mergeCell ref="C8:H8"/>
    <mergeCell ref="H11:H18"/>
    <mergeCell ref="C10:E10"/>
    <mergeCell ref="A11:A14"/>
    <mergeCell ref="B11:B14"/>
    <mergeCell ref="C11:E11"/>
    <mergeCell ref="A15:A18"/>
    <mergeCell ref="B15:B18"/>
    <mergeCell ref="C15:E15"/>
    <mergeCell ref="G11:G18"/>
  </mergeCells>
  <pageMargins left="0.7" right="0.7" top="0.75" bottom="0.75" header="0.3" footer="0.3"/>
  <pageSetup paperSize="9" scale="6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Лист9">
    <tabColor rgb="FF92D050"/>
  </sheetPr>
  <dimension ref="A1:AM236"/>
  <sheetViews>
    <sheetView view="pageBreakPreview" topLeftCell="A38" zoomScaleNormal="100" zoomScaleSheetLayoutView="100" workbookViewId="0">
      <selection activeCell="B88" sqref="B88"/>
    </sheetView>
  </sheetViews>
  <sheetFormatPr defaultColWidth="11" defaultRowHeight="12.75" x14ac:dyDescent="0.2"/>
  <cols>
    <col min="1" max="1" width="7" style="253" customWidth="1"/>
    <col min="2" max="2" width="47.42578125" style="254" bestFit="1" customWidth="1"/>
    <col min="3" max="3" width="20.140625" style="254" bestFit="1" customWidth="1"/>
    <col min="4" max="4" width="6.42578125" style="253" customWidth="1"/>
    <col min="5" max="5" width="8.42578125" style="255" customWidth="1"/>
    <col min="6" max="6" width="2.42578125" style="255" customWidth="1"/>
    <col min="7" max="7" width="6.7109375" style="256" bestFit="1" customWidth="1"/>
    <col min="8" max="8" width="1.7109375" style="255" bestFit="1" customWidth="1"/>
    <col min="9" max="9" width="6.42578125" style="256" bestFit="1" customWidth="1"/>
    <col min="10" max="10" width="5.28515625" style="267" bestFit="1" customWidth="1"/>
    <col min="11" max="12" width="4" style="255" bestFit="1" customWidth="1"/>
    <col min="13" max="13" width="4" style="253" bestFit="1" customWidth="1"/>
    <col min="14" max="14" width="16.7109375" style="253" bestFit="1" customWidth="1"/>
    <col min="15" max="256" width="11" style="253"/>
    <col min="257" max="257" width="7" style="253" customWidth="1"/>
    <col min="258" max="258" width="47.42578125" style="253" bestFit="1" customWidth="1"/>
    <col min="259" max="259" width="20.140625" style="253" bestFit="1" customWidth="1"/>
    <col min="260" max="260" width="6.42578125" style="253" customWidth="1"/>
    <col min="261" max="261" width="8.42578125" style="253" customWidth="1"/>
    <col min="262" max="262" width="2.42578125" style="253" customWidth="1"/>
    <col min="263" max="263" width="6.7109375" style="253" bestFit="1" customWidth="1"/>
    <col min="264" max="264" width="1.7109375" style="253" bestFit="1" customWidth="1"/>
    <col min="265" max="265" width="6.42578125" style="253" bestFit="1" customWidth="1"/>
    <col min="266" max="266" width="5.28515625" style="253" bestFit="1" customWidth="1"/>
    <col min="267" max="269" width="4" style="253" bestFit="1" customWidth="1"/>
    <col min="270" max="270" width="16.7109375" style="253" bestFit="1" customWidth="1"/>
    <col min="271" max="512" width="11" style="253"/>
    <col min="513" max="513" width="7" style="253" customWidth="1"/>
    <col min="514" max="514" width="47.42578125" style="253" bestFit="1" customWidth="1"/>
    <col min="515" max="515" width="20.140625" style="253" bestFit="1" customWidth="1"/>
    <col min="516" max="516" width="6.42578125" style="253" customWidth="1"/>
    <col min="517" max="517" width="8.42578125" style="253" customWidth="1"/>
    <col min="518" max="518" width="2.42578125" style="253" customWidth="1"/>
    <col min="519" max="519" width="6.7109375" style="253" bestFit="1" customWidth="1"/>
    <col min="520" max="520" width="1.7109375" style="253" bestFit="1" customWidth="1"/>
    <col min="521" max="521" width="6.42578125" style="253" bestFit="1" customWidth="1"/>
    <col min="522" max="522" width="5.28515625" style="253" bestFit="1" customWidth="1"/>
    <col min="523" max="525" width="4" style="253" bestFit="1" customWidth="1"/>
    <col min="526" max="526" width="16.7109375" style="253" bestFit="1" customWidth="1"/>
    <col min="527" max="768" width="11" style="253"/>
    <col min="769" max="769" width="7" style="253" customWidth="1"/>
    <col min="770" max="770" width="47.42578125" style="253" bestFit="1" customWidth="1"/>
    <col min="771" max="771" width="20.140625" style="253" bestFit="1" customWidth="1"/>
    <col min="772" max="772" width="6.42578125" style="253" customWidth="1"/>
    <col min="773" max="773" width="8.42578125" style="253" customWidth="1"/>
    <col min="774" max="774" width="2.42578125" style="253" customWidth="1"/>
    <col min="775" max="775" width="6.7109375" style="253" bestFit="1" customWidth="1"/>
    <col min="776" max="776" width="1.7109375" style="253" bestFit="1" customWidth="1"/>
    <col min="777" max="777" width="6.42578125" style="253" bestFit="1" customWidth="1"/>
    <col min="778" max="778" width="5.28515625" style="253" bestFit="1" customWidth="1"/>
    <col min="779" max="781" width="4" style="253" bestFit="1" customWidth="1"/>
    <col min="782" max="782" width="16.7109375" style="253" bestFit="1" customWidth="1"/>
    <col min="783" max="1024" width="11" style="253"/>
    <col min="1025" max="1025" width="7" style="253" customWidth="1"/>
    <col min="1026" max="1026" width="47.42578125" style="253" bestFit="1" customWidth="1"/>
    <col min="1027" max="1027" width="20.140625" style="253" bestFit="1" customWidth="1"/>
    <col min="1028" max="1028" width="6.42578125" style="253" customWidth="1"/>
    <col min="1029" max="1029" width="8.42578125" style="253" customWidth="1"/>
    <col min="1030" max="1030" width="2.42578125" style="253" customWidth="1"/>
    <col min="1031" max="1031" width="6.7109375" style="253" bestFit="1" customWidth="1"/>
    <col min="1032" max="1032" width="1.7109375" style="253" bestFit="1" customWidth="1"/>
    <col min="1033" max="1033" width="6.42578125" style="253" bestFit="1" customWidth="1"/>
    <col min="1034" max="1034" width="5.28515625" style="253" bestFit="1" customWidth="1"/>
    <col min="1035" max="1037" width="4" style="253" bestFit="1" customWidth="1"/>
    <col min="1038" max="1038" width="16.7109375" style="253" bestFit="1" customWidth="1"/>
    <col min="1039" max="1280" width="11" style="253"/>
    <col min="1281" max="1281" width="7" style="253" customWidth="1"/>
    <col min="1282" max="1282" width="47.42578125" style="253" bestFit="1" customWidth="1"/>
    <col min="1283" max="1283" width="20.140625" style="253" bestFit="1" customWidth="1"/>
    <col min="1284" max="1284" width="6.42578125" style="253" customWidth="1"/>
    <col min="1285" max="1285" width="8.42578125" style="253" customWidth="1"/>
    <col min="1286" max="1286" width="2.42578125" style="253" customWidth="1"/>
    <col min="1287" max="1287" width="6.7109375" style="253" bestFit="1" customWidth="1"/>
    <col min="1288" max="1288" width="1.7109375" style="253" bestFit="1" customWidth="1"/>
    <col min="1289" max="1289" width="6.42578125" style="253" bestFit="1" customWidth="1"/>
    <col min="1290" max="1290" width="5.28515625" style="253" bestFit="1" customWidth="1"/>
    <col min="1291" max="1293" width="4" style="253" bestFit="1" customWidth="1"/>
    <col min="1294" max="1294" width="16.7109375" style="253" bestFit="1" customWidth="1"/>
    <col min="1295" max="1536" width="11" style="253"/>
    <col min="1537" max="1537" width="7" style="253" customWidth="1"/>
    <col min="1538" max="1538" width="47.42578125" style="253" bestFit="1" customWidth="1"/>
    <col min="1539" max="1539" width="20.140625" style="253" bestFit="1" customWidth="1"/>
    <col min="1540" max="1540" width="6.42578125" style="253" customWidth="1"/>
    <col min="1541" max="1541" width="8.42578125" style="253" customWidth="1"/>
    <col min="1542" max="1542" width="2.42578125" style="253" customWidth="1"/>
    <col min="1543" max="1543" width="6.7109375" style="253" bestFit="1" customWidth="1"/>
    <col min="1544" max="1544" width="1.7109375" style="253" bestFit="1" customWidth="1"/>
    <col min="1545" max="1545" width="6.42578125" style="253" bestFit="1" customWidth="1"/>
    <col min="1546" max="1546" width="5.28515625" style="253" bestFit="1" customWidth="1"/>
    <col min="1547" max="1549" width="4" style="253" bestFit="1" customWidth="1"/>
    <col min="1550" max="1550" width="16.7109375" style="253" bestFit="1" customWidth="1"/>
    <col min="1551" max="1792" width="11" style="253"/>
    <col min="1793" max="1793" width="7" style="253" customWidth="1"/>
    <col min="1794" max="1794" width="47.42578125" style="253" bestFit="1" customWidth="1"/>
    <col min="1795" max="1795" width="20.140625" style="253" bestFit="1" customWidth="1"/>
    <col min="1796" max="1796" width="6.42578125" style="253" customWidth="1"/>
    <col min="1797" max="1797" width="8.42578125" style="253" customWidth="1"/>
    <col min="1798" max="1798" width="2.42578125" style="253" customWidth="1"/>
    <col min="1799" max="1799" width="6.7109375" style="253" bestFit="1" customWidth="1"/>
    <col min="1800" max="1800" width="1.7109375" style="253" bestFit="1" customWidth="1"/>
    <col min="1801" max="1801" width="6.42578125" style="253" bestFit="1" customWidth="1"/>
    <col min="1802" max="1802" width="5.28515625" style="253" bestFit="1" customWidth="1"/>
    <col min="1803" max="1805" width="4" style="253" bestFit="1" customWidth="1"/>
    <col min="1806" max="1806" width="16.7109375" style="253" bestFit="1" customWidth="1"/>
    <col min="1807" max="2048" width="11" style="253"/>
    <col min="2049" max="2049" width="7" style="253" customWidth="1"/>
    <col min="2050" max="2050" width="47.42578125" style="253" bestFit="1" customWidth="1"/>
    <col min="2051" max="2051" width="20.140625" style="253" bestFit="1" customWidth="1"/>
    <col min="2052" max="2052" width="6.42578125" style="253" customWidth="1"/>
    <col min="2053" max="2053" width="8.42578125" style="253" customWidth="1"/>
    <col min="2054" max="2054" width="2.42578125" style="253" customWidth="1"/>
    <col min="2055" max="2055" width="6.7109375" style="253" bestFit="1" customWidth="1"/>
    <col min="2056" max="2056" width="1.7109375" style="253" bestFit="1" customWidth="1"/>
    <col min="2057" max="2057" width="6.42578125" style="253" bestFit="1" customWidth="1"/>
    <col min="2058" max="2058" width="5.28515625" style="253" bestFit="1" customWidth="1"/>
    <col min="2059" max="2061" width="4" style="253" bestFit="1" customWidth="1"/>
    <col min="2062" max="2062" width="16.7109375" style="253" bestFit="1" customWidth="1"/>
    <col min="2063" max="2304" width="11" style="253"/>
    <col min="2305" max="2305" width="7" style="253" customWidth="1"/>
    <col min="2306" max="2306" width="47.42578125" style="253" bestFit="1" customWidth="1"/>
    <col min="2307" max="2307" width="20.140625" style="253" bestFit="1" customWidth="1"/>
    <col min="2308" max="2308" width="6.42578125" style="253" customWidth="1"/>
    <col min="2309" max="2309" width="8.42578125" style="253" customWidth="1"/>
    <col min="2310" max="2310" width="2.42578125" style="253" customWidth="1"/>
    <col min="2311" max="2311" width="6.7109375" style="253" bestFit="1" customWidth="1"/>
    <col min="2312" max="2312" width="1.7109375" style="253" bestFit="1" customWidth="1"/>
    <col min="2313" max="2313" width="6.42578125" style="253" bestFit="1" customWidth="1"/>
    <col min="2314" max="2314" width="5.28515625" style="253" bestFit="1" customWidth="1"/>
    <col min="2315" max="2317" width="4" style="253" bestFit="1" customWidth="1"/>
    <col min="2318" max="2318" width="16.7109375" style="253" bestFit="1" customWidth="1"/>
    <col min="2319" max="2560" width="11" style="253"/>
    <col min="2561" max="2561" width="7" style="253" customWidth="1"/>
    <col min="2562" max="2562" width="47.42578125" style="253" bestFit="1" customWidth="1"/>
    <col min="2563" max="2563" width="20.140625" style="253" bestFit="1" customWidth="1"/>
    <col min="2564" max="2564" width="6.42578125" style="253" customWidth="1"/>
    <col min="2565" max="2565" width="8.42578125" style="253" customWidth="1"/>
    <col min="2566" max="2566" width="2.42578125" style="253" customWidth="1"/>
    <col min="2567" max="2567" width="6.7109375" style="253" bestFit="1" customWidth="1"/>
    <col min="2568" max="2568" width="1.7109375" style="253" bestFit="1" customWidth="1"/>
    <col min="2569" max="2569" width="6.42578125" style="253" bestFit="1" customWidth="1"/>
    <col min="2570" max="2570" width="5.28515625" style="253" bestFit="1" customWidth="1"/>
    <col min="2571" max="2573" width="4" style="253" bestFit="1" customWidth="1"/>
    <col min="2574" max="2574" width="16.7109375" style="253" bestFit="1" customWidth="1"/>
    <col min="2575" max="2816" width="11" style="253"/>
    <col min="2817" max="2817" width="7" style="253" customWidth="1"/>
    <col min="2818" max="2818" width="47.42578125" style="253" bestFit="1" customWidth="1"/>
    <col min="2819" max="2819" width="20.140625" style="253" bestFit="1" customWidth="1"/>
    <col min="2820" max="2820" width="6.42578125" style="253" customWidth="1"/>
    <col min="2821" max="2821" width="8.42578125" style="253" customWidth="1"/>
    <col min="2822" max="2822" width="2.42578125" style="253" customWidth="1"/>
    <col min="2823" max="2823" width="6.7109375" style="253" bestFit="1" customWidth="1"/>
    <col min="2824" max="2824" width="1.7109375" style="253" bestFit="1" customWidth="1"/>
    <col min="2825" max="2825" width="6.42578125" style="253" bestFit="1" customWidth="1"/>
    <col min="2826" max="2826" width="5.28515625" style="253" bestFit="1" customWidth="1"/>
    <col min="2827" max="2829" width="4" style="253" bestFit="1" customWidth="1"/>
    <col min="2830" max="2830" width="16.7109375" style="253" bestFit="1" customWidth="1"/>
    <col min="2831" max="3072" width="11" style="253"/>
    <col min="3073" max="3073" width="7" style="253" customWidth="1"/>
    <col min="3074" max="3074" width="47.42578125" style="253" bestFit="1" customWidth="1"/>
    <col min="3075" max="3075" width="20.140625" style="253" bestFit="1" customWidth="1"/>
    <col min="3076" max="3076" width="6.42578125" style="253" customWidth="1"/>
    <col min="3077" max="3077" width="8.42578125" style="253" customWidth="1"/>
    <col min="3078" max="3078" width="2.42578125" style="253" customWidth="1"/>
    <col min="3079" max="3079" width="6.7109375" style="253" bestFit="1" customWidth="1"/>
    <col min="3080" max="3080" width="1.7109375" style="253" bestFit="1" customWidth="1"/>
    <col min="3081" max="3081" width="6.42578125" style="253" bestFit="1" customWidth="1"/>
    <col min="3082" max="3082" width="5.28515625" style="253" bestFit="1" customWidth="1"/>
    <col min="3083" max="3085" width="4" style="253" bestFit="1" customWidth="1"/>
    <col min="3086" max="3086" width="16.7109375" style="253" bestFit="1" customWidth="1"/>
    <col min="3087" max="3328" width="11" style="253"/>
    <col min="3329" max="3329" width="7" style="253" customWidth="1"/>
    <col min="3330" max="3330" width="47.42578125" style="253" bestFit="1" customWidth="1"/>
    <col min="3331" max="3331" width="20.140625" style="253" bestFit="1" customWidth="1"/>
    <col min="3332" max="3332" width="6.42578125" style="253" customWidth="1"/>
    <col min="3333" max="3333" width="8.42578125" style="253" customWidth="1"/>
    <col min="3334" max="3334" width="2.42578125" style="253" customWidth="1"/>
    <col min="3335" max="3335" width="6.7109375" style="253" bestFit="1" customWidth="1"/>
    <col min="3336" max="3336" width="1.7109375" style="253" bestFit="1" customWidth="1"/>
    <col min="3337" max="3337" width="6.42578125" style="253" bestFit="1" customWidth="1"/>
    <col min="3338" max="3338" width="5.28515625" style="253" bestFit="1" customWidth="1"/>
    <col min="3339" max="3341" width="4" style="253" bestFit="1" customWidth="1"/>
    <col min="3342" max="3342" width="16.7109375" style="253" bestFit="1" customWidth="1"/>
    <col min="3343" max="3584" width="11" style="253"/>
    <col min="3585" max="3585" width="7" style="253" customWidth="1"/>
    <col min="3586" max="3586" width="47.42578125" style="253" bestFit="1" customWidth="1"/>
    <col min="3587" max="3587" width="20.140625" style="253" bestFit="1" customWidth="1"/>
    <col min="3588" max="3588" width="6.42578125" style="253" customWidth="1"/>
    <col min="3589" max="3589" width="8.42578125" style="253" customWidth="1"/>
    <col min="3590" max="3590" width="2.42578125" style="253" customWidth="1"/>
    <col min="3591" max="3591" width="6.7109375" style="253" bestFit="1" customWidth="1"/>
    <col min="3592" max="3592" width="1.7109375" style="253" bestFit="1" customWidth="1"/>
    <col min="3593" max="3593" width="6.42578125" style="253" bestFit="1" customWidth="1"/>
    <col min="3594" max="3594" width="5.28515625" style="253" bestFit="1" customWidth="1"/>
    <col min="3595" max="3597" width="4" style="253" bestFit="1" customWidth="1"/>
    <col min="3598" max="3598" width="16.7109375" style="253" bestFit="1" customWidth="1"/>
    <col min="3599" max="3840" width="11" style="253"/>
    <col min="3841" max="3841" width="7" style="253" customWidth="1"/>
    <col min="3842" max="3842" width="47.42578125" style="253" bestFit="1" customWidth="1"/>
    <col min="3843" max="3843" width="20.140625" style="253" bestFit="1" customWidth="1"/>
    <col min="3844" max="3844" width="6.42578125" style="253" customWidth="1"/>
    <col min="3845" max="3845" width="8.42578125" style="253" customWidth="1"/>
    <col min="3846" max="3846" width="2.42578125" style="253" customWidth="1"/>
    <col min="3847" max="3847" width="6.7109375" style="253" bestFit="1" customWidth="1"/>
    <col min="3848" max="3848" width="1.7109375" style="253" bestFit="1" customWidth="1"/>
    <col min="3849" max="3849" width="6.42578125" style="253" bestFit="1" customWidth="1"/>
    <col min="3850" max="3850" width="5.28515625" style="253" bestFit="1" customWidth="1"/>
    <col min="3851" max="3853" width="4" style="253" bestFit="1" customWidth="1"/>
    <col min="3854" max="3854" width="16.7109375" style="253" bestFit="1" customWidth="1"/>
    <col min="3855" max="4096" width="11" style="253"/>
    <col min="4097" max="4097" width="7" style="253" customWidth="1"/>
    <col min="4098" max="4098" width="47.42578125" style="253" bestFit="1" customWidth="1"/>
    <col min="4099" max="4099" width="20.140625" style="253" bestFit="1" customWidth="1"/>
    <col min="4100" max="4100" width="6.42578125" style="253" customWidth="1"/>
    <col min="4101" max="4101" width="8.42578125" style="253" customWidth="1"/>
    <col min="4102" max="4102" width="2.42578125" style="253" customWidth="1"/>
    <col min="4103" max="4103" width="6.7109375" style="253" bestFit="1" customWidth="1"/>
    <col min="4104" max="4104" width="1.7109375" style="253" bestFit="1" customWidth="1"/>
    <col min="4105" max="4105" width="6.42578125" style="253" bestFit="1" customWidth="1"/>
    <col min="4106" max="4106" width="5.28515625" style="253" bestFit="1" customWidth="1"/>
    <col min="4107" max="4109" width="4" style="253" bestFit="1" customWidth="1"/>
    <col min="4110" max="4110" width="16.7109375" style="253" bestFit="1" customWidth="1"/>
    <col min="4111" max="4352" width="11" style="253"/>
    <col min="4353" max="4353" width="7" style="253" customWidth="1"/>
    <col min="4354" max="4354" width="47.42578125" style="253" bestFit="1" customWidth="1"/>
    <col min="4355" max="4355" width="20.140625" style="253" bestFit="1" customWidth="1"/>
    <col min="4356" max="4356" width="6.42578125" style="253" customWidth="1"/>
    <col min="4357" max="4357" width="8.42578125" style="253" customWidth="1"/>
    <col min="4358" max="4358" width="2.42578125" style="253" customWidth="1"/>
    <col min="4359" max="4359" width="6.7109375" style="253" bestFit="1" customWidth="1"/>
    <col min="4360" max="4360" width="1.7109375" style="253" bestFit="1" customWidth="1"/>
    <col min="4361" max="4361" width="6.42578125" style="253" bestFit="1" customWidth="1"/>
    <col min="4362" max="4362" width="5.28515625" style="253" bestFit="1" customWidth="1"/>
    <col min="4363" max="4365" width="4" style="253" bestFit="1" customWidth="1"/>
    <col min="4366" max="4366" width="16.7109375" style="253" bestFit="1" customWidth="1"/>
    <col min="4367" max="4608" width="11" style="253"/>
    <col min="4609" max="4609" width="7" style="253" customWidth="1"/>
    <col min="4610" max="4610" width="47.42578125" style="253" bestFit="1" customWidth="1"/>
    <col min="4611" max="4611" width="20.140625" style="253" bestFit="1" customWidth="1"/>
    <col min="4612" max="4612" width="6.42578125" style="253" customWidth="1"/>
    <col min="4613" max="4613" width="8.42578125" style="253" customWidth="1"/>
    <col min="4614" max="4614" width="2.42578125" style="253" customWidth="1"/>
    <col min="4615" max="4615" width="6.7109375" style="253" bestFit="1" customWidth="1"/>
    <col min="4616" max="4616" width="1.7109375" style="253" bestFit="1" customWidth="1"/>
    <col min="4617" max="4617" width="6.42578125" style="253" bestFit="1" customWidth="1"/>
    <col min="4618" max="4618" width="5.28515625" style="253" bestFit="1" customWidth="1"/>
    <col min="4619" max="4621" width="4" style="253" bestFit="1" customWidth="1"/>
    <col min="4622" max="4622" width="16.7109375" style="253" bestFit="1" customWidth="1"/>
    <col min="4623" max="4864" width="11" style="253"/>
    <col min="4865" max="4865" width="7" style="253" customWidth="1"/>
    <col min="4866" max="4866" width="47.42578125" style="253" bestFit="1" customWidth="1"/>
    <col min="4867" max="4867" width="20.140625" style="253" bestFit="1" customWidth="1"/>
    <col min="4868" max="4868" width="6.42578125" style="253" customWidth="1"/>
    <col min="4869" max="4869" width="8.42578125" style="253" customWidth="1"/>
    <col min="4870" max="4870" width="2.42578125" style="253" customWidth="1"/>
    <col min="4871" max="4871" width="6.7109375" style="253" bestFit="1" customWidth="1"/>
    <col min="4872" max="4872" width="1.7109375" style="253" bestFit="1" customWidth="1"/>
    <col min="4873" max="4873" width="6.42578125" style="253" bestFit="1" customWidth="1"/>
    <col min="4874" max="4874" width="5.28515625" style="253" bestFit="1" customWidth="1"/>
    <col min="4875" max="4877" width="4" style="253" bestFit="1" customWidth="1"/>
    <col min="4878" max="4878" width="16.7109375" style="253" bestFit="1" customWidth="1"/>
    <col min="4879" max="5120" width="11" style="253"/>
    <col min="5121" max="5121" width="7" style="253" customWidth="1"/>
    <col min="5122" max="5122" width="47.42578125" style="253" bestFit="1" customWidth="1"/>
    <col min="5123" max="5123" width="20.140625" style="253" bestFit="1" customWidth="1"/>
    <col min="5124" max="5124" width="6.42578125" style="253" customWidth="1"/>
    <col min="5125" max="5125" width="8.42578125" style="253" customWidth="1"/>
    <col min="5126" max="5126" width="2.42578125" style="253" customWidth="1"/>
    <col min="5127" max="5127" width="6.7109375" style="253" bestFit="1" customWidth="1"/>
    <col min="5128" max="5128" width="1.7109375" style="253" bestFit="1" customWidth="1"/>
    <col min="5129" max="5129" width="6.42578125" style="253" bestFit="1" customWidth="1"/>
    <col min="5130" max="5130" width="5.28515625" style="253" bestFit="1" customWidth="1"/>
    <col min="5131" max="5133" width="4" style="253" bestFit="1" customWidth="1"/>
    <col min="5134" max="5134" width="16.7109375" style="253" bestFit="1" customWidth="1"/>
    <col min="5135" max="5376" width="11" style="253"/>
    <col min="5377" max="5377" width="7" style="253" customWidth="1"/>
    <col min="5378" max="5378" width="47.42578125" style="253" bestFit="1" customWidth="1"/>
    <col min="5379" max="5379" width="20.140625" style="253" bestFit="1" customWidth="1"/>
    <col min="5380" max="5380" width="6.42578125" style="253" customWidth="1"/>
    <col min="5381" max="5381" width="8.42578125" style="253" customWidth="1"/>
    <col min="5382" max="5382" width="2.42578125" style="253" customWidth="1"/>
    <col min="5383" max="5383" width="6.7109375" style="253" bestFit="1" customWidth="1"/>
    <col min="5384" max="5384" width="1.7109375" style="253" bestFit="1" customWidth="1"/>
    <col min="5385" max="5385" width="6.42578125" style="253" bestFit="1" customWidth="1"/>
    <col min="5386" max="5386" width="5.28515625" style="253" bestFit="1" customWidth="1"/>
    <col min="5387" max="5389" width="4" style="253" bestFit="1" customWidth="1"/>
    <col min="5390" max="5390" width="16.7109375" style="253" bestFit="1" customWidth="1"/>
    <col min="5391" max="5632" width="11" style="253"/>
    <col min="5633" max="5633" width="7" style="253" customWidth="1"/>
    <col min="5634" max="5634" width="47.42578125" style="253" bestFit="1" customWidth="1"/>
    <col min="5635" max="5635" width="20.140625" style="253" bestFit="1" customWidth="1"/>
    <col min="5636" max="5636" width="6.42578125" style="253" customWidth="1"/>
    <col min="5637" max="5637" width="8.42578125" style="253" customWidth="1"/>
    <col min="5638" max="5638" width="2.42578125" style="253" customWidth="1"/>
    <col min="5639" max="5639" width="6.7109375" style="253" bestFit="1" customWidth="1"/>
    <col min="5640" max="5640" width="1.7109375" style="253" bestFit="1" customWidth="1"/>
    <col min="5641" max="5641" width="6.42578125" style="253" bestFit="1" customWidth="1"/>
    <col min="5642" max="5642" width="5.28515625" style="253" bestFit="1" customWidth="1"/>
    <col min="5643" max="5645" width="4" style="253" bestFit="1" customWidth="1"/>
    <col min="5646" max="5646" width="16.7109375" style="253" bestFit="1" customWidth="1"/>
    <col min="5647" max="5888" width="11" style="253"/>
    <col min="5889" max="5889" width="7" style="253" customWidth="1"/>
    <col min="5890" max="5890" width="47.42578125" style="253" bestFit="1" customWidth="1"/>
    <col min="5891" max="5891" width="20.140625" style="253" bestFit="1" customWidth="1"/>
    <col min="5892" max="5892" width="6.42578125" style="253" customWidth="1"/>
    <col min="5893" max="5893" width="8.42578125" style="253" customWidth="1"/>
    <col min="5894" max="5894" width="2.42578125" style="253" customWidth="1"/>
    <col min="5895" max="5895" width="6.7109375" style="253" bestFit="1" customWidth="1"/>
    <col min="5896" max="5896" width="1.7109375" style="253" bestFit="1" customWidth="1"/>
    <col min="5897" max="5897" width="6.42578125" style="253" bestFit="1" customWidth="1"/>
    <col min="5898" max="5898" width="5.28515625" style="253" bestFit="1" customWidth="1"/>
    <col min="5899" max="5901" width="4" style="253" bestFit="1" customWidth="1"/>
    <col min="5902" max="5902" width="16.7109375" style="253" bestFit="1" customWidth="1"/>
    <col min="5903" max="6144" width="11" style="253"/>
    <col min="6145" max="6145" width="7" style="253" customWidth="1"/>
    <col min="6146" max="6146" width="47.42578125" style="253" bestFit="1" customWidth="1"/>
    <col min="6147" max="6147" width="20.140625" style="253" bestFit="1" customWidth="1"/>
    <col min="6148" max="6148" width="6.42578125" style="253" customWidth="1"/>
    <col min="6149" max="6149" width="8.42578125" style="253" customWidth="1"/>
    <col min="6150" max="6150" width="2.42578125" style="253" customWidth="1"/>
    <col min="6151" max="6151" width="6.7109375" style="253" bestFit="1" customWidth="1"/>
    <col min="6152" max="6152" width="1.7109375" style="253" bestFit="1" customWidth="1"/>
    <col min="6153" max="6153" width="6.42578125" style="253" bestFit="1" customWidth="1"/>
    <col min="6154" max="6154" width="5.28515625" style="253" bestFit="1" customWidth="1"/>
    <col min="6155" max="6157" width="4" style="253" bestFit="1" customWidth="1"/>
    <col min="6158" max="6158" width="16.7109375" style="253" bestFit="1" customWidth="1"/>
    <col min="6159" max="6400" width="11" style="253"/>
    <col min="6401" max="6401" width="7" style="253" customWidth="1"/>
    <col min="6402" max="6402" width="47.42578125" style="253" bestFit="1" customWidth="1"/>
    <col min="6403" max="6403" width="20.140625" style="253" bestFit="1" customWidth="1"/>
    <col min="6404" max="6404" width="6.42578125" style="253" customWidth="1"/>
    <col min="6405" max="6405" width="8.42578125" style="253" customWidth="1"/>
    <col min="6406" max="6406" width="2.42578125" style="253" customWidth="1"/>
    <col min="6407" max="6407" width="6.7109375" style="253" bestFit="1" customWidth="1"/>
    <col min="6408" max="6408" width="1.7109375" style="253" bestFit="1" customWidth="1"/>
    <col min="6409" max="6409" width="6.42578125" style="253" bestFit="1" customWidth="1"/>
    <col min="6410" max="6410" width="5.28515625" style="253" bestFit="1" customWidth="1"/>
    <col min="6411" max="6413" width="4" style="253" bestFit="1" customWidth="1"/>
    <col min="6414" max="6414" width="16.7109375" style="253" bestFit="1" customWidth="1"/>
    <col min="6415" max="6656" width="11" style="253"/>
    <col min="6657" max="6657" width="7" style="253" customWidth="1"/>
    <col min="6658" max="6658" width="47.42578125" style="253" bestFit="1" customWidth="1"/>
    <col min="6659" max="6659" width="20.140625" style="253" bestFit="1" customWidth="1"/>
    <col min="6660" max="6660" width="6.42578125" style="253" customWidth="1"/>
    <col min="6661" max="6661" width="8.42578125" style="253" customWidth="1"/>
    <col min="6662" max="6662" width="2.42578125" style="253" customWidth="1"/>
    <col min="6663" max="6663" width="6.7109375" style="253" bestFit="1" customWidth="1"/>
    <col min="6664" max="6664" width="1.7109375" style="253" bestFit="1" customWidth="1"/>
    <col min="6665" max="6665" width="6.42578125" style="253" bestFit="1" customWidth="1"/>
    <col min="6666" max="6666" width="5.28515625" style="253" bestFit="1" customWidth="1"/>
    <col min="6667" max="6669" width="4" style="253" bestFit="1" customWidth="1"/>
    <col min="6670" max="6670" width="16.7109375" style="253" bestFit="1" customWidth="1"/>
    <col min="6671" max="6912" width="11" style="253"/>
    <col min="6913" max="6913" width="7" style="253" customWidth="1"/>
    <col min="6914" max="6914" width="47.42578125" style="253" bestFit="1" customWidth="1"/>
    <col min="6915" max="6915" width="20.140625" style="253" bestFit="1" customWidth="1"/>
    <col min="6916" max="6916" width="6.42578125" style="253" customWidth="1"/>
    <col min="6917" max="6917" width="8.42578125" style="253" customWidth="1"/>
    <col min="6918" max="6918" width="2.42578125" style="253" customWidth="1"/>
    <col min="6919" max="6919" width="6.7109375" style="253" bestFit="1" customWidth="1"/>
    <col min="6920" max="6920" width="1.7109375" style="253" bestFit="1" customWidth="1"/>
    <col min="6921" max="6921" width="6.42578125" style="253" bestFit="1" customWidth="1"/>
    <col min="6922" max="6922" width="5.28515625" style="253" bestFit="1" customWidth="1"/>
    <col min="6923" max="6925" width="4" style="253" bestFit="1" customWidth="1"/>
    <col min="6926" max="6926" width="16.7109375" style="253" bestFit="1" customWidth="1"/>
    <col min="6927" max="7168" width="11" style="253"/>
    <col min="7169" max="7169" width="7" style="253" customWidth="1"/>
    <col min="7170" max="7170" width="47.42578125" style="253" bestFit="1" customWidth="1"/>
    <col min="7171" max="7171" width="20.140625" style="253" bestFit="1" customWidth="1"/>
    <col min="7172" max="7172" width="6.42578125" style="253" customWidth="1"/>
    <col min="7173" max="7173" width="8.42578125" style="253" customWidth="1"/>
    <col min="7174" max="7174" width="2.42578125" style="253" customWidth="1"/>
    <col min="7175" max="7175" width="6.7109375" style="253" bestFit="1" customWidth="1"/>
    <col min="7176" max="7176" width="1.7109375" style="253" bestFit="1" customWidth="1"/>
    <col min="7177" max="7177" width="6.42578125" style="253" bestFit="1" customWidth="1"/>
    <col min="7178" max="7178" width="5.28515625" style="253" bestFit="1" customWidth="1"/>
    <col min="7179" max="7181" width="4" style="253" bestFit="1" customWidth="1"/>
    <col min="7182" max="7182" width="16.7109375" style="253" bestFit="1" customWidth="1"/>
    <col min="7183" max="7424" width="11" style="253"/>
    <col min="7425" max="7425" width="7" style="253" customWidth="1"/>
    <col min="7426" max="7426" width="47.42578125" style="253" bestFit="1" customWidth="1"/>
    <col min="7427" max="7427" width="20.140625" style="253" bestFit="1" customWidth="1"/>
    <col min="7428" max="7428" width="6.42578125" style="253" customWidth="1"/>
    <col min="7429" max="7429" width="8.42578125" style="253" customWidth="1"/>
    <col min="7430" max="7430" width="2.42578125" style="253" customWidth="1"/>
    <col min="7431" max="7431" width="6.7109375" style="253" bestFit="1" customWidth="1"/>
    <col min="7432" max="7432" width="1.7109375" style="253" bestFit="1" customWidth="1"/>
    <col min="7433" max="7433" width="6.42578125" style="253" bestFit="1" customWidth="1"/>
    <col min="7434" max="7434" width="5.28515625" style="253" bestFit="1" customWidth="1"/>
    <col min="7435" max="7437" width="4" style="253" bestFit="1" customWidth="1"/>
    <col min="7438" max="7438" width="16.7109375" style="253" bestFit="1" customWidth="1"/>
    <col min="7439" max="7680" width="11" style="253"/>
    <col min="7681" max="7681" width="7" style="253" customWidth="1"/>
    <col min="7682" max="7682" width="47.42578125" style="253" bestFit="1" customWidth="1"/>
    <col min="7683" max="7683" width="20.140625" style="253" bestFit="1" customWidth="1"/>
    <col min="7684" max="7684" width="6.42578125" style="253" customWidth="1"/>
    <col min="7685" max="7685" width="8.42578125" style="253" customWidth="1"/>
    <col min="7686" max="7686" width="2.42578125" style="253" customWidth="1"/>
    <col min="7687" max="7687" width="6.7109375" style="253" bestFit="1" customWidth="1"/>
    <col min="7688" max="7688" width="1.7109375" style="253" bestFit="1" customWidth="1"/>
    <col min="7689" max="7689" width="6.42578125" style="253" bestFit="1" customWidth="1"/>
    <col min="7690" max="7690" width="5.28515625" style="253" bestFit="1" customWidth="1"/>
    <col min="7691" max="7693" width="4" style="253" bestFit="1" customWidth="1"/>
    <col min="7694" max="7694" width="16.7109375" style="253" bestFit="1" customWidth="1"/>
    <col min="7695" max="7936" width="11" style="253"/>
    <col min="7937" max="7937" width="7" style="253" customWidth="1"/>
    <col min="7938" max="7938" width="47.42578125" style="253" bestFit="1" customWidth="1"/>
    <col min="7939" max="7939" width="20.140625" style="253" bestFit="1" customWidth="1"/>
    <col min="7940" max="7940" width="6.42578125" style="253" customWidth="1"/>
    <col min="7941" max="7941" width="8.42578125" style="253" customWidth="1"/>
    <col min="7942" max="7942" width="2.42578125" style="253" customWidth="1"/>
    <col min="7943" max="7943" width="6.7109375" style="253" bestFit="1" customWidth="1"/>
    <col min="7944" max="7944" width="1.7109375" style="253" bestFit="1" customWidth="1"/>
    <col min="7945" max="7945" width="6.42578125" style="253" bestFit="1" customWidth="1"/>
    <col min="7946" max="7946" width="5.28515625" style="253" bestFit="1" customWidth="1"/>
    <col min="7947" max="7949" width="4" style="253" bestFit="1" customWidth="1"/>
    <col min="7950" max="7950" width="16.7109375" style="253" bestFit="1" customWidth="1"/>
    <col min="7951" max="8192" width="11" style="253"/>
    <col min="8193" max="8193" width="7" style="253" customWidth="1"/>
    <col min="8194" max="8194" width="47.42578125" style="253" bestFit="1" customWidth="1"/>
    <col min="8195" max="8195" width="20.140625" style="253" bestFit="1" customWidth="1"/>
    <col min="8196" max="8196" width="6.42578125" style="253" customWidth="1"/>
    <col min="8197" max="8197" width="8.42578125" style="253" customWidth="1"/>
    <col min="8198" max="8198" width="2.42578125" style="253" customWidth="1"/>
    <col min="8199" max="8199" width="6.7109375" style="253" bestFit="1" customWidth="1"/>
    <col min="8200" max="8200" width="1.7109375" style="253" bestFit="1" customWidth="1"/>
    <col min="8201" max="8201" width="6.42578125" style="253" bestFit="1" customWidth="1"/>
    <col min="8202" max="8202" width="5.28515625" style="253" bestFit="1" customWidth="1"/>
    <col min="8203" max="8205" width="4" style="253" bestFit="1" customWidth="1"/>
    <col min="8206" max="8206" width="16.7109375" style="253" bestFit="1" customWidth="1"/>
    <col min="8207" max="8448" width="11" style="253"/>
    <col min="8449" max="8449" width="7" style="253" customWidth="1"/>
    <col min="8450" max="8450" width="47.42578125" style="253" bestFit="1" customWidth="1"/>
    <col min="8451" max="8451" width="20.140625" style="253" bestFit="1" customWidth="1"/>
    <col min="8452" max="8452" width="6.42578125" style="253" customWidth="1"/>
    <col min="8453" max="8453" width="8.42578125" style="253" customWidth="1"/>
    <col min="8454" max="8454" width="2.42578125" style="253" customWidth="1"/>
    <col min="8455" max="8455" width="6.7109375" style="253" bestFit="1" customWidth="1"/>
    <col min="8456" max="8456" width="1.7109375" style="253" bestFit="1" customWidth="1"/>
    <col min="8457" max="8457" width="6.42578125" style="253" bestFit="1" customWidth="1"/>
    <col min="8458" max="8458" width="5.28515625" style="253" bestFit="1" customWidth="1"/>
    <col min="8459" max="8461" width="4" style="253" bestFit="1" customWidth="1"/>
    <col min="8462" max="8462" width="16.7109375" style="253" bestFit="1" customWidth="1"/>
    <col min="8463" max="8704" width="11" style="253"/>
    <col min="8705" max="8705" width="7" style="253" customWidth="1"/>
    <col min="8706" max="8706" width="47.42578125" style="253" bestFit="1" customWidth="1"/>
    <col min="8707" max="8707" width="20.140625" style="253" bestFit="1" customWidth="1"/>
    <col min="8708" max="8708" width="6.42578125" style="253" customWidth="1"/>
    <col min="8709" max="8709" width="8.42578125" style="253" customWidth="1"/>
    <col min="8710" max="8710" width="2.42578125" style="253" customWidth="1"/>
    <col min="8711" max="8711" width="6.7109375" style="253" bestFit="1" customWidth="1"/>
    <col min="8712" max="8712" width="1.7109375" style="253" bestFit="1" customWidth="1"/>
    <col min="8713" max="8713" width="6.42578125" style="253" bestFit="1" customWidth="1"/>
    <col min="8714" max="8714" width="5.28515625" style="253" bestFit="1" customWidth="1"/>
    <col min="8715" max="8717" width="4" style="253" bestFit="1" customWidth="1"/>
    <col min="8718" max="8718" width="16.7109375" style="253" bestFit="1" customWidth="1"/>
    <col min="8719" max="8960" width="11" style="253"/>
    <col min="8961" max="8961" width="7" style="253" customWidth="1"/>
    <col min="8962" max="8962" width="47.42578125" style="253" bestFit="1" customWidth="1"/>
    <col min="8963" max="8963" width="20.140625" style="253" bestFit="1" customWidth="1"/>
    <col min="8964" max="8964" width="6.42578125" style="253" customWidth="1"/>
    <col min="8965" max="8965" width="8.42578125" style="253" customWidth="1"/>
    <col min="8966" max="8966" width="2.42578125" style="253" customWidth="1"/>
    <col min="8967" max="8967" width="6.7109375" style="253" bestFit="1" customWidth="1"/>
    <col min="8968" max="8968" width="1.7109375" style="253" bestFit="1" customWidth="1"/>
    <col min="8969" max="8969" width="6.42578125" style="253" bestFit="1" customWidth="1"/>
    <col min="8970" max="8970" width="5.28515625" style="253" bestFit="1" customWidth="1"/>
    <col min="8971" max="8973" width="4" style="253" bestFit="1" customWidth="1"/>
    <col min="8974" max="8974" width="16.7109375" style="253" bestFit="1" customWidth="1"/>
    <col min="8975" max="9216" width="11" style="253"/>
    <col min="9217" max="9217" width="7" style="253" customWidth="1"/>
    <col min="9218" max="9218" width="47.42578125" style="253" bestFit="1" customWidth="1"/>
    <col min="9219" max="9219" width="20.140625" style="253" bestFit="1" customWidth="1"/>
    <col min="9220" max="9220" width="6.42578125" style="253" customWidth="1"/>
    <col min="9221" max="9221" width="8.42578125" style="253" customWidth="1"/>
    <col min="9222" max="9222" width="2.42578125" style="253" customWidth="1"/>
    <col min="9223" max="9223" width="6.7109375" style="253" bestFit="1" customWidth="1"/>
    <col min="9224" max="9224" width="1.7109375" style="253" bestFit="1" customWidth="1"/>
    <col min="9225" max="9225" width="6.42578125" style="253" bestFit="1" customWidth="1"/>
    <col min="9226" max="9226" width="5.28515625" style="253" bestFit="1" customWidth="1"/>
    <col min="9227" max="9229" width="4" style="253" bestFit="1" customWidth="1"/>
    <col min="9230" max="9230" width="16.7109375" style="253" bestFit="1" customWidth="1"/>
    <col min="9231" max="9472" width="11" style="253"/>
    <col min="9473" max="9473" width="7" style="253" customWidth="1"/>
    <col min="9474" max="9474" width="47.42578125" style="253" bestFit="1" customWidth="1"/>
    <col min="9475" max="9475" width="20.140625" style="253" bestFit="1" customWidth="1"/>
    <col min="9476" max="9476" width="6.42578125" style="253" customWidth="1"/>
    <col min="9477" max="9477" width="8.42578125" style="253" customWidth="1"/>
    <col min="9478" max="9478" width="2.42578125" style="253" customWidth="1"/>
    <col min="9479" max="9479" width="6.7109375" style="253" bestFit="1" customWidth="1"/>
    <col min="9480" max="9480" width="1.7109375" style="253" bestFit="1" customWidth="1"/>
    <col min="9481" max="9481" width="6.42578125" style="253" bestFit="1" customWidth="1"/>
    <col min="9482" max="9482" width="5.28515625" style="253" bestFit="1" customWidth="1"/>
    <col min="9483" max="9485" width="4" style="253" bestFit="1" customWidth="1"/>
    <col min="9486" max="9486" width="16.7109375" style="253" bestFit="1" customWidth="1"/>
    <col min="9487" max="9728" width="11" style="253"/>
    <col min="9729" max="9729" width="7" style="253" customWidth="1"/>
    <col min="9730" max="9730" width="47.42578125" style="253" bestFit="1" customWidth="1"/>
    <col min="9731" max="9731" width="20.140625" style="253" bestFit="1" customWidth="1"/>
    <col min="9732" max="9732" width="6.42578125" style="253" customWidth="1"/>
    <col min="9733" max="9733" width="8.42578125" style="253" customWidth="1"/>
    <col min="9734" max="9734" width="2.42578125" style="253" customWidth="1"/>
    <col min="9735" max="9735" width="6.7109375" style="253" bestFit="1" customWidth="1"/>
    <col min="9736" max="9736" width="1.7109375" style="253" bestFit="1" customWidth="1"/>
    <col min="9737" max="9737" width="6.42578125" style="253" bestFit="1" customWidth="1"/>
    <col min="9738" max="9738" width="5.28515625" style="253" bestFit="1" customWidth="1"/>
    <col min="9739" max="9741" width="4" style="253" bestFit="1" customWidth="1"/>
    <col min="9742" max="9742" width="16.7109375" style="253" bestFit="1" customWidth="1"/>
    <col min="9743" max="9984" width="11" style="253"/>
    <col min="9985" max="9985" width="7" style="253" customWidth="1"/>
    <col min="9986" max="9986" width="47.42578125" style="253" bestFit="1" customWidth="1"/>
    <col min="9987" max="9987" width="20.140625" style="253" bestFit="1" customWidth="1"/>
    <col min="9988" max="9988" width="6.42578125" style="253" customWidth="1"/>
    <col min="9989" max="9989" width="8.42578125" style="253" customWidth="1"/>
    <col min="9990" max="9990" width="2.42578125" style="253" customWidth="1"/>
    <col min="9991" max="9991" width="6.7109375" style="253" bestFit="1" customWidth="1"/>
    <col min="9992" max="9992" width="1.7109375" style="253" bestFit="1" customWidth="1"/>
    <col min="9993" max="9993" width="6.42578125" style="253" bestFit="1" customWidth="1"/>
    <col min="9994" max="9994" width="5.28515625" style="253" bestFit="1" customWidth="1"/>
    <col min="9995" max="9997" width="4" style="253" bestFit="1" customWidth="1"/>
    <col min="9998" max="9998" width="16.7109375" style="253" bestFit="1" customWidth="1"/>
    <col min="9999" max="10240" width="11" style="253"/>
    <col min="10241" max="10241" width="7" style="253" customWidth="1"/>
    <col min="10242" max="10242" width="47.42578125" style="253" bestFit="1" customWidth="1"/>
    <col min="10243" max="10243" width="20.140625" style="253" bestFit="1" customWidth="1"/>
    <col min="10244" max="10244" width="6.42578125" style="253" customWidth="1"/>
    <col min="10245" max="10245" width="8.42578125" style="253" customWidth="1"/>
    <col min="10246" max="10246" width="2.42578125" style="253" customWidth="1"/>
    <col min="10247" max="10247" width="6.7109375" style="253" bestFit="1" customWidth="1"/>
    <col min="10248" max="10248" width="1.7109375" style="253" bestFit="1" customWidth="1"/>
    <col min="10249" max="10249" width="6.42578125" style="253" bestFit="1" customWidth="1"/>
    <col min="10250" max="10250" width="5.28515625" style="253" bestFit="1" customWidth="1"/>
    <col min="10251" max="10253" width="4" style="253" bestFit="1" customWidth="1"/>
    <col min="10254" max="10254" width="16.7109375" style="253" bestFit="1" customWidth="1"/>
    <col min="10255" max="10496" width="11" style="253"/>
    <col min="10497" max="10497" width="7" style="253" customWidth="1"/>
    <col min="10498" max="10498" width="47.42578125" style="253" bestFit="1" customWidth="1"/>
    <col min="10499" max="10499" width="20.140625" style="253" bestFit="1" customWidth="1"/>
    <col min="10500" max="10500" width="6.42578125" style="253" customWidth="1"/>
    <col min="10501" max="10501" width="8.42578125" style="253" customWidth="1"/>
    <col min="10502" max="10502" width="2.42578125" style="253" customWidth="1"/>
    <col min="10503" max="10503" width="6.7109375" style="253" bestFit="1" customWidth="1"/>
    <col min="10504" max="10504" width="1.7109375" style="253" bestFit="1" customWidth="1"/>
    <col min="10505" max="10505" width="6.42578125" style="253" bestFit="1" customWidth="1"/>
    <col min="10506" max="10506" width="5.28515625" style="253" bestFit="1" customWidth="1"/>
    <col min="10507" max="10509" width="4" style="253" bestFit="1" customWidth="1"/>
    <col min="10510" max="10510" width="16.7109375" style="253" bestFit="1" customWidth="1"/>
    <col min="10511" max="10752" width="11" style="253"/>
    <col min="10753" max="10753" width="7" style="253" customWidth="1"/>
    <col min="10754" max="10754" width="47.42578125" style="253" bestFit="1" customWidth="1"/>
    <col min="10755" max="10755" width="20.140625" style="253" bestFit="1" customWidth="1"/>
    <col min="10756" max="10756" width="6.42578125" style="253" customWidth="1"/>
    <col min="10757" max="10757" width="8.42578125" style="253" customWidth="1"/>
    <col min="10758" max="10758" width="2.42578125" style="253" customWidth="1"/>
    <col min="10759" max="10759" width="6.7109375" style="253" bestFit="1" customWidth="1"/>
    <col min="10760" max="10760" width="1.7109375" style="253" bestFit="1" customWidth="1"/>
    <col min="10761" max="10761" width="6.42578125" style="253" bestFit="1" customWidth="1"/>
    <col min="10762" max="10762" width="5.28515625" style="253" bestFit="1" customWidth="1"/>
    <col min="10763" max="10765" width="4" style="253" bestFit="1" customWidth="1"/>
    <col min="10766" max="10766" width="16.7109375" style="253" bestFit="1" customWidth="1"/>
    <col min="10767" max="11008" width="11" style="253"/>
    <col min="11009" max="11009" width="7" style="253" customWidth="1"/>
    <col min="11010" max="11010" width="47.42578125" style="253" bestFit="1" customWidth="1"/>
    <col min="11011" max="11011" width="20.140625" style="253" bestFit="1" customWidth="1"/>
    <col min="11012" max="11012" width="6.42578125" style="253" customWidth="1"/>
    <col min="11013" max="11013" width="8.42578125" style="253" customWidth="1"/>
    <col min="11014" max="11014" width="2.42578125" style="253" customWidth="1"/>
    <col min="11015" max="11015" width="6.7109375" style="253" bestFit="1" customWidth="1"/>
    <col min="11016" max="11016" width="1.7109375" style="253" bestFit="1" customWidth="1"/>
    <col min="11017" max="11017" width="6.42578125" style="253" bestFit="1" customWidth="1"/>
    <col min="11018" max="11018" width="5.28515625" style="253" bestFit="1" customWidth="1"/>
    <col min="11019" max="11021" width="4" style="253" bestFit="1" customWidth="1"/>
    <col min="11022" max="11022" width="16.7109375" style="253" bestFit="1" customWidth="1"/>
    <col min="11023" max="11264" width="11" style="253"/>
    <col min="11265" max="11265" width="7" style="253" customWidth="1"/>
    <col min="11266" max="11266" width="47.42578125" style="253" bestFit="1" customWidth="1"/>
    <col min="11267" max="11267" width="20.140625" style="253" bestFit="1" customWidth="1"/>
    <col min="11268" max="11268" width="6.42578125" style="253" customWidth="1"/>
    <col min="11269" max="11269" width="8.42578125" style="253" customWidth="1"/>
    <col min="11270" max="11270" width="2.42578125" style="253" customWidth="1"/>
    <col min="11271" max="11271" width="6.7109375" style="253" bestFit="1" customWidth="1"/>
    <col min="11272" max="11272" width="1.7109375" style="253" bestFit="1" customWidth="1"/>
    <col min="11273" max="11273" width="6.42578125" style="253" bestFit="1" customWidth="1"/>
    <col min="11274" max="11274" width="5.28515625" style="253" bestFit="1" customWidth="1"/>
    <col min="11275" max="11277" width="4" style="253" bestFit="1" customWidth="1"/>
    <col min="11278" max="11278" width="16.7109375" style="253" bestFit="1" customWidth="1"/>
    <col min="11279" max="11520" width="11" style="253"/>
    <col min="11521" max="11521" width="7" style="253" customWidth="1"/>
    <col min="11522" max="11522" width="47.42578125" style="253" bestFit="1" customWidth="1"/>
    <col min="11523" max="11523" width="20.140625" style="253" bestFit="1" customWidth="1"/>
    <col min="11524" max="11524" width="6.42578125" style="253" customWidth="1"/>
    <col min="11525" max="11525" width="8.42578125" style="253" customWidth="1"/>
    <col min="11526" max="11526" width="2.42578125" style="253" customWidth="1"/>
    <col min="11527" max="11527" width="6.7109375" style="253" bestFit="1" customWidth="1"/>
    <col min="11528" max="11528" width="1.7109375" style="253" bestFit="1" customWidth="1"/>
    <col min="11529" max="11529" width="6.42578125" style="253" bestFit="1" customWidth="1"/>
    <col min="11530" max="11530" width="5.28515625" style="253" bestFit="1" customWidth="1"/>
    <col min="11531" max="11533" width="4" style="253" bestFit="1" customWidth="1"/>
    <col min="11534" max="11534" width="16.7109375" style="253" bestFit="1" customWidth="1"/>
    <col min="11535" max="11776" width="11" style="253"/>
    <col min="11777" max="11777" width="7" style="253" customWidth="1"/>
    <col min="11778" max="11778" width="47.42578125" style="253" bestFit="1" customWidth="1"/>
    <col min="11779" max="11779" width="20.140625" style="253" bestFit="1" customWidth="1"/>
    <col min="11780" max="11780" width="6.42578125" style="253" customWidth="1"/>
    <col min="11781" max="11781" width="8.42578125" style="253" customWidth="1"/>
    <col min="11782" max="11782" width="2.42578125" style="253" customWidth="1"/>
    <col min="11783" max="11783" width="6.7109375" style="253" bestFit="1" customWidth="1"/>
    <col min="11784" max="11784" width="1.7109375" style="253" bestFit="1" customWidth="1"/>
    <col min="11785" max="11785" width="6.42578125" style="253" bestFit="1" customWidth="1"/>
    <col min="11786" max="11786" width="5.28515625" style="253" bestFit="1" customWidth="1"/>
    <col min="11787" max="11789" width="4" style="253" bestFit="1" customWidth="1"/>
    <col min="11790" max="11790" width="16.7109375" style="253" bestFit="1" customWidth="1"/>
    <col min="11791" max="12032" width="11" style="253"/>
    <col min="12033" max="12033" width="7" style="253" customWidth="1"/>
    <col min="12034" max="12034" width="47.42578125" style="253" bestFit="1" customWidth="1"/>
    <col min="12035" max="12035" width="20.140625" style="253" bestFit="1" customWidth="1"/>
    <col min="12036" max="12036" width="6.42578125" style="253" customWidth="1"/>
    <col min="12037" max="12037" width="8.42578125" style="253" customWidth="1"/>
    <col min="12038" max="12038" width="2.42578125" style="253" customWidth="1"/>
    <col min="12039" max="12039" width="6.7109375" style="253" bestFit="1" customWidth="1"/>
    <col min="12040" max="12040" width="1.7109375" style="253" bestFit="1" customWidth="1"/>
    <col min="12041" max="12041" width="6.42578125" style="253" bestFit="1" customWidth="1"/>
    <col min="12042" max="12042" width="5.28515625" style="253" bestFit="1" customWidth="1"/>
    <col min="12043" max="12045" width="4" style="253" bestFit="1" customWidth="1"/>
    <col min="12046" max="12046" width="16.7109375" style="253" bestFit="1" customWidth="1"/>
    <col min="12047" max="12288" width="11" style="253"/>
    <col min="12289" max="12289" width="7" style="253" customWidth="1"/>
    <col min="12290" max="12290" width="47.42578125" style="253" bestFit="1" customWidth="1"/>
    <col min="12291" max="12291" width="20.140625" style="253" bestFit="1" customWidth="1"/>
    <col min="12292" max="12292" width="6.42578125" style="253" customWidth="1"/>
    <col min="12293" max="12293" width="8.42578125" style="253" customWidth="1"/>
    <col min="12294" max="12294" width="2.42578125" style="253" customWidth="1"/>
    <col min="12295" max="12295" width="6.7109375" style="253" bestFit="1" customWidth="1"/>
    <col min="12296" max="12296" width="1.7109375" style="253" bestFit="1" customWidth="1"/>
    <col min="12297" max="12297" width="6.42578125" style="253" bestFit="1" customWidth="1"/>
    <col min="12298" max="12298" width="5.28515625" style="253" bestFit="1" customWidth="1"/>
    <col min="12299" max="12301" width="4" style="253" bestFit="1" customWidth="1"/>
    <col min="12302" max="12302" width="16.7109375" style="253" bestFit="1" customWidth="1"/>
    <col min="12303" max="12544" width="11" style="253"/>
    <col min="12545" max="12545" width="7" style="253" customWidth="1"/>
    <col min="12546" max="12546" width="47.42578125" style="253" bestFit="1" customWidth="1"/>
    <col min="12547" max="12547" width="20.140625" style="253" bestFit="1" customWidth="1"/>
    <col min="12548" max="12548" width="6.42578125" style="253" customWidth="1"/>
    <col min="12549" max="12549" width="8.42578125" style="253" customWidth="1"/>
    <col min="12550" max="12550" width="2.42578125" style="253" customWidth="1"/>
    <col min="12551" max="12551" width="6.7109375" style="253" bestFit="1" customWidth="1"/>
    <col min="12552" max="12552" width="1.7109375" style="253" bestFit="1" customWidth="1"/>
    <col min="12553" max="12553" width="6.42578125" style="253" bestFit="1" customWidth="1"/>
    <col min="12554" max="12554" width="5.28515625" style="253" bestFit="1" customWidth="1"/>
    <col min="12555" max="12557" width="4" style="253" bestFit="1" customWidth="1"/>
    <col min="12558" max="12558" width="16.7109375" style="253" bestFit="1" customWidth="1"/>
    <col min="12559" max="12800" width="11" style="253"/>
    <col min="12801" max="12801" width="7" style="253" customWidth="1"/>
    <col min="12802" max="12802" width="47.42578125" style="253" bestFit="1" customWidth="1"/>
    <col min="12803" max="12803" width="20.140625" style="253" bestFit="1" customWidth="1"/>
    <col min="12804" max="12804" width="6.42578125" style="253" customWidth="1"/>
    <col min="12805" max="12805" width="8.42578125" style="253" customWidth="1"/>
    <col min="12806" max="12806" width="2.42578125" style="253" customWidth="1"/>
    <col min="12807" max="12807" width="6.7109375" style="253" bestFit="1" customWidth="1"/>
    <col min="12808" max="12808" width="1.7109375" style="253" bestFit="1" customWidth="1"/>
    <col min="12809" max="12809" width="6.42578125" style="253" bestFit="1" customWidth="1"/>
    <col min="12810" max="12810" width="5.28515625" style="253" bestFit="1" customWidth="1"/>
    <col min="12811" max="12813" width="4" style="253" bestFit="1" customWidth="1"/>
    <col min="12814" max="12814" width="16.7109375" style="253" bestFit="1" customWidth="1"/>
    <col min="12815" max="13056" width="11" style="253"/>
    <col min="13057" max="13057" width="7" style="253" customWidth="1"/>
    <col min="13058" max="13058" width="47.42578125" style="253" bestFit="1" customWidth="1"/>
    <col min="13059" max="13059" width="20.140625" style="253" bestFit="1" customWidth="1"/>
    <col min="13060" max="13060" width="6.42578125" style="253" customWidth="1"/>
    <col min="13061" max="13061" width="8.42578125" style="253" customWidth="1"/>
    <col min="13062" max="13062" width="2.42578125" style="253" customWidth="1"/>
    <col min="13063" max="13063" width="6.7109375" style="253" bestFit="1" customWidth="1"/>
    <col min="13064" max="13064" width="1.7109375" style="253" bestFit="1" customWidth="1"/>
    <col min="13065" max="13065" width="6.42578125" style="253" bestFit="1" customWidth="1"/>
    <col min="13066" max="13066" width="5.28515625" style="253" bestFit="1" customWidth="1"/>
    <col min="13067" max="13069" width="4" style="253" bestFit="1" customWidth="1"/>
    <col min="13070" max="13070" width="16.7109375" style="253" bestFit="1" customWidth="1"/>
    <col min="13071" max="13312" width="11" style="253"/>
    <col min="13313" max="13313" width="7" style="253" customWidth="1"/>
    <col min="13314" max="13314" width="47.42578125" style="253" bestFit="1" customWidth="1"/>
    <col min="13315" max="13315" width="20.140625" style="253" bestFit="1" customWidth="1"/>
    <col min="13316" max="13316" width="6.42578125" style="253" customWidth="1"/>
    <col min="13317" max="13317" width="8.42578125" style="253" customWidth="1"/>
    <col min="13318" max="13318" width="2.42578125" style="253" customWidth="1"/>
    <col min="13319" max="13319" width="6.7109375" style="253" bestFit="1" customWidth="1"/>
    <col min="13320" max="13320" width="1.7109375" style="253" bestFit="1" customWidth="1"/>
    <col min="13321" max="13321" width="6.42578125" style="253" bestFit="1" customWidth="1"/>
    <col min="13322" max="13322" width="5.28515625" style="253" bestFit="1" customWidth="1"/>
    <col min="13323" max="13325" width="4" style="253" bestFit="1" customWidth="1"/>
    <col min="13326" max="13326" width="16.7109375" style="253" bestFit="1" customWidth="1"/>
    <col min="13327" max="13568" width="11" style="253"/>
    <col min="13569" max="13569" width="7" style="253" customWidth="1"/>
    <col min="13570" max="13570" width="47.42578125" style="253" bestFit="1" customWidth="1"/>
    <col min="13571" max="13571" width="20.140625" style="253" bestFit="1" customWidth="1"/>
    <col min="13572" max="13572" width="6.42578125" style="253" customWidth="1"/>
    <col min="13573" max="13573" width="8.42578125" style="253" customWidth="1"/>
    <col min="13574" max="13574" width="2.42578125" style="253" customWidth="1"/>
    <col min="13575" max="13575" width="6.7109375" style="253" bestFit="1" customWidth="1"/>
    <col min="13576" max="13576" width="1.7109375" style="253" bestFit="1" customWidth="1"/>
    <col min="13577" max="13577" width="6.42578125" style="253" bestFit="1" customWidth="1"/>
    <col min="13578" max="13578" width="5.28515625" style="253" bestFit="1" customWidth="1"/>
    <col min="13579" max="13581" width="4" style="253" bestFit="1" customWidth="1"/>
    <col min="13582" max="13582" width="16.7109375" style="253" bestFit="1" customWidth="1"/>
    <col min="13583" max="13824" width="11" style="253"/>
    <col min="13825" max="13825" width="7" style="253" customWidth="1"/>
    <col min="13826" max="13826" width="47.42578125" style="253" bestFit="1" customWidth="1"/>
    <col min="13827" max="13827" width="20.140625" style="253" bestFit="1" customWidth="1"/>
    <col min="13828" max="13828" width="6.42578125" style="253" customWidth="1"/>
    <col min="13829" max="13829" width="8.42578125" style="253" customWidth="1"/>
    <col min="13830" max="13830" width="2.42578125" style="253" customWidth="1"/>
    <col min="13831" max="13831" width="6.7109375" style="253" bestFit="1" customWidth="1"/>
    <col min="13832" max="13832" width="1.7109375" style="253" bestFit="1" customWidth="1"/>
    <col min="13833" max="13833" width="6.42578125" style="253" bestFit="1" customWidth="1"/>
    <col min="13834" max="13834" width="5.28515625" style="253" bestFit="1" customWidth="1"/>
    <col min="13835" max="13837" width="4" style="253" bestFit="1" customWidth="1"/>
    <col min="13838" max="13838" width="16.7109375" style="253" bestFit="1" customWidth="1"/>
    <col min="13839" max="14080" width="11" style="253"/>
    <col min="14081" max="14081" width="7" style="253" customWidth="1"/>
    <col min="14082" max="14082" width="47.42578125" style="253" bestFit="1" customWidth="1"/>
    <col min="14083" max="14083" width="20.140625" style="253" bestFit="1" customWidth="1"/>
    <col min="14084" max="14084" width="6.42578125" style="253" customWidth="1"/>
    <col min="14085" max="14085" width="8.42578125" style="253" customWidth="1"/>
    <col min="14086" max="14086" width="2.42578125" style="253" customWidth="1"/>
    <col min="14087" max="14087" width="6.7109375" style="253" bestFit="1" customWidth="1"/>
    <col min="14088" max="14088" width="1.7109375" style="253" bestFit="1" customWidth="1"/>
    <col min="14089" max="14089" width="6.42578125" style="253" bestFit="1" customWidth="1"/>
    <col min="14090" max="14090" width="5.28515625" style="253" bestFit="1" customWidth="1"/>
    <col min="14091" max="14093" width="4" style="253" bestFit="1" customWidth="1"/>
    <col min="14094" max="14094" width="16.7109375" style="253" bestFit="1" customWidth="1"/>
    <col min="14095" max="14336" width="11" style="253"/>
    <col min="14337" max="14337" width="7" style="253" customWidth="1"/>
    <col min="14338" max="14338" width="47.42578125" style="253" bestFit="1" customWidth="1"/>
    <col min="14339" max="14339" width="20.140625" style="253" bestFit="1" customWidth="1"/>
    <col min="14340" max="14340" width="6.42578125" style="253" customWidth="1"/>
    <col min="14341" max="14341" width="8.42578125" style="253" customWidth="1"/>
    <col min="14342" max="14342" width="2.42578125" style="253" customWidth="1"/>
    <col min="14343" max="14343" width="6.7109375" style="253" bestFit="1" customWidth="1"/>
    <col min="14344" max="14344" width="1.7109375" style="253" bestFit="1" customWidth="1"/>
    <col min="14345" max="14345" width="6.42578125" style="253" bestFit="1" customWidth="1"/>
    <col min="14346" max="14346" width="5.28515625" style="253" bestFit="1" customWidth="1"/>
    <col min="14347" max="14349" width="4" style="253" bestFit="1" customWidth="1"/>
    <col min="14350" max="14350" width="16.7109375" style="253" bestFit="1" customWidth="1"/>
    <col min="14351" max="14592" width="11" style="253"/>
    <col min="14593" max="14593" width="7" style="253" customWidth="1"/>
    <col min="14594" max="14594" width="47.42578125" style="253" bestFit="1" customWidth="1"/>
    <col min="14595" max="14595" width="20.140625" style="253" bestFit="1" customWidth="1"/>
    <col min="14596" max="14596" width="6.42578125" style="253" customWidth="1"/>
    <col min="14597" max="14597" width="8.42578125" style="253" customWidth="1"/>
    <col min="14598" max="14598" width="2.42578125" style="253" customWidth="1"/>
    <col min="14599" max="14599" width="6.7109375" style="253" bestFit="1" customWidth="1"/>
    <col min="14600" max="14600" width="1.7109375" style="253" bestFit="1" customWidth="1"/>
    <col min="14601" max="14601" width="6.42578125" style="253" bestFit="1" customWidth="1"/>
    <col min="14602" max="14602" width="5.28515625" style="253" bestFit="1" customWidth="1"/>
    <col min="14603" max="14605" width="4" style="253" bestFit="1" customWidth="1"/>
    <col min="14606" max="14606" width="16.7109375" style="253" bestFit="1" customWidth="1"/>
    <col min="14607" max="14848" width="11" style="253"/>
    <col min="14849" max="14849" width="7" style="253" customWidth="1"/>
    <col min="14850" max="14850" width="47.42578125" style="253" bestFit="1" customWidth="1"/>
    <col min="14851" max="14851" width="20.140625" style="253" bestFit="1" customWidth="1"/>
    <col min="14852" max="14852" width="6.42578125" style="253" customWidth="1"/>
    <col min="14853" max="14853" width="8.42578125" style="253" customWidth="1"/>
    <col min="14854" max="14854" width="2.42578125" style="253" customWidth="1"/>
    <col min="14855" max="14855" width="6.7109375" style="253" bestFit="1" customWidth="1"/>
    <col min="14856" max="14856" width="1.7109375" style="253" bestFit="1" customWidth="1"/>
    <col min="14857" max="14857" width="6.42578125" style="253" bestFit="1" customWidth="1"/>
    <col min="14858" max="14858" width="5.28515625" style="253" bestFit="1" customWidth="1"/>
    <col min="14859" max="14861" width="4" style="253" bestFit="1" customWidth="1"/>
    <col min="14862" max="14862" width="16.7109375" style="253" bestFit="1" customWidth="1"/>
    <col min="14863" max="15104" width="11" style="253"/>
    <col min="15105" max="15105" width="7" style="253" customWidth="1"/>
    <col min="15106" max="15106" width="47.42578125" style="253" bestFit="1" customWidth="1"/>
    <col min="15107" max="15107" width="20.140625" style="253" bestFit="1" customWidth="1"/>
    <col min="15108" max="15108" width="6.42578125" style="253" customWidth="1"/>
    <col min="15109" max="15109" width="8.42578125" style="253" customWidth="1"/>
    <col min="15110" max="15110" width="2.42578125" style="253" customWidth="1"/>
    <col min="15111" max="15111" width="6.7109375" style="253" bestFit="1" customWidth="1"/>
    <col min="15112" max="15112" width="1.7109375" style="253" bestFit="1" customWidth="1"/>
    <col min="15113" max="15113" width="6.42578125" style="253" bestFit="1" customWidth="1"/>
    <col min="15114" max="15114" width="5.28515625" style="253" bestFit="1" customWidth="1"/>
    <col min="15115" max="15117" width="4" style="253" bestFit="1" customWidth="1"/>
    <col min="15118" max="15118" width="16.7109375" style="253" bestFit="1" customWidth="1"/>
    <col min="15119" max="15360" width="11" style="253"/>
    <col min="15361" max="15361" width="7" style="253" customWidth="1"/>
    <col min="15362" max="15362" width="47.42578125" style="253" bestFit="1" customWidth="1"/>
    <col min="15363" max="15363" width="20.140625" style="253" bestFit="1" customWidth="1"/>
    <col min="15364" max="15364" width="6.42578125" style="253" customWidth="1"/>
    <col min="15365" max="15365" width="8.42578125" style="253" customWidth="1"/>
    <col min="15366" max="15366" width="2.42578125" style="253" customWidth="1"/>
    <col min="15367" max="15367" width="6.7109375" style="253" bestFit="1" customWidth="1"/>
    <col min="15368" max="15368" width="1.7109375" style="253" bestFit="1" customWidth="1"/>
    <col min="15369" max="15369" width="6.42578125" style="253" bestFit="1" customWidth="1"/>
    <col min="15370" max="15370" width="5.28515625" style="253" bestFit="1" customWidth="1"/>
    <col min="15371" max="15373" width="4" style="253" bestFit="1" customWidth="1"/>
    <col min="15374" max="15374" width="16.7109375" style="253" bestFit="1" customWidth="1"/>
    <col min="15375" max="15616" width="11" style="253"/>
    <col min="15617" max="15617" width="7" style="253" customWidth="1"/>
    <col min="15618" max="15618" width="47.42578125" style="253" bestFit="1" customWidth="1"/>
    <col min="15619" max="15619" width="20.140625" style="253" bestFit="1" customWidth="1"/>
    <col min="15620" max="15620" width="6.42578125" style="253" customWidth="1"/>
    <col min="15621" max="15621" width="8.42578125" style="253" customWidth="1"/>
    <col min="15622" max="15622" width="2.42578125" style="253" customWidth="1"/>
    <col min="15623" max="15623" width="6.7109375" style="253" bestFit="1" customWidth="1"/>
    <col min="15624" max="15624" width="1.7109375" style="253" bestFit="1" customWidth="1"/>
    <col min="15625" max="15625" width="6.42578125" style="253" bestFit="1" customWidth="1"/>
    <col min="15626" max="15626" width="5.28515625" style="253" bestFit="1" customWidth="1"/>
    <col min="15627" max="15629" width="4" style="253" bestFit="1" customWidth="1"/>
    <col min="15630" max="15630" width="16.7109375" style="253" bestFit="1" customWidth="1"/>
    <col min="15631" max="15872" width="11" style="253"/>
    <col min="15873" max="15873" width="7" style="253" customWidth="1"/>
    <col min="15874" max="15874" width="47.42578125" style="253" bestFit="1" customWidth="1"/>
    <col min="15875" max="15875" width="20.140625" style="253" bestFit="1" customWidth="1"/>
    <col min="15876" max="15876" width="6.42578125" style="253" customWidth="1"/>
    <col min="15877" max="15877" width="8.42578125" style="253" customWidth="1"/>
    <col min="15878" max="15878" width="2.42578125" style="253" customWidth="1"/>
    <col min="15879" max="15879" width="6.7109375" style="253" bestFit="1" customWidth="1"/>
    <col min="15880" max="15880" width="1.7109375" style="253" bestFit="1" customWidth="1"/>
    <col min="15881" max="15881" width="6.42578125" style="253" bestFit="1" customWidth="1"/>
    <col min="15882" max="15882" width="5.28515625" style="253" bestFit="1" customWidth="1"/>
    <col min="15883" max="15885" width="4" style="253" bestFit="1" customWidth="1"/>
    <col min="15886" max="15886" width="16.7109375" style="253" bestFit="1" customWidth="1"/>
    <col min="15887" max="16128" width="11" style="253"/>
    <col min="16129" max="16129" width="7" style="253" customWidth="1"/>
    <col min="16130" max="16130" width="47.42578125" style="253" bestFit="1" customWidth="1"/>
    <col min="16131" max="16131" width="20.140625" style="253" bestFit="1" customWidth="1"/>
    <col min="16132" max="16132" width="6.42578125" style="253" customWidth="1"/>
    <col min="16133" max="16133" width="8.42578125" style="253" customWidth="1"/>
    <col min="16134" max="16134" width="2.42578125" style="253" customWidth="1"/>
    <col min="16135" max="16135" width="6.7109375" style="253" bestFit="1" customWidth="1"/>
    <col min="16136" max="16136" width="1.7109375" style="253" bestFit="1" customWidth="1"/>
    <col min="16137" max="16137" width="6.42578125" style="253" bestFit="1" customWidth="1"/>
    <col min="16138" max="16138" width="5.28515625" style="253" bestFit="1" customWidth="1"/>
    <col min="16139" max="16141" width="4" style="253" bestFit="1" customWidth="1"/>
    <col min="16142" max="16142" width="16.7109375" style="253" bestFit="1" customWidth="1"/>
    <col min="16143" max="16384" width="11" style="253"/>
  </cols>
  <sheetData>
    <row r="1" spans="1:14" ht="13.5" x14ac:dyDescent="0.2">
      <c r="B1" s="254" t="s">
        <v>345</v>
      </c>
      <c r="J1" s="257"/>
    </row>
    <row r="2" spans="1:14" x14ac:dyDescent="0.2">
      <c r="A2" s="1144" t="s">
        <v>914</v>
      </c>
      <c r="B2" s="1144"/>
      <c r="C2" s="1144"/>
      <c r="D2" s="1144"/>
      <c r="E2" s="1144"/>
      <c r="F2" s="1144"/>
      <c r="G2" s="1144"/>
      <c r="H2" s="1144"/>
      <c r="I2" s="1144"/>
      <c r="J2" s="1144"/>
    </row>
    <row r="4" spans="1:14" x14ac:dyDescent="0.2">
      <c r="A4" s="1145" t="s">
        <v>346</v>
      </c>
      <c r="B4" s="1145"/>
      <c r="C4" s="1145"/>
      <c r="D4" s="1145"/>
      <c r="E4" s="1145"/>
      <c r="F4" s="1145"/>
      <c r="G4" s="1145"/>
      <c r="H4" s="1145"/>
      <c r="I4" s="1145"/>
      <c r="J4" s="1145"/>
    </row>
    <row r="6" spans="1:14" ht="49.5" customHeight="1" x14ac:dyDescent="0.2">
      <c r="A6" s="258"/>
      <c r="B6" s="259" t="s">
        <v>347</v>
      </c>
      <c r="C6" s="1146" t="s">
        <v>348</v>
      </c>
      <c r="D6" s="1147"/>
      <c r="E6" s="1147"/>
      <c r="F6" s="1147"/>
      <c r="G6" s="1147"/>
      <c r="H6" s="1147"/>
      <c r="I6" s="1147"/>
      <c r="J6" s="1147"/>
      <c r="K6" s="1147"/>
      <c r="L6" s="1147"/>
      <c r="M6" s="1147"/>
      <c r="N6" s="260"/>
    </row>
    <row r="7" spans="1:14" x14ac:dyDescent="0.2">
      <c r="A7" s="261"/>
      <c r="B7" s="262" t="s">
        <v>349</v>
      </c>
      <c r="C7" s="263" t="s">
        <v>350</v>
      </c>
      <c r="F7" s="264"/>
      <c r="G7" s="264"/>
      <c r="H7" s="264"/>
      <c r="I7" s="264"/>
      <c r="J7" s="264"/>
    </row>
    <row r="8" spans="1:14" ht="13.5" x14ac:dyDescent="0.25">
      <c r="F8" s="265"/>
      <c r="G8" s="266"/>
    </row>
    <row r="9" spans="1:14" ht="13.5" x14ac:dyDescent="0.25">
      <c r="B9" s="268" t="s">
        <v>351</v>
      </c>
      <c r="C9" s="268"/>
      <c r="D9" s="269"/>
      <c r="G9" s="270"/>
      <c r="H9" s="271"/>
      <c r="I9" s="270"/>
    </row>
    <row r="10" spans="1:14" ht="13.5" x14ac:dyDescent="0.25">
      <c r="B10" s="268" t="s">
        <v>352</v>
      </c>
      <c r="C10" s="268"/>
      <c r="D10" s="269"/>
      <c r="F10" s="271"/>
      <c r="G10" s="270"/>
      <c r="H10" s="271"/>
      <c r="I10" s="270"/>
    </row>
    <row r="11" spans="1:14" ht="13.5" x14ac:dyDescent="0.25">
      <c r="B11" s="268"/>
      <c r="C11" s="268"/>
      <c r="D11" s="269"/>
      <c r="F11" s="271"/>
      <c r="G11" s="270"/>
      <c r="H11" s="271"/>
      <c r="I11" s="270"/>
    </row>
    <row r="12" spans="1:14" ht="14.25" thickBot="1" x14ac:dyDescent="0.3">
      <c r="B12" s="272" t="s">
        <v>353</v>
      </c>
      <c r="C12" s="268"/>
      <c r="D12" s="269"/>
      <c r="F12" s="265" t="s">
        <v>1078</v>
      </c>
      <c r="G12" s="270"/>
      <c r="H12" s="271"/>
      <c r="I12" s="270"/>
    </row>
    <row r="13" spans="1:14" ht="13.5" thickBot="1" x14ac:dyDescent="0.25">
      <c r="A13" s="1148" t="s">
        <v>354</v>
      </c>
      <c r="B13" s="1149"/>
      <c r="C13" s="1148" t="s">
        <v>355</v>
      </c>
      <c r="D13" s="1150"/>
      <c r="E13" s="1150"/>
      <c r="F13" s="1150"/>
      <c r="G13" s="1150"/>
      <c r="H13" s="1150"/>
      <c r="I13" s="1150"/>
      <c r="J13" s="1150"/>
      <c r="K13" s="1150"/>
      <c r="L13" s="1150"/>
      <c r="M13" s="1150"/>
      <c r="N13" s="1149"/>
    </row>
    <row r="14" spans="1:14" x14ac:dyDescent="0.2">
      <c r="A14" s="273" t="s">
        <v>139</v>
      </c>
      <c r="B14" s="274"/>
      <c r="C14" s="1151" t="s">
        <v>21</v>
      </c>
      <c r="D14" s="1152"/>
      <c r="E14" s="1157" t="s">
        <v>356</v>
      </c>
      <c r="F14" s="1158"/>
      <c r="G14" s="1158"/>
      <c r="H14" s="1158"/>
      <c r="I14" s="1158"/>
      <c r="J14" s="1158"/>
      <c r="K14" s="1158"/>
      <c r="L14" s="1158"/>
      <c r="M14" s="1158"/>
      <c r="N14" s="1163" t="s">
        <v>357</v>
      </c>
    </row>
    <row r="15" spans="1:14" x14ac:dyDescent="0.2">
      <c r="A15" s="275" t="s">
        <v>358</v>
      </c>
      <c r="B15" s="276"/>
      <c r="C15" s="1153"/>
      <c r="D15" s="1154"/>
      <c r="E15" s="1159"/>
      <c r="F15" s="1160"/>
      <c r="G15" s="1160"/>
      <c r="H15" s="1160"/>
      <c r="I15" s="1160"/>
      <c r="J15" s="1160"/>
      <c r="K15" s="1160"/>
      <c r="L15" s="1160"/>
      <c r="M15" s="1160"/>
      <c r="N15" s="1164"/>
    </row>
    <row r="16" spans="1:14" x14ac:dyDescent="0.2">
      <c r="A16" s="277"/>
      <c r="B16" s="276" t="s">
        <v>359</v>
      </c>
      <c r="C16" s="1153"/>
      <c r="D16" s="1154"/>
      <c r="E16" s="1159"/>
      <c r="F16" s="1160"/>
      <c r="G16" s="1160"/>
      <c r="H16" s="1160"/>
      <c r="I16" s="1160"/>
      <c r="J16" s="1160"/>
      <c r="K16" s="1160"/>
      <c r="L16" s="1160"/>
      <c r="M16" s="1160"/>
      <c r="N16" s="1164"/>
    </row>
    <row r="17" spans="1:15" ht="13.5" thickBot="1" x14ac:dyDescent="0.25">
      <c r="A17" s="278"/>
      <c r="B17" s="279"/>
      <c r="C17" s="1155"/>
      <c r="D17" s="1156"/>
      <c r="E17" s="1161"/>
      <c r="F17" s="1162"/>
      <c r="G17" s="1162"/>
      <c r="H17" s="1162"/>
      <c r="I17" s="1162"/>
      <c r="J17" s="1162"/>
      <c r="K17" s="1162"/>
      <c r="L17" s="1162"/>
      <c r="M17" s="1162"/>
      <c r="N17" s="1165"/>
    </row>
    <row r="18" spans="1:15" ht="16.5" customHeight="1" thickBot="1" x14ac:dyDescent="0.25">
      <c r="A18" s="745">
        <v>1</v>
      </c>
      <c r="B18" s="280">
        <v>2</v>
      </c>
      <c r="C18" s="1166">
        <v>3</v>
      </c>
      <c r="D18" s="1167"/>
      <c r="E18" s="1166">
        <v>4</v>
      </c>
      <c r="F18" s="1168"/>
      <c r="G18" s="1168"/>
      <c r="H18" s="1168"/>
      <c r="I18" s="1168"/>
      <c r="J18" s="1168"/>
      <c r="K18" s="1168"/>
      <c r="L18" s="1168"/>
      <c r="M18" s="1168"/>
      <c r="N18" s="281">
        <v>5</v>
      </c>
    </row>
    <row r="19" spans="1:15" ht="13.5" thickBot="1" x14ac:dyDescent="0.25">
      <c r="A19" s="1166" t="s">
        <v>360</v>
      </c>
      <c r="B19" s="1168"/>
      <c r="C19" s="1168"/>
      <c r="D19" s="1168"/>
      <c r="E19" s="1169"/>
      <c r="F19" s="1169"/>
      <c r="G19" s="1169"/>
      <c r="H19" s="1169"/>
      <c r="I19" s="1169"/>
      <c r="J19" s="1169"/>
      <c r="K19" s="1169"/>
      <c r="L19" s="1169"/>
      <c r="M19" s="1169"/>
      <c r="N19" s="1167"/>
      <c r="O19" s="253" t="s">
        <v>78</v>
      </c>
    </row>
    <row r="20" spans="1:15" ht="21" customHeight="1" x14ac:dyDescent="0.2">
      <c r="A20" s="1170">
        <v>1</v>
      </c>
      <c r="B20" s="282" t="s">
        <v>361</v>
      </c>
      <c r="C20" s="283" t="s">
        <v>362</v>
      </c>
      <c r="D20" s="284">
        <v>6897</v>
      </c>
      <c r="E20" s="1173">
        <f>D20</f>
        <v>6897</v>
      </c>
      <c r="F20" s="1175" t="s">
        <v>363</v>
      </c>
      <c r="G20" s="1175">
        <f>D21</f>
        <v>2</v>
      </c>
      <c r="H20" s="1175" t="s">
        <v>363</v>
      </c>
      <c r="I20" s="1175">
        <f>D22</f>
        <v>0.7</v>
      </c>
      <c r="J20" s="1175"/>
      <c r="K20" s="1177">
        <f>D23</f>
        <v>1.2</v>
      </c>
      <c r="L20" s="1175"/>
      <c r="M20" s="285"/>
      <c r="N20" s="1179">
        <f>D20*D21*D22*K20</f>
        <v>11587</v>
      </c>
    </row>
    <row r="21" spans="1:15" ht="23.25" customHeight="1" x14ac:dyDescent="0.2">
      <c r="A21" s="1171"/>
      <c r="B21" s="286" t="s">
        <v>364</v>
      </c>
      <c r="C21" s="287" t="s">
        <v>365</v>
      </c>
      <c r="D21" s="288">
        <v>2</v>
      </c>
      <c r="E21" s="1174"/>
      <c r="F21" s="1176"/>
      <c r="G21" s="1176"/>
      <c r="H21" s="1176"/>
      <c r="I21" s="1176"/>
      <c r="J21" s="1176"/>
      <c r="K21" s="1178"/>
      <c r="L21" s="1176"/>
      <c r="M21" s="289"/>
      <c r="N21" s="1180"/>
    </row>
    <row r="22" spans="1:15" ht="17.25" customHeight="1" x14ac:dyDescent="0.2">
      <c r="A22" s="1171"/>
      <c r="B22" s="290" t="s">
        <v>366</v>
      </c>
      <c r="C22" s="291" t="s">
        <v>367</v>
      </c>
      <c r="D22" s="292">
        <v>0.7</v>
      </c>
      <c r="E22" s="1174"/>
      <c r="F22" s="1176"/>
      <c r="G22" s="1176"/>
      <c r="H22" s="1176"/>
      <c r="I22" s="1176"/>
      <c r="J22" s="1176"/>
      <c r="K22" s="1178"/>
      <c r="L22" s="1176"/>
      <c r="M22" s="289"/>
      <c r="N22" s="1180"/>
    </row>
    <row r="23" spans="1:15" ht="13.5" thickBot="1" x14ac:dyDescent="0.25">
      <c r="A23" s="1172"/>
      <c r="B23" s="293" t="s">
        <v>368</v>
      </c>
      <c r="C23" s="294" t="s">
        <v>369</v>
      </c>
      <c r="D23" s="295">
        <v>1.2</v>
      </c>
      <c r="E23" s="1174"/>
      <c r="F23" s="1176"/>
      <c r="G23" s="1176"/>
      <c r="H23" s="1176"/>
      <c r="I23" s="1176"/>
      <c r="J23" s="1176"/>
      <c r="K23" s="1178"/>
      <c r="L23" s="1176"/>
      <c r="M23" s="289"/>
      <c r="N23" s="1181"/>
    </row>
    <row r="24" spans="1:15" x14ac:dyDescent="0.2">
      <c r="A24" s="1170">
        <v>2</v>
      </c>
      <c r="B24" s="282" t="s">
        <v>370</v>
      </c>
      <c r="C24" s="283" t="s">
        <v>371</v>
      </c>
      <c r="D24" s="284">
        <v>2463</v>
      </c>
      <c r="E24" s="1173">
        <f>D24</f>
        <v>2463</v>
      </c>
      <c r="F24" s="1175" t="s">
        <v>363</v>
      </c>
      <c r="G24" s="1175">
        <f>D25</f>
        <v>2</v>
      </c>
      <c r="H24" s="1184" t="s">
        <v>363</v>
      </c>
      <c r="I24" s="1175">
        <f>D27</f>
        <v>0.4</v>
      </c>
      <c r="J24" s="1175"/>
      <c r="K24" s="1177">
        <f>D23</f>
        <v>1.2</v>
      </c>
      <c r="L24" s="1175"/>
      <c r="M24" s="285"/>
      <c r="N24" s="1179">
        <f>D24*D25*D27*K24</f>
        <v>2364</v>
      </c>
    </row>
    <row r="25" spans="1:15" x14ac:dyDescent="0.2">
      <c r="A25" s="1171"/>
      <c r="B25" s="286" t="s">
        <v>364</v>
      </c>
      <c r="C25" s="287" t="s">
        <v>372</v>
      </c>
      <c r="D25" s="296">
        <v>2</v>
      </c>
      <c r="E25" s="1174"/>
      <c r="F25" s="1176"/>
      <c r="G25" s="1176"/>
      <c r="H25" s="1185"/>
      <c r="I25" s="1176"/>
      <c r="J25" s="1176"/>
      <c r="K25" s="1178"/>
      <c r="L25" s="1176"/>
      <c r="M25" s="289"/>
      <c r="N25" s="1180"/>
    </row>
    <row r="26" spans="1:15" ht="14.25" customHeight="1" x14ac:dyDescent="0.2">
      <c r="A26" s="1171"/>
      <c r="B26" s="297" t="s">
        <v>366</v>
      </c>
      <c r="C26" s="287"/>
      <c r="D26" s="288"/>
      <c r="E26" s="1174"/>
      <c r="F26" s="1176"/>
      <c r="G26" s="1176"/>
      <c r="H26" s="1185"/>
      <c r="I26" s="1176"/>
      <c r="J26" s="1176"/>
      <c r="K26" s="1178"/>
      <c r="L26" s="1176"/>
      <c r="M26" s="289"/>
      <c r="N26" s="1180"/>
    </row>
    <row r="27" spans="1:15" ht="18" customHeight="1" thickBot="1" x14ac:dyDescent="0.25">
      <c r="A27" s="1171"/>
      <c r="B27" s="298" t="s">
        <v>373</v>
      </c>
      <c r="C27" s="299" t="s">
        <v>367</v>
      </c>
      <c r="D27" s="300">
        <v>0.4</v>
      </c>
      <c r="E27" s="1182"/>
      <c r="F27" s="1183"/>
      <c r="G27" s="1183"/>
      <c r="H27" s="1186"/>
      <c r="I27" s="1183"/>
      <c r="J27" s="1176"/>
      <c r="K27" s="1178"/>
      <c r="L27" s="1183"/>
      <c r="M27" s="301"/>
      <c r="N27" s="1181"/>
    </row>
    <row r="28" spans="1:15" x14ac:dyDescent="0.2">
      <c r="A28" s="1170">
        <v>3</v>
      </c>
      <c r="B28" s="282" t="s">
        <v>374</v>
      </c>
      <c r="C28" s="302" t="s">
        <v>375</v>
      </c>
      <c r="D28" s="303">
        <v>1380</v>
      </c>
      <c r="E28" s="1173">
        <f>D28</f>
        <v>1380</v>
      </c>
      <c r="F28" s="1175" t="s">
        <v>363</v>
      </c>
      <c r="G28" s="1175">
        <f>D29</f>
        <v>39</v>
      </c>
      <c r="H28" s="1184" t="s">
        <v>363</v>
      </c>
      <c r="I28" s="1175">
        <f>D30</f>
        <v>1.1000000000000001</v>
      </c>
      <c r="J28" s="1184"/>
      <c r="K28" s="1177">
        <f>D32</f>
        <v>1.2</v>
      </c>
      <c r="L28" s="741"/>
      <c r="M28" s="304"/>
      <c r="N28" s="1179">
        <f>D28*D29*D30*K28</f>
        <v>71042</v>
      </c>
    </row>
    <row r="29" spans="1:15" x14ac:dyDescent="0.2">
      <c r="A29" s="1171"/>
      <c r="B29" s="286" t="s">
        <v>376</v>
      </c>
      <c r="C29" s="305" t="s">
        <v>377</v>
      </c>
      <c r="D29" s="306">
        <v>39</v>
      </c>
      <c r="E29" s="1174"/>
      <c r="F29" s="1176"/>
      <c r="G29" s="1176"/>
      <c r="H29" s="1185"/>
      <c r="I29" s="1176"/>
      <c r="J29" s="1185"/>
      <c r="K29" s="1178"/>
      <c r="L29" s="742"/>
      <c r="M29" s="307"/>
      <c r="N29" s="1180"/>
    </row>
    <row r="30" spans="1:15" x14ac:dyDescent="0.2">
      <c r="A30" s="1171"/>
      <c r="B30" s="286" t="s">
        <v>378</v>
      </c>
      <c r="C30" s="305" t="s">
        <v>379</v>
      </c>
      <c r="D30" s="306">
        <v>1.1000000000000001</v>
      </c>
      <c r="E30" s="1174"/>
      <c r="F30" s="1176"/>
      <c r="G30" s="1176"/>
      <c r="H30" s="1185"/>
      <c r="I30" s="1176"/>
      <c r="J30" s="1185"/>
      <c r="K30" s="1178"/>
      <c r="L30" s="742"/>
      <c r="M30" s="307"/>
      <c r="N30" s="1180"/>
    </row>
    <row r="31" spans="1:15" x14ac:dyDescent="0.2">
      <c r="A31" s="1171"/>
      <c r="B31" s="286" t="s">
        <v>380</v>
      </c>
      <c r="C31" s="305"/>
      <c r="D31" s="306"/>
      <c r="E31" s="1174"/>
      <c r="F31" s="1176"/>
      <c r="G31" s="1176"/>
      <c r="H31" s="1185"/>
      <c r="I31" s="1176"/>
      <c r="J31" s="1185"/>
      <c r="K31" s="1178"/>
      <c r="L31" s="742"/>
      <c r="M31" s="307"/>
      <c r="N31" s="1180"/>
    </row>
    <row r="32" spans="1:15" ht="13.5" thickBot="1" x14ac:dyDescent="0.25">
      <c r="A32" s="1172"/>
      <c r="B32" s="293" t="s">
        <v>381</v>
      </c>
      <c r="C32" s="294" t="s">
        <v>369</v>
      </c>
      <c r="D32" s="295">
        <v>1.2</v>
      </c>
      <c r="E32" s="1182"/>
      <c r="F32" s="1183"/>
      <c r="G32" s="1183"/>
      <c r="H32" s="1186"/>
      <c r="I32" s="1183"/>
      <c r="J32" s="1186"/>
      <c r="K32" s="1187"/>
      <c r="L32" s="743"/>
      <c r="M32" s="308"/>
      <c r="N32" s="1181"/>
    </row>
    <row r="33" spans="1:14" x14ac:dyDescent="0.2">
      <c r="A33" s="1170">
        <v>4</v>
      </c>
      <c r="B33" s="282" t="s">
        <v>374</v>
      </c>
      <c r="C33" s="302" t="s">
        <v>382</v>
      </c>
      <c r="D33" s="303">
        <v>3288</v>
      </c>
      <c r="E33" s="1173">
        <f>D33</f>
        <v>3288</v>
      </c>
      <c r="F33" s="1175" t="s">
        <v>363</v>
      </c>
      <c r="G33" s="1175">
        <f>D34</f>
        <v>11</v>
      </c>
      <c r="H33" s="1184" t="s">
        <v>363</v>
      </c>
      <c r="I33" s="1175">
        <f>D35</f>
        <v>1.1000000000000001</v>
      </c>
      <c r="J33" s="1184"/>
      <c r="K33" s="1177">
        <f>D37</f>
        <v>1.2</v>
      </c>
      <c r="L33" s="741"/>
      <c r="M33" s="304"/>
      <c r="N33" s="1179">
        <f>D33*D34*D35*K33</f>
        <v>47742</v>
      </c>
    </row>
    <row r="34" spans="1:14" x14ac:dyDescent="0.2">
      <c r="A34" s="1171"/>
      <c r="B34" s="286" t="s">
        <v>376</v>
      </c>
      <c r="C34" s="305" t="s">
        <v>377</v>
      </c>
      <c r="D34" s="306">
        <v>11</v>
      </c>
      <c r="E34" s="1174"/>
      <c r="F34" s="1176"/>
      <c r="G34" s="1176"/>
      <c r="H34" s="1185"/>
      <c r="I34" s="1176"/>
      <c r="J34" s="1185"/>
      <c r="K34" s="1178"/>
      <c r="L34" s="742"/>
      <c r="M34" s="307"/>
      <c r="N34" s="1180"/>
    </row>
    <row r="35" spans="1:14" x14ac:dyDescent="0.2">
      <c r="A35" s="1171"/>
      <c r="B35" s="286" t="s">
        <v>383</v>
      </c>
      <c r="C35" s="305" t="s">
        <v>379</v>
      </c>
      <c r="D35" s="306">
        <v>1.1000000000000001</v>
      </c>
      <c r="E35" s="1174"/>
      <c r="F35" s="1176"/>
      <c r="G35" s="1176"/>
      <c r="H35" s="1185"/>
      <c r="I35" s="1176"/>
      <c r="J35" s="1185"/>
      <c r="K35" s="1178"/>
      <c r="L35" s="742"/>
      <c r="M35" s="307"/>
      <c r="N35" s="1180"/>
    </row>
    <row r="36" spans="1:14" x14ac:dyDescent="0.2">
      <c r="A36" s="1171"/>
      <c r="B36" s="286" t="s">
        <v>380</v>
      </c>
      <c r="C36" s="305"/>
      <c r="D36" s="306"/>
      <c r="E36" s="1174"/>
      <c r="F36" s="1176"/>
      <c r="G36" s="1176"/>
      <c r="H36" s="1185"/>
      <c r="I36" s="1176"/>
      <c r="J36" s="1185"/>
      <c r="K36" s="1178"/>
      <c r="L36" s="742"/>
      <c r="M36" s="307"/>
      <c r="N36" s="1180"/>
    </row>
    <row r="37" spans="1:14" ht="13.5" thickBot="1" x14ac:dyDescent="0.25">
      <c r="A37" s="1172"/>
      <c r="B37" s="293" t="s">
        <v>381</v>
      </c>
      <c r="C37" s="294" t="s">
        <v>369</v>
      </c>
      <c r="D37" s="295">
        <v>1.2</v>
      </c>
      <c r="E37" s="1182"/>
      <c r="F37" s="1183"/>
      <c r="G37" s="1183"/>
      <c r="H37" s="1186"/>
      <c r="I37" s="1183"/>
      <c r="J37" s="1186"/>
      <c r="K37" s="1187"/>
      <c r="L37" s="743"/>
      <c r="M37" s="308"/>
      <c r="N37" s="1181"/>
    </row>
    <row r="38" spans="1:14" ht="13.5" thickBot="1" x14ac:dyDescent="0.25">
      <c r="A38" s="1191" t="s">
        <v>915</v>
      </c>
      <c r="B38" s="1192"/>
      <c r="C38" s="1192"/>
      <c r="D38" s="1192"/>
      <c r="E38" s="1192"/>
      <c r="F38" s="1192"/>
      <c r="G38" s="1192"/>
      <c r="H38" s="1192"/>
      <c r="I38" s="1192"/>
      <c r="J38" s="1192"/>
      <c r="K38" s="1192"/>
      <c r="L38" s="1192"/>
      <c r="M38" s="1193"/>
      <c r="N38" s="744">
        <f>N20+N24+N28+N33</f>
        <v>132735</v>
      </c>
    </row>
    <row r="39" spans="1:14" ht="13.5" thickBot="1" x14ac:dyDescent="0.25">
      <c r="A39" s="1194" t="s">
        <v>916</v>
      </c>
      <c r="B39" s="1195"/>
      <c r="C39" s="1195"/>
      <c r="D39" s="1195"/>
      <c r="E39" s="1195"/>
      <c r="F39" s="1195"/>
      <c r="G39" s="1195"/>
      <c r="H39" s="1195"/>
      <c r="I39" s="1195"/>
      <c r="J39" s="1195"/>
      <c r="K39" s="1195"/>
      <c r="L39" s="1195"/>
      <c r="M39" s="1196"/>
      <c r="N39" s="309">
        <f>SUM(N20:N33)*1.4</f>
        <v>185829</v>
      </c>
    </row>
    <row r="40" spans="1:14" ht="11.25" customHeight="1" thickBot="1" x14ac:dyDescent="0.25">
      <c r="A40" s="1197" t="s">
        <v>384</v>
      </c>
      <c r="B40" s="1198"/>
      <c r="C40" s="1198"/>
      <c r="D40" s="1198"/>
      <c r="E40" s="1198"/>
      <c r="F40" s="1198"/>
      <c r="G40" s="1198"/>
      <c r="H40" s="1198"/>
      <c r="I40" s="1198"/>
      <c r="J40" s="1198"/>
      <c r="K40" s="1198"/>
      <c r="L40" s="1198"/>
      <c r="M40" s="1198"/>
      <c r="N40" s="1199"/>
    </row>
    <row r="41" spans="1:14" ht="3.75" hidden="1" customHeight="1" thickBot="1" x14ac:dyDescent="0.25">
      <c r="A41" s="1200">
        <v>6</v>
      </c>
      <c r="B41" s="282" t="s">
        <v>361</v>
      </c>
      <c r="C41" s="310" t="s">
        <v>362</v>
      </c>
      <c r="D41" s="311">
        <v>2705</v>
      </c>
      <c r="E41" s="1202">
        <f>D41</f>
        <v>2705</v>
      </c>
      <c r="F41" s="1184" t="s">
        <v>363</v>
      </c>
      <c r="G41" s="1184">
        <f>D42</f>
        <v>0</v>
      </c>
      <c r="H41" s="1184" t="s">
        <v>363</v>
      </c>
      <c r="I41" s="1205">
        <f>D43</f>
        <v>1</v>
      </c>
      <c r="J41" s="1184" t="s">
        <v>363</v>
      </c>
      <c r="K41" s="1205">
        <f>D44</f>
        <v>1.2</v>
      </c>
      <c r="L41" s="1184"/>
      <c r="M41" s="312"/>
      <c r="N41" s="1208">
        <f>D41*D42*D43*D44</f>
        <v>0</v>
      </c>
    </row>
    <row r="42" spans="1:14" ht="13.5" hidden="1" thickBot="1" x14ac:dyDescent="0.25">
      <c r="A42" s="1201"/>
      <c r="B42" s="286" t="s">
        <v>364</v>
      </c>
      <c r="C42" s="313" t="s">
        <v>365</v>
      </c>
      <c r="D42" s="314">
        <v>0</v>
      </c>
      <c r="E42" s="1203"/>
      <c r="F42" s="1185"/>
      <c r="G42" s="1185"/>
      <c r="H42" s="1185"/>
      <c r="I42" s="1206"/>
      <c r="J42" s="1185"/>
      <c r="K42" s="1206"/>
      <c r="L42" s="1185"/>
      <c r="M42" s="315"/>
      <c r="N42" s="1209"/>
    </row>
    <row r="43" spans="1:14" ht="39" hidden="1" thickBot="1" x14ac:dyDescent="0.25">
      <c r="A43" s="1201"/>
      <c r="B43" s="316" t="s">
        <v>366</v>
      </c>
      <c r="C43" s="317" t="s">
        <v>385</v>
      </c>
      <c r="D43" s="318">
        <v>1</v>
      </c>
      <c r="E43" s="1203"/>
      <c r="F43" s="1185"/>
      <c r="G43" s="1185"/>
      <c r="H43" s="1185"/>
      <c r="I43" s="1206"/>
      <c r="J43" s="1185"/>
      <c r="K43" s="1206"/>
      <c r="L43" s="1185"/>
      <c r="M43" s="315"/>
      <c r="N43" s="1209"/>
    </row>
    <row r="44" spans="1:14" ht="13.5" hidden="1" thickBot="1" x14ac:dyDescent="0.25">
      <c r="A44" s="1201"/>
      <c r="B44" s="293" t="s">
        <v>386</v>
      </c>
      <c r="C44" s="299" t="s">
        <v>387</v>
      </c>
      <c r="D44" s="319">
        <v>1.2</v>
      </c>
      <c r="E44" s="1204"/>
      <c r="F44" s="1186"/>
      <c r="G44" s="1186"/>
      <c r="H44" s="1186"/>
      <c r="I44" s="1207"/>
      <c r="J44" s="1186"/>
      <c r="K44" s="1207"/>
      <c r="L44" s="1186"/>
      <c r="M44" s="320"/>
      <c r="N44" s="1209"/>
    </row>
    <row r="45" spans="1:14" ht="13.5" hidden="1" thickBot="1" x14ac:dyDescent="0.25">
      <c r="A45" s="1212">
        <v>7</v>
      </c>
      <c r="B45" s="282" t="s">
        <v>370</v>
      </c>
      <c r="C45" s="321" t="s">
        <v>371</v>
      </c>
      <c r="D45" s="322">
        <v>485</v>
      </c>
      <c r="E45" s="1214">
        <f>D45</f>
        <v>485</v>
      </c>
      <c r="F45" s="1188" t="s">
        <v>363</v>
      </c>
      <c r="G45" s="1188">
        <f>D46</f>
        <v>0</v>
      </c>
      <c r="H45" s="1188" t="s">
        <v>363</v>
      </c>
      <c r="I45" s="1188">
        <f>D48</f>
        <v>1.2</v>
      </c>
      <c r="J45" s="1188"/>
      <c r="K45" s="1188"/>
      <c r="L45" s="1188"/>
      <c r="M45" s="323"/>
      <c r="N45" s="1210">
        <f>D45*D46*D48</f>
        <v>0</v>
      </c>
    </row>
    <row r="46" spans="1:14" ht="13.5" hidden="1" thickBot="1" x14ac:dyDescent="0.25">
      <c r="A46" s="1213"/>
      <c r="B46" s="286" t="s">
        <v>364</v>
      </c>
      <c r="C46" s="317" t="s">
        <v>372</v>
      </c>
      <c r="D46" s="324">
        <v>0</v>
      </c>
      <c r="E46" s="1215"/>
      <c r="F46" s="1189"/>
      <c r="G46" s="1189"/>
      <c r="H46" s="1189"/>
      <c r="I46" s="1189"/>
      <c r="J46" s="1189"/>
      <c r="K46" s="1189"/>
      <c r="L46" s="1189"/>
      <c r="M46" s="325"/>
      <c r="N46" s="1211"/>
    </row>
    <row r="47" spans="1:14" ht="13.5" hidden="1" thickBot="1" x14ac:dyDescent="0.25">
      <c r="A47" s="1213"/>
      <c r="B47" s="316" t="s">
        <v>388</v>
      </c>
      <c r="C47" s="326"/>
      <c r="D47" s="327"/>
      <c r="E47" s="1215"/>
      <c r="F47" s="1189"/>
      <c r="G47" s="1189"/>
      <c r="H47" s="1189"/>
      <c r="I47" s="1189"/>
      <c r="J47" s="1189"/>
      <c r="K47" s="1189"/>
      <c r="L47" s="1189"/>
      <c r="M47" s="325"/>
      <c r="N47" s="1211"/>
    </row>
    <row r="48" spans="1:14" ht="13.5" hidden="1" thickBot="1" x14ac:dyDescent="0.25">
      <c r="A48" s="1213"/>
      <c r="B48" s="293" t="s">
        <v>386</v>
      </c>
      <c r="C48" s="326" t="s">
        <v>387</v>
      </c>
      <c r="D48" s="327">
        <v>1.2</v>
      </c>
      <c r="E48" s="1216"/>
      <c r="F48" s="1190"/>
      <c r="G48" s="1190"/>
      <c r="H48" s="1190"/>
      <c r="I48" s="1190"/>
      <c r="J48" s="1190"/>
      <c r="K48" s="1190"/>
      <c r="L48" s="1190"/>
      <c r="M48" s="328"/>
      <c r="N48" s="1211"/>
    </row>
    <row r="49" spans="1:14" x14ac:dyDescent="0.2">
      <c r="A49" s="1217">
        <v>5</v>
      </c>
      <c r="B49" s="282" t="s">
        <v>374</v>
      </c>
      <c r="C49" s="329" t="s">
        <v>375</v>
      </c>
      <c r="D49" s="330">
        <v>422</v>
      </c>
      <c r="E49" s="1214">
        <f>D49</f>
        <v>422</v>
      </c>
      <c r="F49" s="1188" t="s">
        <v>363</v>
      </c>
      <c r="G49" s="1188">
        <f>D50</f>
        <v>39</v>
      </c>
      <c r="H49" s="1188" t="s">
        <v>363</v>
      </c>
      <c r="I49" s="1220">
        <f>D51</f>
        <v>1</v>
      </c>
      <c r="J49" s="1188" t="s">
        <v>363</v>
      </c>
      <c r="K49" s="1220">
        <f>D52</f>
        <v>1</v>
      </c>
      <c r="L49" s="1188" t="s">
        <v>363</v>
      </c>
      <c r="M49" s="1224">
        <f>D53</f>
        <v>1.2</v>
      </c>
      <c r="N49" s="1210">
        <f>D49*D50*D51*D52*D53</f>
        <v>19750</v>
      </c>
    </row>
    <row r="50" spans="1:14" x14ac:dyDescent="0.2">
      <c r="A50" s="1218"/>
      <c r="B50" s="316" t="s">
        <v>376</v>
      </c>
      <c r="C50" s="331" t="s">
        <v>377</v>
      </c>
      <c r="D50" s="332">
        <f>D29</f>
        <v>39</v>
      </c>
      <c r="E50" s="1215"/>
      <c r="F50" s="1189"/>
      <c r="G50" s="1189"/>
      <c r="H50" s="1189"/>
      <c r="I50" s="1221"/>
      <c r="J50" s="1189"/>
      <c r="K50" s="1221"/>
      <c r="L50" s="1189"/>
      <c r="M50" s="1225"/>
      <c r="N50" s="1211"/>
    </row>
    <row r="51" spans="1:14" x14ac:dyDescent="0.2">
      <c r="A51" s="1218"/>
      <c r="B51" s="286" t="s">
        <v>378</v>
      </c>
      <c r="C51" s="331" t="s">
        <v>389</v>
      </c>
      <c r="D51" s="332">
        <v>1</v>
      </c>
      <c r="E51" s="1215"/>
      <c r="F51" s="1189"/>
      <c r="G51" s="1189"/>
      <c r="H51" s="1189"/>
      <c r="I51" s="1221"/>
      <c r="J51" s="1189"/>
      <c r="K51" s="1221"/>
      <c r="L51" s="1189"/>
      <c r="M51" s="1225"/>
      <c r="N51" s="1211"/>
    </row>
    <row r="52" spans="1:14" x14ac:dyDescent="0.2">
      <c r="A52" s="1218"/>
      <c r="B52" s="286" t="s">
        <v>390</v>
      </c>
      <c r="C52" s="331" t="s">
        <v>391</v>
      </c>
      <c r="D52" s="332">
        <v>1</v>
      </c>
      <c r="E52" s="1215"/>
      <c r="F52" s="1189"/>
      <c r="G52" s="1189"/>
      <c r="H52" s="1189"/>
      <c r="I52" s="1221"/>
      <c r="J52" s="1189"/>
      <c r="K52" s="1221"/>
      <c r="L52" s="1189"/>
      <c r="M52" s="1225"/>
      <c r="N52" s="1211"/>
    </row>
    <row r="53" spans="1:14" ht="13.5" thickBot="1" x14ac:dyDescent="0.25">
      <c r="A53" s="1219"/>
      <c r="B53" s="333"/>
      <c r="C53" s="334" t="s">
        <v>392</v>
      </c>
      <c r="D53" s="335">
        <v>1.2</v>
      </c>
      <c r="E53" s="1216"/>
      <c r="F53" s="1190"/>
      <c r="G53" s="1190"/>
      <c r="H53" s="1190"/>
      <c r="I53" s="1222"/>
      <c r="J53" s="1190"/>
      <c r="K53" s="1222"/>
      <c r="L53" s="1190"/>
      <c r="M53" s="1226"/>
      <c r="N53" s="1223"/>
    </row>
    <row r="54" spans="1:14" x14ac:dyDescent="0.2">
      <c r="A54" s="1217">
        <v>6</v>
      </c>
      <c r="B54" s="282" t="s">
        <v>374</v>
      </c>
      <c r="C54" s="329" t="s">
        <v>382</v>
      </c>
      <c r="D54" s="330">
        <v>791</v>
      </c>
      <c r="E54" s="1214">
        <f>D54</f>
        <v>791</v>
      </c>
      <c r="F54" s="1188" t="s">
        <v>363</v>
      </c>
      <c r="G54" s="1188">
        <f>D55</f>
        <v>11</v>
      </c>
      <c r="H54" s="1188" t="s">
        <v>363</v>
      </c>
      <c r="I54" s="1220">
        <f>D56</f>
        <v>1</v>
      </c>
      <c r="J54" s="1188" t="s">
        <v>363</v>
      </c>
      <c r="K54" s="1220">
        <f>D57</f>
        <v>1</v>
      </c>
      <c r="L54" s="1188" t="s">
        <v>363</v>
      </c>
      <c r="M54" s="1224">
        <f>D58</f>
        <v>1.2</v>
      </c>
      <c r="N54" s="1210">
        <f>D54*D55*D56*D57*D58</f>
        <v>10441</v>
      </c>
    </row>
    <row r="55" spans="1:14" x14ac:dyDescent="0.2">
      <c r="A55" s="1218"/>
      <c r="B55" s="316" t="s">
        <v>376</v>
      </c>
      <c r="C55" s="331" t="s">
        <v>377</v>
      </c>
      <c r="D55" s="332">
        <f>D34</f>
        <v>11</v>
      </c>
      <c r="E55" s="1215"/>
      <c r="F55" s="1189"/>
      <c r="G55" s="1189"/>
      <c r="H55" s="1189"/>
      <c r="I55" s="1221"/>
      <c r="J55" s="1189"/>
      <c r="K55" s="1221"/>
      <c r="L55" s="1189"/>
      <c r="M55" s="1225"/>
      <c r="N55" s="1211"/>
    </row>
    <row r="56" spans="1:14" x14ac:dyDescent="0.2">
      <c r="A56" s="1218"/>
      <c r="B56" s="286" t="s">
        <v>383</v>
      </c>
      <c r="C56" s="331" t="s">
        <v>389</v>
      </c>
      <c r="D56" s="332">
        <v>1</v>
      </c>
      <c r="E56" s="1215"/>
      <c r="F56" s="1189"/>
      <c r="G56" s="1189"/>
      <c r="H56" s="1189"/>
      <c r="I56" s="1221"/>
      <c r="J56" s="1189"/>
      <c r="K56" s="1221"/>
      <c r="L56" s="1189"/>
      <c r="M56" s="1225"/>
      <c r="N56" s="1211"/>
    </row>
    <row r="57" spans="1:14" x14ac:dyDescent="0.2">
      <c r="A57" s="1218"/>
      <c r="B57" s="286" t="s">
        <v>390</v>
      </c>
      <c r="C57" s="331" t="s">
        <v>391</v>
      </c>
      <c r="D57" s="332">
        <v>1</v>
      </c>
      <c r="E57" s="1215"/>
      <c r="F57" s="1189"/>
      <c r="G57" s="1189"/>
      <c r="H57" s="1189"/>
      <c r="I57" s="1221"/>
      <c r="J57" s="1189"/>
      <c r="K57" s="1221"/>
      <c r="L57" s="1189"/>
      <c r="M57" s="1225"/>
      <c r="N57" s="1211"/>
    </row>
    <row r="58" spans="1:14" ht="13.5" thickBot="1" x14ac:dyDescent="0.25">
      <c r="A58" s="1219"/>
      <c r="B58" s="333"/>
      <c r="C58" s="334" t="s">
        <v>392</v>
      </c>
      <c r="D58" s="335">
        <v>1.2</v>
      </c>
      <c r="E58" s="1216"/>
      <c r="F58" s="1190"/>
      <c r="G58" s="1190"/>
      <c r="H58" s="1190"/>
      <c r="I58" s="1222"/>
      <c r="J58" s="1190"/>
      <c r="K58" s="1222"/>
      <c r="L58" s="1190"/>
      <c r="M58" s="1226"/>
      <c r="N58" s="1223"/>
    </row>
    <row r="59" spans="1:14" ht="13.5" thickBot="1" x14ac:dyDescent="0.25">
      <c r="A59" s="1227" t="s">
        <v>140</v>
      </c>
      <c r="B59" s="1228"/>
      <c r="C59" s="1228"/>
      <c r="D59" s="1228"/>
      <c r="E59" s="1228"/>
      <c r="F59" s="1228"/>
      <c r="G59" s="1228"/>
      <c r="H59" s="1228"/>
      <c r="I59" s="1228"/>
      <c r="J59" s="1228"/>
      <c r="K59" s="1228"/>
      <c r="L59" s="1228"/>
      <c r="M59" s="1229"/>
      <c r="N59" s="336">
        <f>SUM(N41:N54)</f>
        <v>30191</v>
      </c>
    </row>
    <row r="60" spans="1:14" ht="13.5" hidden="1" thickBot="1" x14ac:dyDescent="0.25">
      <c r="A60" s="1230">
        <v>9</v>
      </c>
      <c r="B60" s="337" t="s">
        <v>393</v>
      </c>
      <c r="C60" s="283"/>
      <c r="D60" s="338"/>
      <c r="E60" s="1232">
        <f>N59</f>
        <v>30191</v>
      </c>
      <c r="F60" s="1233"/>
      <c r="G60" s="1233"/>
      <c r="H60" s="1233" t="s">
        <v>363</v>
      </c>
      <c r="I60" s="1236">
        <v>0.5</v>
      </c>
      <c r="J60" s="1238" t="s">
        <v>363</v>
      </c>
      <c r="K60" s="1177">
        <v>0.3</v>
      </c>
      <c r="L60" s="1177"/>
      <c r="M60" s="339"/>
      <c r="N60" s="1252">
        <f>N59*I60*K60*0</f>
        <v>0</v>
      </c>
    </row>
    <row r="61" spans="1:14" ht="13.5" hidden="1" thickBot="1" x14ac:dyDescent="0.25">
      <c r="A61" s="1231"/>
      <c r="B61" s="340" t="s">
        <v>394</v>
      </c>
      <c r="C61" s="294" t="s">
        <v>395</v>
      </c>
      <c r="D61" s="341">
        <v>1</v>
      </c>
      <c r="E61" s="1234"/>
      <c r="F61" s="1235"/>
      <c r="G61" s="1235"/>
      <c r="H61" s="1235"/>
      <c r="I61" s="1237"/>
      <c r="J61" s="1239"/>
      <c r="K61" s="1187"/>
      <c r="L61" s="1187"/>
      <c r="M61" s="342"/>
      <c r="N61" s="1253"/>
    </row>
    <row r="62" spans="1:14" ht="15" thickBot="1" x14ac:dyDescent="0.25">
      <c r="A62" s="1194" t="s">
        <v>396</v>
      </c>
      <c r="B62" s="1195"/>
      <c r="C62" s="1195"/>
      <c r="D62" s="1195"/>
      <c r="E62" s="1195"/>
      <c r="F62" s="1195"/>
      <c r="G62" s="1195"/>
      <c r="H62" s="1195"/>
      <c r="I62" s="1195"/>
      <c r="J62" s="1195"/>
      <c r="K62" s="1195"/>
      <c r="L62" s="1195"/>
      <c r="M62" s="1195"/>
      <c r="N62" s="343">
        <f>N59</f>
        <v>30191</v>
      </c>
    </row>
    <row r="63" spans="1:14" ht="13.5" thickBot="1" x14ac:dyDescent="0.25">
      <c r="A63" s="1254" t="s">
        <v>397</v>
      </c>
      <c r="B63" s="1255"/>
      <c r="C63" s="1255"/>
      <c r="D63" s="1255"/>
      <c r="E63" s="1256"/>
      <c r="F63" s="1256"/>
      <c r="G63" s="1256"/>
      <c r="H63" s="1256"/>
      <c r="I63" s="1256"/>
      <c r="J63" s="1256"/>
      <c r="K63" s="1256"/>
      <c r="L63" s="1256"/>
      <c r="M63" s="1256"/>
      <c r="N63" s="1257"/>
    </row>
    <row r="64" spans="1:14" x14ac:dyDescent="0.2">
      <c r="A64" s="1217">
        <v>7</v>
      </c>
      <c r="B64" s="344" t="s">
        <v>398</v>
      </c>
      <c r="C64" s="345" t="s">
        <v>399</v>
      </c>
      <c r="D64" s="346">
        <v>8.7499999999999994E-2</v>
      </c>
      <c r="E64" s="347">
        <f>N39</f>
        <v>185829</v>
      </c>
      <c r="F64" s="348" t="s">
        <v>363</v>
      </c>
      <c r="G64" s="349">
        <f>D64</f>
        <v>8.7499999999999994E-2</v>
      </c>
      <c r="H64" s="348"/>
      <c r="I64" s="348"/>
      <c r="J64" s="348">
        <f>D64</f>
        <v>8.7499999999999994E-2</v>
      </c>
      <c r="K64" s="348"/>
      <c r="L64" s="348"/>
      <c r="M64" s="350"/>
      <c r="N64" s="1243">
        <f>N39*D64</f>
        <v>16260</v>
      </c>
    </row>
    <row r="65" spans="1:14" x14ac:dyDescent="0.2">
      <c r="A65" s="1218"/>
      <c r="B65" s="351" t="s">
        <v>400</v>
      </c>
      <c r="C65" s="317"/>
      <c r="D65" s="318"/>
      <c r="E65" s="352"/>
      <c r="F65" s="353"/>
      <c r="G65" s="353"/>
      <c r="H65" s="353"/>
      <c r="I65" s="353"/>
      <c r="J65" s="353"/>
      <c r="K65" s="353"/>
      <c r="L65" s="353"/>
      <c r="M65" s="354"/>
      <c r="N65" s="1244"/>
    </row>
    <row r="66" spans="1:14" ht="13.5" thickBot="1" x14ac:dyDescent="0.25">
      <c r="A66" s="1219"/>
      <c r="B66" s="355" t="s">
        <v>917</v>
      </c>
      <c r="C66" s="356"/>
      <c r="D66" s="357"/>
      <c r="E66" s="358"/>
      <c r="F66" s="359"/>
      <c r="G66" s="359"/>
      <c r="H66" s="359"/>
      <c r="I66" s="359"/>
      <c r="J66" s="359"/>
      <c r="K66" s="359"/>
      <c r="L66" s="359"/>
      <c r="M66" s="360"/>
      <c r="N66" s="1245"/>
    </row>
    <row r="67" spans="1:14" x14ac:dyDescent="0.2">
      <c r="A67" s="1240">
        <v>8</v>
      </c>
      <c r="B67" s="361" t="s">
        <v>401</v>
      </c>
      <c r="C67" s="362" t="s">
        <v>402</v>
      </c>
      <c r="D67" s="363">
        <v>0.19600000000000001</v>
      </c>
      <c r="E67" s="364">
        <f>N39</f>
        <v>185829</v>
      </c>
      <c r="F67" s="365" t="s">
        <v>403</v>
      </c>
      <c r="G67" s="366">
        <f>N60</f>
        <v>0</v>
      </c>
      <c r="H67" s="365" t="s">
        <v>363</v>
      </c>
      <c r="I67" s="367">
        <f>D67</f>
        <v>0.19600000000000001</v>
      </c>
      <c r="J67" s="365">
        <f>D67</f>
        <v>0.19600000000000001</v>
      </c>
      <c r="K67" s="365"/>
      <c r="L67" s="365"/>
      <c r="M67" s="368"/>
      <c r="N67" s="1243">
        <f>(N39+N64+N60)*D67</f>
        <v>39609</v>
      </c>
    </row>
    <row r="68" spans="1:14" x14ac:dyDescent="0.2">
      <c r="A68" s="1241"/>
      <c r="B68" s="369" t="s">
        <v>404</v>
      </c>
      <c r="C68" s="370"/>
      <c r="D68" s="371"/>
      <c r="E68" s="352" t="s">
        <v>403</v>
      </c>
      <c r="F68" s="353"/>
      <c r="G68" s="372"/>
      <c r="H68" s="353"/>
      <c r="I68" s="353"/>
      <c r="J68" s="353"/>
      <c r="K68" s="353"/>
      <c r="L68" s="353"/>
      <c r="M68" s="354"/>
      <c r="N68" s="1244"/>
    </row>
    <row r="69" spans="1:14" ht="13.5" thickBot="1" x14ac:dyDescent="0.25">
      <c r="A69" s="1241"/>
      <c r="B69" s="373" t="s">
        <v>405</v>
      </c>
      <c r="C69" s="374"/>
      <c r="D69" s="375"/>
      <c r="E69" s="376">
        <f>N64</f>
        <v>16260</v>
      </c>
      <c r="F69" s="359"/>
      <c r="G69" s="359"/>
      <c r="H69" s="359"/>
      <c r="I69" s="359"/>
      <c r="J69" s="359"/>
      <c r="K69" s="359"/>
      <c r="L69" s="359"/>
      <c r="M69" s="360"/>
      <c r="N69" s="1245"/>
    </row>
    <row r="70" spans="1:14" s="381" customFormat="1" x14ac:dyDescent="0.2">
      <c r="A70" s="1240">
        <v>9</v>
      </c>
      <c r="B70" s="377" t="s">
        <v>406</v>
      </c>
      <c r="C70" s="378" t="s">
        <v>407</v>
      </c>
      <c r="D70" s="379">
        <v>0.06</v>
      </c>
      <c r="E70" s="364">
        <f>N39</f>
        <v>185829</v>
      </c>
      <c r="F70" s="366" t="s">
        <v>403</v>
      </c>
      <c r="G70" s="366">
        <f>N60</f>
        <v>0</v>
      </c>
      <c r="H70" s="365" t="s">
        <v>363</v>
      </c>
      <c r="I70" s="367">
        <f>D70</f>
        <v>0.06</v>
      </c>
      <c r="J70" s="365"/>
      <c r="K70" s="365"/>
      <c r="L70" s="380"/>
      <c r="M70" s="368"/>
      <c r="N70" s="1243">
        <f>(N39+N64+N60)*D70</f>
        <v>12125</v>
      </c>
    </row>
    <row r="71" spans="1:14" x14ac:dyDescent="0.2">
      <c r="A71" s="1241"/>
      <c r="B71" s="382"/>
      <c r="C71" s="331"/>
      <c r="D71" s="383"/>
      <c r="E71" s="352" t="s">
        <v>403</v>
      </c>
      <c r="F71" s="384"/>
      <c r="G71" s="384"/>
      <c r="H71" s="353"/>
      <c r="I71" s="372"/>
      <c r="J71" s="353"/>
      <c r="K71" s="353"/>
      <c r="L71" s="353"/>
      <c r="M71" s="354"/>
      <c r="N71" s="1244"/>
    </row>
    <row r="72" spans="1:14" ht="13.5" thickBot="1" x14ac:dyDescent="0.25">
      <c r="A72" s="1242"/>
      <c r="B72" s="385"/>
      <c r="C72" s="374"/>
      <c r="D72" s="375"/>
      <c r="E72" s="376">
        <f>N64</f>
        <v>16260</v>
      </c>
      <c r="F72" s="359"/>
      <c r="G72" s="359"/>
      <c r="H72" s="359"/>
      <c r="I72" s="359"/>
      <c r="J72" s="359"/>
      <c r="K72" s="359"/>
      <c r="L72" s="359"/>
      <c r="M72" s="360"/>
      <c r="N72" s="1245"/>
    </row>
    <row r="73" spans="1:14" x14ac:dyDescent="0.2">
      <c r="A73" s="1241">
        <v>10</v>
      </c>
      <c r="B73" s="377" t="s">
        <v>408</v>
      </c>
      <c r="C73" s="283" t="s">
        <v>409</v>
      </c>
      <c r="D73" s="386">
        <v>80</v>
      </c>
      <c r="E73" s="1246">
        <f>D73</f>
        <v>80</v>
      </c>
      <c r="F73" s="1247"/>
      <c r="G73" s="1247"/>
      <c r="H73" s="1247" t="s">
        <v>363</v>
      </c>
      <c r="I73" s="1247">
        <f>D74</f>
        <v>3</v>
      </c>
      <c r="J73" s="387"/>
      <c r="K73" s="387"/>
      <c r="L73" s="387"/>
      <c r="M73" s="388"/>
      <c r="N73" s="1250">
        <f>D73*D74</f>
        <v>240</v>
      </c>
    </row>
    <row r="74" spans="1:14" ht="13.5" thickBot="1" x14ac:dyDescent="0.25">
      <c r="A74" s="1241"/>
      <c r="B74" s="385" t="s">
        <v>410</v>
      </c>
      <c r="C74" s="389" t="s">
        <v>411</v>
      </c>
      <c r="D74" s="390">
        <v>3</v>
      </c>
      <c r="E74" s="1248"/>
      <c r="F74" s="1249"/>
      <c r="G74" s="1249"/>
      <c r="H74" s="1249"/>
      <c r="I74" s="1249"/>
      <c r="J74" s="391"/>
      <c r="K74" s="391"/>
      <c r="L74" s="391"/>
      <c r="M74" s="392"/>
      <c r="N74" s="1251"/>
    </row>
    <row r="75" spans="1:14" x14ac:dyDescent="0.2">
      <c r="A75" s="1240">
        <v>11</v>
      </c>
      <c r="B75" s="393" t="s">
        <v>412</v>
      </c>
      <c r="C75" s="394" t="s">
        <v>413</v>
      </c>
      <c r="D75" s="386">
        <v>80</v>
      </c>
      <c r="E75" s="1246">
        <f>D75</f>
        <v>80</v>
      </c>
      <c r="F75" s="1247"/>
      <c r="G75" s="1247"/>
      <c r="H75" s="1247" t="s">
        <v>363</v>
      </c>
      <c r="I75" s="1247">
        <f>D76</f>
        <v>3</v>
      </c>
      <c r="J75" s="387"/>
      <c r="K75" s="387"/>
      <c r="L75" s="387"/>
      <c r="M75" s="388"/>
      <c r="N75" s="1250">
        <f>D75*D76</f>
        <v>240</v>
      </c>
    </row>
    <row r="76" spans="1:14" x14ac:dyDescent="0.2">
      <c r="A76" s="1241"/>
      <c r="B76" s="395" t="s">
        <v>414</v>
      </c>
      <c r="C76" s="396" t="s">
        <v>411</v>
      </c>
      <c r="D76" s="397">
        <v>3</v>
      </c>
      <c r="E76" s="1275"/>
      <c r="F76" s="1276"/>
      <c r="G76" s="1276"/>
      <c r="H76" s="1276"/>
      <c r="I76" s="1276"/>
      <c r="J76" s="391"/>
      <c r="K76" s="391"/>
      <c r="L76" s="391"/>
      <c r="M76" s="392"/>
      <c r="N76" s="1277"/>
    </row>
    <row r="77" spans="1:14" x14ac:dyDescent="0.2">
      <c r="A77" s="1241"/>
      <c r="B77" s="398" t="s">
        <v>415</v>
      </c>
      <c r="C77" s="399"/>
      <c r="D77" s="390"/>
      <c r="E77" s="1275"/>
      <c r="F77" s="1276"/>
      <c r="G77" s="1276"/>
      <c r="H77" s="1276"/>
      <c r="I77" s="1276"/>
      <c r="J77" s="391"/>
      <c r="K77" s="391"/>
      <c r="L77" s="391"/>
      <c r="M77" s="392"/>
      <c r="N77" s="1277"/>
    </row>
    <row r="78" spans="1:14" ht="15" thickBot="1" x14ac:dyDescent="0.25">
      <c r="A78" s="1278" t="s">
        <v>416</v>
      </c>
      <c r="B78" s="1279"/>
      <c r="C78" s="1279"/>
      <c r="D78" s="1279"/>
      <c r="E78" s="1279"/>
      <c r="F78" s="1279"/>
      <c r="G78" s="1279"/>
      <c r="H78" s="1279"/>
      <c r="I78" s="1279"/>
      <c r="J78" s="1279"/>
      <c r="K78" s="1279"/>
      <c r="L78" s="1279"/>
      <c r="M78" s="1280"/>
      <c r="N78" s="400">
        <f>SUM(N64:N77)</f>
        <v>68474</v>
      </c>
    </row>
    <row r="79" spans="1:14" ht="15.75" x14ac:dyDescent="0.25">
      <c r="A79" s="1258" t="s">
        <v>417</v>
      </c>
      <c r="B79" s="1259"/>
      <c r="C79" s="1259"/>
      <c r="D79" s="1259"/>
      <c r="E79" s="1259"/>
      <c r="F79" s="1259"/>
      <c r="G79" s="1259"/>
      <c r="H79" s="1259"/>
      <c r="I79" s="1259"/>
      <c r="J79" s="1259"/>
      <c r="K79" s="1259"/>
      <c r="L79" s="1259"/>
      <c r="M79" s="1259"/>
      <c r="N79" s="401">
        <f>N39+N62+N78</f>
        <v>284494</v>
      </c>
    </row>
    <row r="80" spans="1:14" x14ac:dyDescent="0.2">
      <c r="A80" s="402">
        <v>12</v>
      </c>
      <c r="B80" s="403" t="s">
        <v>418</v>
      </c>
      <c r="C80" s="404"/>
      <c r="D80" s="405">
        <v>0.1</v>
      </c>
      <c r="E80" s="406">
        <f>N79</f>
        <v>284494</v>
      </c>
      <c r="F80" s="407"/>
      <c r="G80" s="407"/>
      <c r="H80" s="407"/>
      <c r="I80" s="407"/>
      <c r="J80" s="408"/>
      <c r="K80" s="408"/>
      <c r="L80" s="408"/>
      <c r="M80" s="409"/>
      <c r="N80" s="410">
        <f>E80*D80</f>
        <v>28449</v>
      </c>
    </row>
    <row r="81" spans="1:14" ht="16.5" thickBot="1" x14ac:dyDescent="0.3">
      <c r="A81" s="411"/>
      <c r="B81" s="412" t="s">
        <v>419</v>
      </c>
      <c r="C81" s="412"/>
      <c r="D81" s="413"/>
      <c r="E81" s="414"/>
      <c r="F81" s="414"/>
      <c r="G81" s="414"/>
      <c r="H81" s="414"/>
      <c r="I81" s="1260" t="s">
        <v>140</v>
      </c>
      <c r="J81" s="1260"/>
      <c r="K81" s="1260"/>
      <c r="L81" s="1260"/>
      <c r="M81" s="1261"/>
      <c r="N81" s="415">
        <f>N79+N80</f>
        <v>312943</v>
      </c>
    </row>
    <row r="82" spans="1:14" ht="29.25" customHeight="1" thickBot="1" x14ac:dyDescent="0.25">
      <c r="A82" s="416">
        <v>13</v>
      </c>
      <c r="B82" s="1262" t="s">
        <v>1090</v>
      </c>
      <c r="C82" s="1263"/>
      <c r="D82" s="417">
        <v>5.12</v>
      </c>
      <c r="E82" s="418"/>
      <c r="F82" s="418"/>
      <c r="G82" s="418"/>
      <c r="H82" s="418"/>
      <c r="I82" s="418"/>
      <c r="J82" s="418"/>
      <c r="K82" s="418"/>
      <c r="L82" s="418"/>
      <c r="M82" s="418"/>
      <c r="N82" s="419">
        <f>N81*D82</f>
        <v>1602268</v>
      </c>
    </row>
    <row r="83" spans="1:14" ht="16.5" thickBot="1" x14ac:dyDescent="0.3">
      <c r="A83" s="1264" t="s">
        <v>420</v>
      </c>
      <c r="B83" s="1265"/>
      <c r="C83" s="1265"/>
      <c r="D83" s="1265"/>
      <c r="E83" s="1265"/>
      <c r="F83" s="1265"/>
      <c r="G83" s="1265"/>
      <c r="H83" s="1265"/>
      <c r="I83" s="1265"/>
      <c r="J83" s="1266">
        <v>0.2</v>
      </c>
      <c r="K83" s="1267"/>
      <c r="L83" s="1267"/>
      <c r="M83" s="1268"/>
      <c r="N83" s="420">
        <f>N82*J83</f>
        <v>320454</v>
      </c>
    </row>
    <row r="84" spans="1:14" ht="16.5" thickBot="1" x14ac:dyDescent="0.3">
      <c r="A84" s="1269" t="s">
        <v>1091</v>
      </c>
      <c r="B84" s="1270"/>
      <c r="C84" s="1270"/>
      <c r="D84" s="1270"/>
      <c r="E84" s="1270"/>
      <c r="F84" s="1270"/>
      <c r="G84" s="1270"/>
      <c r="H84" s="1270"/>
      <c r="I84" s="1270"/>
      <c r="J84" s="1270"/>
      <c r="K84" s="1271"/>
      <c r="L84" s="1272">
        <f>N82+N83</f>
        <v>1922722</v>
      </c>
      <c r="M84" s="1273" t="e">
        <f>#REF!+N83</f>
        <v>#REF!</v>
      </c>
      <c r="N84" s="1274"/>
    </row>
    <row r="148" spans="32:36" x14ac:dyDescent="0.2">
      <c r="AG148" s="421"/>
      <c r="AH148" s="421"/>
    </row>
    <row r="149" spans="32:36" x14ac:dyDescent="0.2">
      <c r="AF149" s="421"/>
      <c r="AG149" s="421"/>
      <c r="AH149" s="421"/>
    </row>
    <row r="150" spans="32:36" x14ac:dyDescent="0.2">
      <c r="AF150" s="422"/>
      <c r="AI150" s="421"/>
      <c r="AJ150" s="421"/>
    </row>
    <row r="151" spans="32:36" x14ac:dyDescent="0.2">
      <c r="AF151" s="422"/>
      <c r="AG151" s="421"/>
      <c r="AH151" s="421"/>
      <c r="AJ151" s="421"/>
    </row>
    <row r="152" spans="32:36" x14ac:dyDescent="0.2">
      <c r="AF152" s="422"/>
      <c r="AG152" s="421"/>
      <c r="AH152" s="421"/>
      <c r="AJ152" s="421"/>
    </row>
    <row r="153" spans="32:36" x14ac:dyDescent="0.2">
      <c r="AF153" s="422"/>
      <c r="AG153" s="421"/>
      <c r="AH153" s="421"/>
      <c r="AJ153" s="421"/>
    </row>
    <row r="154" spans="32:36" x14ac:dyDescent="0.2">
      <c r="AF154" s="422"/>
      <c r="AG154" s="421"/>
      <c r="AH154" s="421"/>
      <c r="AJ154" s="421"/>
    </row>
    <row r="155" spans="32:36" x14ac:dyDescent="0.2">
      <c r="AF155" s="422"/>
      <c r="AG155" s="421"/>
      <c r="AH155" s="421"/>
      <c r="AJ155" s="421"/>
    </row>
    <row r="156" spans="32:36" x14ac:dyDescent="0.2">
      <c r="AF156" s="422"/>
      <c r="AG156" s="421"/>
      <c r="AH156" s="421"/>
      <c r="AJ156" s="421"/>
    </row>
    <row r="157" spans="32:36" x14ac:dyDescent="0.2">
      <c r="AF157" s="422"/>
      <c r="AG157" s="421"/>
      <c r="AH157" s="421"/>
      <c r="AJ157" s="421"/>
    </row>
    <row r="158" spans="32:36" x14ac:dyDescent="0.2">
      <c r="AF158" s="422"/>
      <c r="AG158" s="421"/>
      <c r="AH158" s="421"/>
      <c r="AJ158" s="421"/>
    </row>
    <row r="159" spans="32:36" x14ac:dyDescent="0.2">
      <c r="AF159" s="422"/>
      <c r="AG159" s="421"/>
      <c r="AH159" s="421"/>
      <c r="AJ159" s="421"/>
    </row>
    <row r="160" spans="32:36" x14ac:dyDescent="0.2">
      <c r="AF160" s="421"/>
      <c r="AJ160" s="421"/>
    </row>
    <row r="161" spans="32:36" x14ac:dyDescent="0.2">
      <c r="AF161" s="422"/>
      <c r="AG161" s="421"/>
    </row>
    <row r="162" spans="32:36" x14ac:dyDescent="0.2">
      <c r="AF162" s="422"/>
      <c r="AG162" s="421"/>
      <c r="AH162" s="421"/>
    </row>
    <row r="163" spans="32:36" x14ac:dyDescent="0.2">
      <c r="AF163" s="422"/>
      <c r="AG163" s="421"/>
      <c r="AH163" s="421"/>
      <c r="AI163" s="421"/>
      <c r="AJ163" s="421"/>
    </row>
    <row r="164" spans="32:36" x14ac:dyDescent="0.2">
      <c r="AF164" s="422"/>
      <c r="AG164" s="421"/>
      <c r="AH164" s="421"/>
    </row>
    <row r="165" spans="32:36" x14ac:dyDescent="0.2">
      <c r="AF165" s="422"/>
      <c r="AG165" s="421"/>
      <c r="AH165" s="421"/>
      <c r="AI165" s="421"/>
      <c r="AJ165" s="421"/>
    </row>
    <row r="166" spans="32:36" x14ac:dyDescent="0.2">
      <c r="AF166" s="422"/>
      <c r="AG166" s="421"/>
      <c r="AH166" s="421"/>
      <c r="AJ166" s="421"/>
    </row>
    <row r="167" spans="32:36" x14ac:dyDescent="0.2">
      <c r="AF167" s="422"/>
      <c r="AG167" s="421"/>
      <c r="AH167" s="421"/>
      <c r="AJ167" s="421"/>
    </row>
    <row r="168" spans="32:36" x14ac:dyDescent="0.2">
      <c r="AF168" s="422"/>
      <c r="AG168" s="421"/>
      <c r="AH168" s="421"/>
      <c r="AJ168" s="421"/>
    </row>
    <row r="169" spans="32:36" x14ac:dyDescent="0.2">
      <c r="AF169" s="422"/>
      <c r="AG169" s="421"/>
      <c r="AH169" s="421"/>
      <c r="AJ169" s="421"/>
    </row>
    <row r="170" spans="32:36" x14ac:dyDescent="0.2">
      <c r="AF170" s="422"/>
      <c r="AG170" s="421"/>
      <c r="AH170" s="421"/>
      <c r="AJ170" s="421"/>
    </row>
    <row r="171" spans="32:36" x14ac:dyDescent="0.2">
      <c r="AF171" s="421"/>
      <c r="AJ171" s="421"/>
    </row>
    <row r="172" spans="32:36" x14ac:dyDescent="0.2">
      <c r="AF172" s="422"/>
    </row>
    <row r="173" spans="32:36" x14ac:dyDescent="0.2">
      <c r="AF173" s="422"/>
      <c r="AG173" s="421"/>
    </row>
    <row r="174" spans="32:36" x14ac:dyDescent="0.2">
      <c r="AF174" s="422"/>
      <c r="AG174" s="421"/>
      <c r="AH174" s="421"/>
    </row>
    <row r="175" spans="32:36" x14ac:dyDescent="0.2">
      <c r="AF175" s="422"/>
      <c r="AG175" s="421"/>
      <c r="AH175" s="421"/>
    </row>
    <row r="176" spans="32:36" x14ac:dyDescent="0.2">
      <c r="AF176" s="422"/>
      <c r="AG176" s="421"/>
    </row>
    <row r="177" spans="32:34" x14ac:dyDescent="0.2">
      <c r="AF177" s="422"/>
      <c r="AG177" s="421"/>
      <c r="AH177" s="421"/>
    </row>
    <row r="178" spans="32:34" x14ac:dyDescent="0.2">
      <c r="AF178" s="422"/>
      <c r="AG178" s="421"/>
      <c r="AH178" s="421"/>
    </row>
    <row r="179" spans="32:34" x14ac:dyDescent="0.2">
      <c r="AF179" s="422"/>
      <c r="AG179" s="421"/>
      <c r="AH179" s="421"/>
    </row>
    <row r="180" spans="32:34" x14ac:dyDescent="0.2">
      <c r="AF180" s="422"/>
      <c r="AG180" s="421"/>
      <c r="AH180" s="421"/>
    </row>
    <row r="181" spans="32:34" x14ac:dyDescent="0.2">
      <c r="AF181" s="422"/>
      <c r="AG181" s="421"/>
      <c r="AH181" s="421"/>
    </row>
    <row r="184" spans="32:34" x14ac:dyDescent="0.2">
      <c r="AF184" s="421"/>
    </row>
    <row r="185" spans="32:34" x14ac:dyDescent="0.2">
      <c r="AF185" s="422"/>
    </row>
    <row r="186" spans="32:34" x14ac:dyDescent="0.2">
      <c r="AF186" s="422"/>
      <c r="AH186" s="421"/>
    </row>
    <row r="187" spans="32:34" x14ac:dyDescent="0.2">
      <c r="AF187" s="422"/>
      <c r="AG187" s="421"/>
      <c r="AH187" s="421"/>
    </row>
    <row r="188" spans="32:34" x14ac:dyDescent="0.2">
      <c r="AF188" s="422"/>
      <c r="AG188" s="421"/>
      <c r="AH188" s="421"/>
    </row>
    <row r="189" spans="32:34" x14ac:dyDescent="0.2">
      <c r="AF189" s="422"/>
      <c r="AG189" s="421"/>
      <c r="AH189" s="421"/>
    </row>
    <row r="190" spans="32:34" x14ac:dyDescent="0.2">
      <c r="AF190" s="422"/>
      <c r="AG190" s="421"/>
      <c r="AH190" s="421"/>
    </row>
    <row r="191" spans="32:34" x14ac:dyDescent="0.2">
      <c r="AF191" s="422"/>
      <c r="AG191" s="421"/>
      <c r="AH191" s="421"/>
    </row>
    <row r="192" spans="32:34" x14ac:dyDescent="0.2">
      <c r="AF192" s="422"/>
      <c r="AG192" s="421"/>
      <c r="AH192" s="421"/>
    </row>
    <row r="193" spans="32:36" x14ac:dyDescent="0.2">
      <c r="AF193" s="422"/>
      <c r="AG193" s="421"/>
      <c r="AH193" s="421"/>
    </row>
    <row r="194" spans="32:36" x14ac:dyDescent="0.2">
      <c r="AF194" s="422"/>
      <c r="AG194" s="421"/>
      <c r="AH194" s="421"/>
    </row>
    <row r="197" spans="32:36" x14ac:dyDescent="0.2">
      <c r="AG197" s="421"/>
      <c r="AH197" s="421"/>
    </row>
    <row r="198" spans="32:36" x14ac:dyDescent="0.2">
      <c r="AH198" s="421"/>
    </row>
    <row r="199" spans="32:36" x14ac:dyDescent="0.2">
      <c r="AF199" s="422"/>
      <c r="AG199" s="421"/>
      <c r="AH199" s="421"/>
    </row>
    <row r="200" spans="32:36" x14ac:dyDescent="0.2">
      <c r="AF200" s="422"/>
      <c r="AG200" s="421"/>
    </row>
    <row r="201" spans="32:36" x14ac:dyDescent="0.2">
      <c r="AF201" s="422"/>
      <c r="AG201" s="421"/>
      <c r="AH201" s="421"/>
    </row>
    <row r="202" spans="32:36" x14ac:dyDescent="0.2">
      <c r="AF202" s="422"/>
      <c r="AG202" s="421"/>
      <c r="AH202" s="421"/>
    </row>
    <row r="203" spans="32:36" x14ac:dyDescent="0.2">
      <c r="AF203" s="422"/>
      <c r="AG203" s="421"/>
      <c r="AH203" s="421"/>
    </row>
    <row r="204" spans="32:36" x14ac:dyDescent="0.2">
      <c r="AF204" s="422"/>
      <c r="AG204" s="421"/>
      <c r="AH204" s="421"/>
    </row>
    <row r="205" spans="32:36" x14ac:dyDescent="0.2">
      <c r="AF205" s="422"/>
      <c r="AG205" s="421"/>
      <c r="AH205" s="421"/>
      <c r="AJ205" s="423"/>
    </row>
    <row r="206" spans="32:36" x14ac:dyDescent="0.2">
      <c r="AG206" s="421"/>
      <c r="AI206" s="421"/>
    </row>
    <row r="207" spans="32:36" x14ac:dyDescent="0.2">
      <c r="AF207" s="424"/>
      <c r="AG207" s="423"/>
      <c r="AI207" s="424"/>
      <c r="AJ207" s="421"/>
    </row>
    <row r="208" spans="32:36" x14ac:dyDescent="0.2">
      <c r="AH208" s="421"/>
      <c r="AJ208" s="421"/>
    </row>
    <row r="209" spans="32:39" x14ac:dyDescent="0.2">
      <c r="AH209" s="421"/>
      <c r="AJ209" s="421"/>
    </row>
    <row r="210" spans="32:39" x14ac:dyDescent="0.2">
      <c r="AF210" s="421"/>
      <c r="AG210" s="423"/>
      <c r="AH210" s="423"/>
      <c r="AI210" s="423"/>
      <c r="AK210" s="423"/>
      <c r="AL210" s="422"/>
      <c r="AM210" s="422"/>
    </row>
    <row r="211" spans="32:39" x14ac:dyDescent="0.2">
      <c r="AF211" s="422"/>
      <c r="AG211" s="422"/>
      <c r="AH211" s="422"/>
      <c r="AK211" s="423"/>
      <c r="AL211" s="422"/>
    </row>
    <row r="212" spans="32:39" x14ac:dyDescent="0.2">
      <c r="AF212" s="422"/>
      <c r="AG212" s="421"/>
      <c r="AH212" s="422"/>
      <c r="AI212" s="421"/>
      <c r="AK212" s="423"/>
      <c r="AL212" s="422"/>
    </row>
    <row r="213" spans="32:39" x14ac:dyDescent="0.2">
      <c r="AF213" s="422"/>
      <c r="AG213" s="421"/>
      <c r="AH213" s="421"/>
      <c r="AI213" s="421"/>
      <c r="AJ213" s="421"/>
      <c r="AK213" s="423"/>
      <c r="AL213" s="422"/>
    </row>
    <row r="214" spans="32:39" x14ac:dyDescent="0.2">
      <c r="AF214" s="421"/>
      <c r="AG214" s="421"/>
      <c r="AH214" s="423"/>
      <c r="AI214" s="423"/>
      <c r="AJ214" s="421"/>
      <c r="AK214" s="423"/>
      <c r="AL214" s="422"/>
    </row>
    <row r="215" spans="32:39" x14ac:dyDescent="0.2">
      <c r="AK215" s="423"/>
      <c r="AL215" s="422"/>
    </row>
    <row r="216" spans="32:39" x14ac:dyDescent="0.2">
      <c r="AK216" s="423"/>
      <c r="AL216" s="422"/>
    </row>
    <row r="217" spans="32:39" x14ac:dyDescent="0.2">
      <c r="AF217" s="421"/>
      <c r="AG217" s="423"/>
      <c r="AH217" s="423"/>
      <c r="AI217" s="423"/>
      <c r="AK217" s="423"/>
      <c r="AL217" s="422"/>
    </row>
    <row r="218" spans="32:39" x14ac:dyDescent="0.2">
      <c r="AF218" s="422"/>
      <c r="AG218" s="422"/>
      <c r="AH218" s="422"/>
      <c r="AK218" s="423"/>
      <c r="AL218" s="422"/>
    </row>
    <row r="219" spans="32:39" x14ac:dyDescent="0.2">
      <c r="AF219" s="422"/>
      <c r="AG219" s="421"/>
      <c r="AH219" s="422"/>
      <c r="AI219" s="421"/>
      <c r="AK219" s="423"/>
      <c r="AL219" s="422"/>
    </row>
    <row r="220" spans="32:39" x14ac:dyDescent="0.2">
      <c r="AF220" s="422"/>
      <c r="AG220" s="421"/>
      <c r="AH220" s="421"/>
      <c r="AI220" s="421"/>
      <c r="AJ220" s="421"/>
      <c r="AK220" s="423"/>
      <c r="AL220" s="422"/>
    </row>
    <row r="221" spans="32:39" x14ac:dyDescent="0.2">
      <c r="AF221" s="421"/>
      <c r="AG221" s="421"/>
      <c r="AH221" s="423"/>
      <c r="AI221" s="423"/>
      <c r="AJ221" s="421"/>
      <c r="AK221" s="423"/>
      <c r="AL221" s="422"/>
    </row>
    <row r="222" spans="32:39" x14ac:dyDescent="0.2">
      <c r="AK222" s="423"/>
      <c r="AL222" s="422"/>
    </row>
    <row r="223" spans="32:39" x14ac:dyDescent="0.2">
      <c r="AK223" s="423"/>
      <c r="AL223" s="422"/>
    </row>
    <row r="224" spans="32:39" x14ac:dyDescent="0.2">
      <c r="AF224" s="421"/>
      <c r="AG224" s="423"/>
      <c r="AH224" s="423"/>
      <c r="AI224" s="423"/>
      <c r="AK224" s="423"/>
      <c r="AL224" s="422"/>
    </row>
    <row r="225" spans="32:38" x14ac:dyDescent="0.2">
      <c r="AF225" s="422"/>
      <c r="AG225" s="422"/>
      <c r="AH225" s="422"/>
      <c r="AK225" s="423"/>
      <c r="AL225" s="422"/>
    </row>
    <row r="226" spans="32:38" x14ac:dyDescent="0.2">
      <c r="AF226" s="422"/>
      <c r="AG226" s="421"/>
      <c r="AH226" s="422"/>
      <c r="AI226" s="421"/>
      <c r="AK226" s="423"/>
      <c r="AL226" s="422"/>
    </row>
    <row r="227" spans="32:38" x14ac:dyDescent="0.2">
      <c r="AF227" s="422"/>
      <c r="AG227" s="421"/>
      <c r="AH227" s="421"/>
      <c r="AI227" s="421"/>
      <c r="AJ227" s="421"/>
    </row>
    <row r="228" spans="32:38" x14ac:dyDescent="0.2">
      <c r="AF228" s="421"/>
      <c r="AG228" s="421"/>
      <c r="AH228" s="421"/>
      <c r="AI228" s="421"/>
      <c r="AJ228" s="421"/>
    </row>
    <row r="232" spans="32:38" x14ac:dyDescent="0.2">
      <c r="AF232" s="421"/>
      <c r="AG232" s="423"/>
      <c r="AH232" s="423"/>
    </row>
    <row r="233" spans="32:38" x14ac:dyDescent="0.2">
      <c r="AF233" s="423"/>
      <c r="AG233" s="422"/>
      <c r="AH233" s="422"/>
    </row>
    <row r="234" spans="32:38" x14ac:dyDescent="0.2">
      <c r="AF234" s="421"/>
      <c r="AG234" s="421"/>
      <c r="AH234" s="421"/>
    </row>
    <row r="235" spans="32:38" x14ac:dyDescent="0.2">
      <c r="AF235" s="421"/>
      <c r="AG235" s="421"/>
      <c r="AH235" s="421"/>
      <c r="AJ235" s="421"/>
    </row>
    <row r="236" spans="32:38" x14ac:dyDescent="0.2">
      <c r="AF236" s="421"/>
      <c r="AG236" s="421"/>
      <c r="AH236" s="421"/>
      <c r="AJ236" s="421"/>
    </row>
  </sheetData>
  <mergeCells count="128">
    <mergeCell ref="A79:M79"/>
    <mergeCell ref="I81:M81"/>
    <mergeCell ref="B82:C82"/>
    <mergeCell ref="A83:I83"/>
    <mergeCell ref="J83:M83"/>
    <mergeCell ref="A84:K84"/>
    <mergeCell ref="L84:N84"/>
    <mergeCell ref="A75:A77"/>
    <mergeCell ref="E75:G77"/>
    <mergeCell ref="H75:H77"/>
    <mergeCell ref="I75:I77"/>
    <mergeCell ref="N75:N77"/>
    <mergeCell ref="A78:M78"/>
    <mergeCell ref="A70:A72"/>
    <mergeCell ref="N70:N72"/>
    <mergeCell ref="A73:A74"/>
    <mergeCell ref="E73:G74"/>
    <mergeCell ref="H73:H74"/>
    <mergeCell ref="I73:I74"/>
    <mergeCell ref="N73:N74"/>
    <mergeCell ref="N60:N61"/>
    <mergeCell ref="A62:M62"/>
    <mergeCell ref="A63:N63"/>
    <mergeCell ref="A64:A66"/>
    <mergeCell ref="N64:N66"/>
    <mergeCell ref="A67:A69"/>
    <mergeCell ref="N67:N69"/>
    <mergeCell ref="A59:M59"/>
    <mergeCell ref="A60:A61"/>
    <mergeCell ref="E60:G61"/>
    <mergeCell ref="H60:H61"/>
    <mergeCell ref="I60:I61"/>
    <mergeCell ref="J60:J61"/>
    <mergeCell ref="K60:L61"/>
    <mergeCell ref="I54:I58"/>
    <mergeCell ref="J54:J58"/>
    <mergeCell ref="K54:K58"/>
    <mergeCell ref="L54:L58"/>
    <mergeCell ref="M54:M58"/>
    <mergeCell ref="A49:A53"/>
    <mergeCell ref="E49:E53"/>
    <mergeCell ref="F49:F53"/>
    <mergeCell ref="G49:G53"/>
    <mergeCell ref="H49:H53"/>
    <mergeCell ref="I49:I53"/>
    <mergeCell ref="N54:N58"/>
    <mergeCell ref="J49:J53"/>
    <mergeCell ref="K49:K53"/>
    <mergeCell ref="L49:L53"/>
    <mergeCell ref="M49:M53"/>
    <mergeCell ref="N49:N53"/>
    <mergeCell ref="A54:A58"/>
    <mergeCell ref="E54:E58"/>
    <mergeCell ref="F54:F58"/>
    <mergeCell ref="G54:G58"/>
    <mergeCell ref="H54:H58"/>
    <mergeCell ref="J45:J48"/>
    <mergeCell ref="K45:K48"/>
    <mergeCell ref="L45:L48"/>
    <mergeCell ref="A38:M38"/>
    <mergeCell ref="A39:M39"/>
    <mergeCell ref="A40:N40"/>
    <mergeCell ref="A41:A44"/>
    <mergeCell ref="E41:E44"/>
    <mergeCell ref="F41:F44"/>
    <mergeCell ref="G41:G44"/>
    <mergeCell ref="H41:H44"/>
    <mergeCell ref="I41:I44"/>
    <mergeCell ref="J41:J44"/>
    <mergeCell ref="K41:K44"/>
    <mergeCell ref="L41:L44"/>
    <mergeCell ref="N41:N44"/>
    <mergeCell ref="N45:N48"/>
    <mergeCell ref="A45:A48"/>
    <mergeCell ref="E45:E48"/>
    <mergeCell ref="F45:F48"/>
    <mergeCell ref="G45:G48"/>
    <mergeCell ref="H45:H48"/>
    <mergeCell ref="I45:I48"/>
    <mergeCell ref="A33:A37"/>
    <mergeCell ref="E33:E37"/>
    <mergeCell ref="F33:F37"/>
    <mergeCell ref="G33:G37"/>
    <mergeCell ref="H33:H37"/>
    <mergeCell ref="I33:I37"/>
    <mergeCell ref="J33:J37"/>
    <mergeCell ref="K33:K37"/>
    <mergeCell ref="N33:N37"/>
    <mergeCell ref="N24:N27"/>
    <mergeCell ref="A28:A32"/>
    <mergeCell ref="E28:E32"/>
    <mergeCell ref="F28:F32"/>
    <mergeCell ref="G28:G32"/>
    <mergeCell ref="H28:H32"/>
    <mergeCell ref="I28:I32"/>
    <mergeCell ref="J28:J32"/>
    <mergeCell ref="K28:K32"/>
    <mergeCell ref="N28:N32"/>
    <mergeCell ref="A24:A27"/>
    <mergeCell ref="E24:E27"/>
    <mergeCell ref="F24:F27"/>
    <mergeCell ref="G24:G27"/>
    <mergeCell ref="H24:H27"/>
    <mergeCell ref="I24:I27"/>
    <mergeCell ref="J24:J27"/>
    <mergeCell ref="K24:K27"/>
    <mergeCell ref="L24:L27"/>
    <mergeCell ref="A19:N19"/>
    <mergeCell ref="A20:A23"/>
    <mergeCell ref="E20:E23"/>
    <mergeCell ref="F20:F23"/>
    <mergeCell ref="G20:G23"/>
    <mergeCell ref="H20:H23"/>
    <mergeCell ref="I20:I23"/>
    <mergeCell ref="J20:J23"/>
    <mergeCell ref="K20:K23"/>
    <mergeCell ref="L20:L23"/>
    <mergeCell ref="N20:N23"/>
    <mergeCell ref="A2:J2"/>
    <mergeCell ref="A4:J4"/>
    <mergeCell ref="C6:M6"/>
    <mergeCell ref="A13:B13"/>
    <mergeCell ref="C13:N13"/>
    <mergeCell ref="C14:D17"/>
    <mergeCell ref="E14:M17"/>
    <mergeCell ref="N14:N17"/>
    <mergeCell ref="C18:D18"/>
    <mergeCell ref="E18:M18"/>
  </mergeCells>
  <pageMargins left="0.43307086614173229" right="0.39370078740157483" top="0.43307086614173229" bottom="0.51181102362204722" header="0.35433070866141736" footer="0.19685039370078741"/>
  <pageSetup paperSize="9" scale="84" fitToHeight="2" orientation="landscape" r:id="rId1"/>
  <headerFooter alignWithMargins="0"/>
  <rowBreaks count="1" manualBreakCount="1">
    <brk id="6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14</vt:i4>
      </vt:variant>
    </vt:vector>
  </HeadingPairs>
  <TitlesOfParts>
    <vt:vector size="32" baseType="lpstr">
      <vt:lpstr>дендрология</vt:lpstr>
      <vt:lpstr>Пояснительная</vt:lpstr>
      <vt:lpstr>Протокол</vt:lpstr>
      <vt:lpstr>НМЦ</vt:lpstr>
      <vt:lpstr>НМЦК</vt:lpstr>
      <vt:lpstr>Cводная смета ПИР</vt:lpstr>
      <vt:lpstr>ПД EL9</vt:lpstr>
      <vt:lpstr>Экспертиза ПД и ИЗ</vt:lpstr>
      <vt:lpstr>Геодезия</vt:lpstr>
      <vt:lpstr>Геология</vt:lpstr>
      <vt:lpstr>Геофизика </vt:lpstr>
      <vt:lpstr>Гидромет</vt:lpstr>
      <vt:lpstr>Сели Лавины</vt:lpstr>
      <vt:lpstr>Экология</vt:lpstr>
      <vt:lpstr>Археология</vt:lpstr>
      <vt:lpstr>ВОП (по форме 3п)</vt:lpstr>
      <vt:lpstr>Сводная</vt:lpstr>
      <vt:lpstr>ВОП </vt:lpstr>
      <vt:lpstr>Геодезия!SUM_</vt:lpstr>
      <vt:lpstr>'ПД EL9'!Заголовки_для_печати</vt:lpstr>
      <vt:lpstr>Экология!Заголовки_для_печати</vt:lpstr>
      <vt:lpstr>'Cводная смета ПИР'!Область_печати</vt:lpstr>
      <vt:lpstr>Археология!Область_печати</vt:lpstr>
      <vt:lpstr>'ВОП '!Область_печати</vt:lpstr>
      <vt:lpstr>'ВОП (по форме 3п)'!Область_печати</vt:lpstr>
      <vt:lpstr>Геодезия!Область_печати</vt:lpstr>
      <vt:lpstr>НМЦ!Область_печати</vt:lpstr>
      <vt:lpstr>НМЦК!Область_печати</vt:lpstr>
      <vt:lpstr>Пояснительная!Область_печати</vt:lpstr>
      <vt:lpstr>Протокол!Область_печати</vt:lpstr>
      <vt:lpstr>'Экспертиза ПД и ИЗ'!Область_печати</vt:lpstr>
      <vt:lpstr>Геодезия!Область_печати_ИМ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2022-10-28T12:47:26Z</dcterms:modified>
</cp:coreProperties>
</file>