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Y:\ДРИ\ДРИ\8. Прочее (разное)\4. Конкурсная документация\Конкурсы_2022\4. Благоустройство Эльбрус\"/>
    </mc:Choice>
  </mc:AlternateContent>
  <bookViews>
    <workbookView xWindow="-45" yWindow="-45" windowWidth="23130" windowHeight="12450" tabRatio="771" activeTab="10"/>
  </bookViews>
  <sheets>
    <sheet name="титул" sheetId="51" r:id="rId1"/>
    <sheet name="ССР БЦ" sheetId="38" r:id="rId2"/>
    <sheet name="бц скан " sheetId="53" r:id="rId3"/>
    <sheet name="ССР ТЦ" sheetId="39" r:id="rId4"/>
    <sheet name="тц скан" sheetId="52" r:id="rId5"/>
    <sheet name="НМЦК" sheetId="54" r:id="rId6"/>
    <sheet name="НМЦ" sheetId="55" r:id="rId7"/>
    <sheet name="ВОР" sheetId="56" r:id="rId8"/>
    <sheet name="Протокол" sheetId="57" r:id="rId9"/>
    <sheet name="Смета контракта" sheetId="58" r:id="rId10"/>
    <sheet name="ПЗ" sheetId="59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AUTOEXEC" localSheetId="5">#REF!</definedName>
    <definedName name="\AUTOEXEC" localSheetId="9">#REF!</definedName>
    <definedName name="\AUTOEXEC">#REF!</definedName>
    <definedName name="\k" localSheetId="5">#REF!</definedName>
    <definedName name="\k" localSheetId="9">#REF!</definedName>
    <definedName name="\k">#REF!</definedName>
    <definedName name="\m" localSheetId="5">#REF!</definedName>
    <definedName name="\m" localSheetId="9">#REF!</definedName>
    <definedName name="\m">#REF!</definedName>
    <definedName name="\s" localSheetId="5">#REF!</definedName>
    <definedName name="\s" localSheetId="9">#REF!</definedName>
    <definedName name="\s">#REF!</definedName>
    <definedName name="\z" localSheetId="5">#REF!</definedName>
    <definedName name="\z" localSheetId="9">#REF!</definedName>
    <definedName name="\z">#REF!</definedName>
    <definedName name="_a2" localSheetId="5">#REF!</definedName>
    <definedName name="_a2" localSheetId="9">#REF!</definedName>
    <definedName name="_a2">#REF!</definedName>
    <definedName name="a" hidden="1">{#N/A,#N/A,TRUE,"Смета на пасс. обор. №1"}</definedName>
    <definedName name="a_1" hidden="1">{#N/A,#N/A,TRUE,"Смета на пасс. обор. №1"}</definedName>
    <definedName name="AnDiscount">0.945</definedName>
    <definedName name="as" localSheetId="5">#REF!</definedName>
    <definedName name="as" localSheetId="9">#REF!</definedName>
    <definedName name="as">#REF!</definedName>
    <definedName name="asd" localSheetId="5">#REF!</definedName>
    <definedName name="asd" localSheetId="9">#REF!</definedName>
    <definedName name="asd">#REF!</definedName>
    <definedName name="ave_height" localSheetId="5">#REF!</definedName>
    <definedName name="ave_height" localSheetId="9">#REF!</definedName>
    <definedName name="ave_height">#REF!</definedName>
    <definedName name="ave_hight" localSheetId="5">#REF!</definedName>
    <definedName name="ave_hight" localSheetId="9">#REF!</definedName>
    <definedName name="ave_hight">#REF!</definedName>
    <definedName name="b" hidden="1">{#N/A,#N/A,TRUE,"Смета на пасс. обор. №1"}</definedName>
    <definedName name="b_1" hidden="1">{#N/A,#N/A,TRUE,"Смета на пасс. обор. №1"}</definedName>
    <definedName name="ba" hidden="1">{#N/A,#N/A,TRUE,"Смета на пасс. обор. №1"}</definedName>
    <definedName name="ba_1" hidden="1">{#N/A,#N/A,TRUE,"Смета на пасс. обор. №1"}</definedName>
    <definedName name="bjbkl" localSheetId="5">[1]топография!#REF!</definedName>
    <definedName name="bjbkl" localSheetId="9">[1]топография!#REF!</definedName>
    <definedName name="bjbkl">[1]топография!#REF!</definedName>
    <definedName name="ccc" hidden="1">{#N/A,#N/A,TRUE,"Смета на пасс. обор. №1"}</definedName>
    <definedName name="ccc_1" hidden="1">{#N/A,#N/A,TRUE,"Смета на пасс. обор. №1"}</definedName>
    <definedName name="Currency_Risk_Factor">1.05</definedName>
    <definedName name="Dc" localSheetId="5">[2]Lucent!#REF!</definedName>
    <definedName name="Dc" localSheetId="9">[2]Lucent!#REF!</definedName>
    <definedName name="Dc">[2]Lucent!#REF!</definedName>
    <definedName name="dck" localSheetId="5">[1]топография!#REF!</definedName>
    <definedName name="dck" localSheetId="9">[1]топография!#REF!</definedName>
    <definedName name="dck">[1]топография!#REF!</definedName>
    <definedName name="ddduy" localSheetId="5">#REF!</definedName>
    <definedName name="ddduy" localSheetId="9">#REF!</definedName>
    <definedName name="ddduy">#REF!</definedName>
    <definedName name="Delivery">1.15</definedName>
    <definedName name="df" localSheetId="5">#REF!</definedName>
    <definedName name="df" localSheetId="9">#REF!</definedName>
    <definedName name="df">#REF!</definedName>
    <definedName name="Disc_Tbl" localSheetId="5">#REF!</definedName>
    <definedName name="Disc_Tbl" localSheetId="9">#REF!</definedName>
    <definedName name="Disc_Tbl">#REF!</definedName>
    <definedName name="Dl" localSheetId="5">[2]Lucent!#REF!</definedName>
    <definedName name="Dl" localSheetId="9">[2]Lucent!#REF!</definedName>
    <definedName name="Dl">[2]Lucent!#REF!</definedName>
    <definedName name="Dsc_Vector" localSheetId="5">#REF!</definedName>
    <definedName name="Dsc_Vector" localSheetId="9">#REF!</definedName>
    <definedName name="Dsc_Vector">#REF!</definedName>
    <definedName name="e" hidden="1">{#N/A,#N/A,TRUE,"Смета на пасс. обор. №1"}</definedName>
    <definedName name="e_1" hidden="1">{#N/A,#N/A,TRUE,"Смета на пасс. обор. №1"}</definedName>
    <definedName name="EQUIP" localSheetId="5">[3]Спецификация!#REF!</definedName>
    <definedName name="EQUIP" localSheetId="9">[3]Спецификация!#REF!</definedName>
    <definedName name="EQUIP">[3]Спецификация!#REF!</definedName>
    <definedName name="ert" localSheetId="5">#REF!</definedName>
    <definedName name="ert" localSheetId="9">#REF!</definedName>
    <definedName name="ert">#REF!</definedName>
    <definedName name="Excel_BuiltIn_Print_Area_13">"$#ССЫЛ!.$A$2:$E$8"</definedName>
    <definedName name="Excel_BuiltIn_Print_Area_14_1">"$#ССЫЛ!.$#ССЫЛ!$#ССЫЛ!:$#ССЫЛ!$#ССЫЛ!"</definedName>
    <definedName name="Excel_BuiltIn_Print_Area_2">"$#ССЫЛ!.$A$2:$D$4"</definedName>
    <definedName name="Excel_BuiltIn_Print_Area_25_1">"$#ССЫЛ!.$#ССЫЛ!$#ССЫЛ!:$#ССЫЛ!$#ССЫЛ!"</definedName>
    <definedName name="Excel_BuiltIn_Print_Area_28_1">"$#ССЫЛ!.$#ССЫЛ!$#ССЫЛ!:$#ССЫЛ!$#ССЫЛ!"</definedName>
    <definedName name="Excel_BuiltIn_Print_Area_3_1">"$#ССЫЛ!.$A$2:$E$4"</definedName>
    <definedName name="Excel_BuiltIn_Print_Area_32">"$#ССЫЛ!.$#ССЫЛ!$#ССЫЛ!:$#ССЫЛ!$#ССЫЛ!"</definedName>
    <definedName name="Excel_BuiltIn_Print_Area_43">"$#ССЫЛ!.$#ССЫЛ!$#ССЫЛ!:$#ССЫЛ!$#ССЫЛ!"</definedName>
    <definedName name="Excel_BuiltIn_Print_Area_5" localSheetId="5">#REF!</definedName>
    <definedName name="Excel_BuiltIn_Print_Area_5" localSheetId="9">#REF!</definedName>
    <definedName name="Excel_BuiltIn_Print_Area_5">#REF!</definedName>
    <definedName name="Excel_BuiltIn_Print_Area_7">"$#ССЫЛ!.$A$2:$E$5"</definedName>
    <definedName name="Excel_BuiltIn_Print_Titles_2" localSheetId="5">#REF!</definedName>
    <definedName name="Excel_BuiltIn_Print_Titles_2" localSheetId="9">#REF!</definedName>
    <definedName name="Excel_BuiltIn_Print_Titles_2">#REF!</definedName>
    <definedName name="Excel_BuiltIn_Print_Titles_3" localSheetId="5">#REF!</definedName>
    <definedName name="Excel_BuiltIn_Print_Titles_3" localSheetId="9">#REF!</definedName>
    <definedName name="Excel_BuiltIn_Print_Titles_3">#REF!</definedName>
    <definedName name="fg" localSheetId="5">#REF!</definedName>
    <definedName name="fg" localSheetId="9">#REF!</definedName>
    <definedName name="fg">#REF!</definedName>
    <definedName name="fl" localSheetId="5">[2]Lucent!#REF!</definedName>
    <definedName name="fl" localSheetId="9">[2]Lucent!#REF!</definedName>
    <definedName name="fl">[2]Lucent!#REF!</definedName>
    <definedName name="Grp_Vector" localSheetId="5">#REF!</definedName>
    <definedName name="Grp_Vector" localSheetId="9">#REF!</definedName>
    <definedName name="Grp_Vector">#REF!</definedName>
    <definedName name="Importation_Cost" localSheetId="5">#REF!</definedName>
    <definedName name="Importation_Cost" localSheetId="9">#REF!</definedName>
    <definedName name="Importation_Cost">#REF!</definedName>
    <definedName name="Itog" localSheetId="5">#REF!</definedName>
    <definedName name="Itog" localSheetId="9">#REF!</definedName>
    <definedName name="Itog">#REF!</definedName>
    <definedName name="j" hidden="1">{#N/A,#N/A,TRUE,"Смета на пасс. обор. №1"}</definedName>
    <definedName name="j_1" hidden="1">{#N/A,#N/A,TRUE,"Смета на пасс. обор. №1"}</definedName>
    <definedName name="Koeffcb" localSheetId="5">#REF!</definedName>
    <definedName name="Koeffcb" localSheetId="9">#REF!</definedName>
    <definedName name="Koeffcb">#REF!</definedName>
    <definedName name="KPlan" localSheetId="5">#REF!</definedName>
    <definedName name="KPlan" localSheetId="9">#REF!</definedName>
    <definedName name="KPlan">#REF!</definedName>
    <definedName name="lp">[4]Panduit!$E$4</definedName>
    <definedName name="m" localSheetId="5">[5]Microsoft!#REF!</definedName>
    <definedName name="m" localSheetId="9">[5]Microsoft!#REF!</definedName>
    <definedName name="m">[5]Microsoft!#REF!</definedName>
    <definedName name="MATER" localSheetId="5">[3]Спецификация!#REF!</definedName>
    <definedName name="MATER" localSheetId="9">[3]Спецификация!#REF!</definedName>
    <definedName name="MATER">[3]Спецификация!#REF!</definedName>
    <definedName name="mm" localSheetId="5">[5]Microsoft!#REF!</definedName>
    <definedName name="mm" localSheetId="9">[5]Microsoft!#REF!</definedName>
    <definedName name="mm">[5]Microsoft!#REF!</definedName>
    <definedName name="mmm" localSheetId="5">[5]Microsoft!#REF!</definedName>
    <definedName name="mmm" localSheetId="9">[5]Microsoft!#REF!</definedName>
    <definedName name="mmm">[5]Microsoft!#REF!</definedName>
    <definedName name="p" hidden="1">{#N/A,#N/A,TRUE,"Смета на пасс. обор. №1"}</definedName>
    <definedName name="p_1" hidden="1">{#N/A,#N/A,TRUE,"Смета на пасс. обор. №1"}</definedName>
    <definedName name="ppp" localSheetId="5">#REF!</definedName>
    <definedName name="ppp" localSheetId="9">#REF!</definedName>
    <definedName name="ppp">#REF!</definedName>
    <definedName name="pr" localSheetId="5">[3]Спецификация!#REF!</definedName>
    <definedName name="pr" localSheetId="9">[3]Спецификация!#REF!</definedName>
    <definedName name="pr">[3]Спецификация!#REF!</definedName>
    <definedName name="Print_Titles" localSheetId="5">НМЦК!$13:$13</definedName>
    <definedName name="Print_Titles" localSheetId="3">'ССР ТЦ'!$23:$23</definedName>
    <definedName name="Profit" localSheetId="5">[2]Lucent!#REF!</definedName>
    <definedName name="Profit" localSheetId="9">[2]Lucent!#REF!</definedName>
    <definedName name="Profit">[2]Lucent!#REF!</definedName>
    <definedName name="profit2" localSheetId="5">[2]Lucent!#REF!</definedName>
    <definedName name="profit2" localSheetId="9">[2]Lucent!#REF!</definedName>
    <definedName name="profit2">[2]Lucent!#REF!</definedName>
    <definedName name="ProfitLucent">1.65</definedName>
    <definedName name="PROJ" localSheetId="5">[3]Спецификация!#REF!</definedName>
    <definedName name="PROJ" localSheetId="9">[3]Спецификация!#REF!</definedName>
    <definedName name="PROJ">[3]Спецификация!#REF!</definedName>
    <definedName name="q" localSheetId="5">#REF!</definedName>
    <definedName name="q" localSheetId="9">#REF!</definedName>
    <definedName name="q">#REF!</definedName>
    <definedName name="qqq" hidden="1">{#N/A,#N/A,TRUE,"Смета на пасс. обор. №1"}</definedName>
    <definedName name="qqq_1" hidden="1">{#N/A,#N/A,TRUE,"Смета на пасс. обор. №1"}</definedName>
    <definedName name="QT_Type">"QT-2L"</definedName>
    <definedName name="qwer" localSheetId="5">#REF!</definedName>
    <definedName name="qwer" localSheetId="9">#REF!</definedName>
    <definedName name="qwer">#REF!</definedName>
    <definedName name="R_Lst" localSheetId="5">#REF!</definedName>
    <definedName name="R_Lst" localSheetId="9">#REF!</definedName>
    <definedName name="R_Lst">#REF!</definedName>
    <definedName name="R_Net" localSheetId="5">#REF!</definedName>
    <definedName name="R_Net" localSheetId="9">#REF!</definedName>
    <definedName name="R_Net">#REF!</definedName>
    <definedName name="Rate" localSheetId="5">#REF!</definedName>
    <definedName name="Rate" localSheetId="9">#REF!</definedName>
    <definedName name="Rate">#REF!</definedName>
    <definedName name="Rit">[6]УКП!$H$3</definedName>
    <definedName name="rty" localSheetId="5">#REF!</definedName>
    <definedName name="rty" localSheetId="9">#REF!</definedName>
    <definedName name="rty">#REF!</definedName>
    <definedName name="sd" localSheetId="5">#REF!</definedName>
    <definedName name="sd" localSheetId="9">#REF!</definedName>
    <definedName name="sd">#REF!</definedName>
    <definedName name="SM" localSheetId="5">#REF!</definedName>
    <definedName name="SM" localSheetId="9">#REF!</definedName>
    <definedName name="SM">#REF!</definedName>
    <definedName name="SM_SM" localSheetId="5">#REF!</definedName>
    <definedName name="SM_SM" localSheetId="9">#REF!</definedName>
    <definedName name="SM_SM">#REF!</definedName>
    <definedName name="SM_STO" localSheetId="5">#REF!</definedName>
    <definedName name="SM_STO" localSheetId="9">#REF!</definedName>
    <definedName name="SM_STO">#REF!</definedName>
    <definedName name="SM_STO_1" localSheetId="5">'[7]СМЕТА проект'!#REF!</definedName>
    <definedName name="SM_STO_1" localSheetId="9">'[7]СМЕТА проект'!#REF!</definedName>
    <definedName name="SM_STO_1">'[7]СМЕТА проект'!#REF!</definedName>
    <definedName name="SM_STO1" localSheetId="5">#REF!</definedName>
    <definedName name="SM_STO1" localSheetId="9">#REF!</definedName>
    <definedName name="SM_STO1">#REF!</definedName>
    <definedName name="SM_STO2" localSheetId="5">#REF!</definedName>
    <definedName name="SM_STO2" localSheetId="9">#REF!</definedName>
    <definedName name="SM_STO2">#REF!</definedName>
    <definedName name="SM_STO3" localSheetId="5">#REF!</definedName>
    <definedName name="SM_STO3" localSheetId="9">#REF!</definedName>
    <definedName name="SM_STO3">#REF!</definedName>
    <definedName name="Smmmmmmmmmmmmmmm" localSheetId="5">#REF!</definedName>
    <definedName name="Smmmmmmmmmmmmmmm" localSheetId="9">#REF!</definedName>
    <definedName name="Smmmmmmmmmmmmmmm">#REF!</definedName>
    <definedName name="SUM_" localSheetId="5">#REF!</definedName>
    <definedName name="SUM_" localSheetId="9">#REF!</definedName>
    <definedName name="SUM_">#REF!</definedName>
    <definedName name="SUM_1" localSheetId="5">#REF!</definedName>
    <definedName name="SUM_1" localSheetId="9">#REF!</definedName>
    <definedName name="SUM_1">#REF!</definedName>
    <definedName name="sum_2" localSheetId="5">#REF!</definedName>
    <definedName name="sum_2" localSheetId="9">#REF!</definedName>
    <definedName name="sum_2">#REF!</definedName>
    <definedName name="SUM_3" localSheetId="5">#REF!</definedName>
    <definedName name="SUM_3" localSheetId="9">#REF!</definedName>
    <definedName name="SUM_3">#REF!</definedName>
    <definedName name="sum_4" localSheetId="5">#REF!</definedName>
    <definedName name="sum_4" localSheetId="9">#REF!</definedName>
    <definedName name="sum_4">#REF!</definedName>
    <definedName name="SV" localSheetId="5">#REF!</definedName>
    <definedName name="SV" localSheetId="9">#REF!</definedName>
    <definedName name="SV">#REF!</definedName>
    <definedName name="SV_STO" localSheetId="5">#REF!</definedName>
    <definedName name="SV_STO" localSheetId="9">#REF!</definedName>
    <definedName name="SV_STO">#REF!</definedName>
    <definedName name="Times" localSheetId="5">#REF!</definedName>
    <definedName name="Times" localSheetId="9">#REF!</definedName>
    <definedName name="Times">#REF!</definedName>
    <definedName name="Times_1" localSheetId="5">#REF!</definedName>
    <definedName name="Times_1" localSheetId="9">#REF!</definedName>
    <definedName name="Times_1">#REF!</definedName>
    <definedName name="Times_10" localSheetId="5">#REF!</definedName>
    <definedName name="Times_10" localSheetId="9">#REF!</definedName>
    <definedName name="Times_10">#REF!</definedName>
    <definedName name="Times_11" localSheetId="5">#REF!</definedName>
    <definedName name="Times_11" localSheetId="9">#REF!</definedName>
    <definedName name="Times_11">#REF!</definedName>
    <definedName name="Times_12" localSheetId="5">#REF!</definedName>
    <definedName name="Times_12" localSheetId="9">#REF!</definedName>
    <definedName name="Times_12">#REF!</definedName>
    <definedName name="Times_13" localSheetId="5">#REF!</definedName>
    <definedName name="Times_13" localSheetId="9">#REF!</definedName>
    <definedName name="Times_13">#REF!</definedName>
    <definedName name="Times_14" localSheetId="5">#REF!</definedName>
    <definedName name="Times_14" localSheetId="9">#REF!</definedName>
    <definedName name="Times_14">#REF!</definedName>
    <definedName name="Times_15" localSheetId="5">#REF!</definedName>
    <definedName name="Times_15" localSheetId="9">#REF!</definedName>
    <definedName name="Times_15">#REF!</definedName>
    <definedName name="Times_16" localSheetId="5">#REF!</definedName>
    <definedName name="Times_16" localSheetId="9">#REF!</definedName>
    <definedName name="Times_16">#REF!</definedName>
    <definedName name="Times_17" localSheetId="5">#REF!</definedName>
    <definedName name="Times_17" localSheetId="9">#REF!</definedName>
    <definedName name="Times_17">#REF!</definedName>
    <definedName name="Times_18" localSheetId="5">#REF!</definedName>
    <definedName name="Times_18" localSheetId="9">#REF!</definedName>
    <definedName name="Times_18">#REF!</definedName>
    <definedName name="Times_19" localSheetId="5">#REF!</definedName>
    <definedName name="Times_19" localSheetId="9">#REF!</definedName>
    <definedName name="Times_19">#REF!</definedName>
    <definedName name="Times_2" localSheetId="5">#REF!</definedName>
    <definedName name="Times_2" localSheetId="9">#REF!</definedName>
    <definedName name="Times_2">#REF!</definedName>
    <definedName name="Times_20" localSheetId="5">#REF!</definedName>
    <definedName name="Times_20" localSheetId="9">#REF!</definedName>
    <definedName name="Times_20">#REF!</definedName>
    <definedName name="Times_21" localSheetId="5">#REF!</definedName>
    <definedName name="Times_21" localSheetId="9">#REF!</definedName>
    <definedName name="Times_21">#REF!</definedName>
    <definedName name="Times_22" localSheetId="5">#REF!</definedName>
    <definedName name="Times_22" localSheetId="9">#REF!</definedName>
    <definedName name="Times_22">#REF!</definedName>
    <definedName name="Times_49" localSheetId="5">#REF!</definedName>
    <definedName name="Times_49" localSheetId="9">#REF!</definedName>
    <definedName name="Times_49">#REF!</definedName>
    <definedName name="Times_5" localSheetId="5">#REF!</definedName>
    <definedName name="Times_5" localSheetId="9">#REF!</definedName>
    <definedName name="Times_5">#REF!</definedName>
    <definedName name="Times_50" localSheetId="5">#REF!</definedName>
    <definedName name="Times_50" localSheetId="9">#REF!</definedName>
    <definedName name="Times_50">#REF!</definedName>
    <definedName name="Times_51" localSheetId="5">#REF!</definedName>
    <definedName name="Times_51" localSheetId="9">#REF!</definedName>
    <definedName name="Times_51">#REF!</definedName>
    <definedName name="Times_52" localSheetId="5">#REF!</definedName>
    <definedName name="Times_52" localSheetId="9">#REF!</definedName>
    <definedName name="Times_52">#REF!</definedName>
    <definedName name="Times_53" localSheetId="5">#REF!</definedName>
    <definedName name="Times_53" localSheetId="9">#REF!</definedName>
    <definedName name="Times_53">#REF!</definedName>
    <definedName name="Times_54" localSheetId="5">#REF!</definedName>
    <definedName name="Times_54" localSheetId="9">#REF!</definedName>
    <definedName name="Times_54">#REF!</definedName>
    <definedName name="Times_6" localSheetId="5">#REF!</definedName>
    <definedName name="Times_6" localSheetId="9">#REF!</definedName>
    <definedName name="Times_6">#REF!</definedName>
    <definedName name="Times_7" localSheetId="5">#REF!</definedName>
    <definedName name="Times_7" localSheetId="9">#REF!</definedName>
    <definedName name="Times_7">#REF!</definedName>
    <definedName name="Times_8" localSheetId="5">#REF!</definedName>
    <definedName name="Times_8" localSheetId="9">#REF!</definedName>
    <definedName name="Times_8">#REF!</definedName>
    <definedName name="Times_9" localSheetId="5">#REF!</definedName>
    <definedName name="Times_9" localSheetId="9">#REF!</definedName>
    <definedName name="Times_9">#REF!</definedName>
    <definedName name="tyu" localSheetId="5">#REF!</definedName>
    <definedName name="tyu" localSheetId="9">#REF!</definedName>
    <definedName name="tyu">#REF!</definedName>
    <definedName name="U_Lst" localSheetId="5">#REF!</definedName>
    <definedName name="U_Lst" localSheetId="9">#REF!</definedName>
    <definedName name="U_Lst">#REF!</definedName>
    <definedName name="U_Net" localSheetId="5">#REF!</definedName>
    <definedName name="U_Net" localSheetId="9">#REF!</definedName>
    <definedName name="U_Net">#REF!</definedName>
    <definedName name="w" localSheetId="5">#REF!</definedName>
    <definedName name="w" localSheetId="9">#REF!</definedName>
    <definedName name="w">#REF!</definedName>
    <definedName name="we" hidden="1">{#N/A,#N/A,TRUE,"Смета на пасс. обор. №1"}</definedName>
    <definedName name="we_1" hidden="1">{#N/A,#N/A,TRUE,"Смета на пасс. обор. №1"}</definedName>
    <definedName name="wer" localSheetId="5">#REF!</definedName>
    <definedName name="wer" localSheetId="9">#REF!</definedName>
    <definedName name="wer">#REF!</definedName>
    <definedName name="WORK" localSheetId="5">[3]Спецификация!#REF!</definedName>
    <definedName name="WORK" localSheetId="9">[3]Спецификация!#REF!</definedName>
    <definedName name="WORK">[3]Спецификация!#REF!</definedName>
    <definedName name="wrn.1." hidden="1">{#N/A,#N/A,FALSE,"Шаблон_Спец1"}</definedName>
    <definedName name="wrn.sp2344." hidden="1">{#N/A,#N/A,TRUE,"Смета на пасс. обор. №1"}</definedName>
    <definedName name="wrn.sp2344._1" hidden="1">{#N/A,#N/A,TRUE,"Смета на пасс. обор. №1"}</definedName>
    <definedName name="wrn.sp2345" hidden="1">{#N/A,#N/A,TRUE,"Смета на пасс. обор. №1"}</definedName>
    <definedName name="wrn.sp2345_1" hidden="1">{#N/A,#N/A,TRUE,"Смета на пасс. обор. №1"}</definedName>
    <definedName name="ww" localSheetId="5">#REF!</definedName>
    <definedName name="ww" localSheetId="9">#REF!</definedName>
    <definedName name="ww">#REF!</definedName>
    <definedName name="yui" localSheetId="5">#REF!</definedName>
    <definedName name="yui" localSheetId="9">#REF!</definedName>
    <definedName name="yui">#REF!</definedName>
    <definedName name="ZAK1" localSheetId="5">#REF!</definedName>
    <definedName name="ZAK1" localSheetId="9">#REF!</definedName>
    <definedName name="ZAK1">#REF!</definedName>
    <definedName name="ZAK2" localSheetId="5">#REF!</definedName>
    <definedName name="ZAK2" localSheetId="9">#REF!</definedName>
    <definedName name="ZAK2">#REF!</definedName>
    <definedName name="zzzz" localSheetId="5">#REF!</definedName>
    <definedName name="zzzz" localSheetId="9">#REF!</definedName>
    <definedName name="zzzz">#REF!</definedName>
    <definedName name="а" hidden="1">{#N/A,#N/A,TRUE,"Смета на пасс. обор. №1"}</definedName>
    <definedName name="а_1" hidden="1">{#N/A,#N/A,TRUE,"Смета на пасс. обор. №1"}</definedName>
    <definedName name="а1" localSheetId="5">#REF!</definedName>
    <definedName name="а1" localSheetId="9">#REF!</definedName>
    <definedName name="а1">#REF!</definedName>
    <definedName name="А2" localSheetId="5">#REF!</definedName>
    <definedName name="А2" localSheetId="9">#REF!</definedName>
    <definedName name="А2">#REF!</definedName>
    <definedName name="а36" localSheetId="5">#REF!</definedName>
    <definedName name="а36" localSheetId="9">#REF!</definedName>
    <definedName name="а36">#REF!</definedName>
    <definedName name="аа" localSheetId="5">[1]топография!#REF!</definedName>
    <definedName name="аа" localSheetId="9">[1]топография!#REF!</definedName>
    <definedName name="аа">[1]топография!#REF!</definedName>
    <definedName name="ав" localSheetId="5">#REF!</definedName>
    <definedName name="ав" localSheetId="9">#REF!</definedName>
    <definedName name="ав">#REF!</definedName>
    <definedName name="авс" localSheetId="5">#REF!</definedName>
    <definedName name="авс" localSheetId="9">#REF!</definedName>
    <definedName name="авс">#REF!</definedName>
    <definedName name="Азб" localSheetId="5">#REF!</definedName>
    <definedName name="Азб" localSheetId="9">#REF!</definedName>
    <definedName name="Азб">#REF!</definedName>
    <definedName name="АКСТ">'[8]Лист опроса'!$B$22</definedName>
    <definedName name="аолрмб">[9]Вспомогательный!$D$77</definedName>
    <definedName name="ап" hidden="1">{#N/A,#N/A,TRUE,"Смета на пасс. обор. №1"}</definedName>
    <definedName name="ап_1" hidden="1">{#N/A,#N/A,TRUE,"Смета на пасс. обор. №1"}</definedName>
    <definedName name="апр" hidden="1">{#N/A,#N/A,TRUE,"Смета на пасс. обор. №1"}</definedName>
    <definedName name="апр_1" hidden="1">{#N/A,#N/A,TRUE,"Смета на пасс. обор. №1"}</definedName>
    <definedName name="астр" localSheetId="5">#REF!</definedName>
    <definedName name="астр" localSheetId="9">#REF!</definedName>
    <definedName name="астр">#REF!</definedName>
    <definedName name="Астрахань" localSheetId="5">#REF!</definedName>
    <definedName name="Астрахань" localSheetId="9">#REF!</definedName>
    <definedName name="Астрахань">#REF!</definedName>
    <definedName name="Астрахань_1" localSheetId="5">#REF!</definedName>
    <definedName name="Астрахань_1" localSheetId="9">#REF!</definedName>
    <definedName name="Астрахань_1">#REF!</definedName>
    <definedName name="Астрахань_2" localSheetId="5">#REF!</definedName>
    <definedName name="Астрахань_2" localSheetId="9">#REF!</definedName>
    <definedName name="Астрахань_2">#REF!</definedName>
    <definedName name="Астрахань_22" localSheetId="5">#REF!</definedName>
    <definedName name="Астрахань_22" localSheetId="9">#REF!</definedName>
    <definedName name="Астрахань_22">#REF!</definedName>
    <definedName name="Астрахань_49" localSheetId="5">#REF!</definedName>
    <definedName name="Астрахань_49" localSheetId="9">#REF!</definedName>
    <definedName name="Астрахань_49">#REF!</definedName>
    <definedName name="Астрахань_5" localSheetId="5">#REF!</definedName>
    <definedName name="Астрахань_5" localSheetId="9">#REF!</definedName>
    <definedName name="Астрахань_5">#REF!</definedName>
    <definedName name="Астрахань_50" localSheetId="5">#REF!</definedName>
    <definedName name="Астрахань_50" localSheetId="9">#REF!</definedName>
    <definedName name="Астрахань_50">#REF!</definedName>
    <definedName name="Астрахань_51" localSheetId="5">#REF!</definedName>
    <definedName name="Астрахань_51" localSheetId="9">#REF!</definedName>
    <definedName name="Астрахань_51">#REF!</definedName>
    <definedName name="Астрахань_52" localSheetId="5">#REF!</definedName>
    <definedName name="Астрахань_52" localSheetId="9">#REF!</definedName>
    <definedName name="Астрахань_52">#REF!</definedName>
    <definedName name="Астрахань_53" localSheetId="5">#REF!</definedName>
    <definedName name="Астрахань_53" localSheetId="9">#REF!</definedName>
    <definedName name="Астрахань_53">#REF!</definedName>
    <definedName name="Астрахань_54" localSheetId="5">#REF!</definedName>
    <definedName name="Астрахань_54" localSheetId="9">#REF!</definedName>
    <definedName name="Астрахань_54">#REF!</definedName>
    <definedName name="АСУТП2" localSheetId="5">#REF!</definedName>
    <definedName name="АСУТП2" localSheetId="9">#REF!</definedName>
    <definedName name="АСУТП2">#REF!</definedName>
    <definedName name="АСУТП2_1" localSheetId="5">#REF!</definedName>
    <definedName name="АСУТП2_1" localSheetId="9">#REF!</definedName>
    <definedName name="АСУТП2_1">#REF!</definedName>
    <definedName name="АСУТП2_2" localSheetId="5">#REF!</definedName>
    <definedName name="АСУТП2_2" localSheetId="9">#REF!</definedName>
    <definedName name="АСУТП2_2">#REF!</definedName>
    <definedName name="АСУТП2_22" localSheetId="5">#REF!</definedName>
    <definedName name="АСУТП2_22" localSheetId="9">#REF!</definedName>
    <definedName name="АСУТП2_22">#REF!</definedName>
    <definedName name="АСУТП2_49" localSheetId="5">#REF!</definedName>
    <definedName name="АСУТП2_49" localSheetId="9">#REF!</definedName>
    <definedName name="АСУТП2_49">#REF!</definedName>
    <definedName name="АСУТП2_5" localSheetId="5">#REF!</definedName>
    <definedName name="АСУТП2_5" localSheetId="9">#REF!</definedName>
    <definedName name="АСУТП2_5">#REF!</definedName>
    <definedName name="АСУТП2_50" localSheetId="5">#REF!</definedName>
    <definedName name="АСУТП2_50" localSheetId="9">#REF!</definedName>
    <definedName name="АСУТП2_50">#REF!</definedName>
    <definedName name="АСУТП2_51" localSheetId="5">#REF!</definedName>
    <definedName name="АСУТП2_51" localSheetId="9">#REF!</definedName>
    <definedName name="АСУТП2_51">#REF!</definedName>
    <definedName name="АСУТП2_52" localSheetId="5">#REF!</definedName>
    <definedName name="АСУТП2_52" localSheetId="9">#REF!</definedName>
    <definedName name="АСУТП2_52">#REF!</definedName>
    <definedName name="АСУТП2_53" localSheetId="5">#REF!</definedName>
    <definedName name="АСУТП2_53" localSheetId="9">#REF!</definedName>
    <definedName name="АСУТП2_53">#REF!</definedName>
    <definedName name="АСУТП2_54" localSheetId="5">#REF!</definedName>
    <definedName name="АСУТП2_54" localSheetId="9">#REF!</definedName>
    <definedName name="АСУТП2_54">#REF!</definedName>
    <definedName name="АСУТПАстрахань" localSheetId="5">#REF!</definedName>
    <definedName name="АСУТПАстрахань" localSheetId="9">#REF!</definedName>
    <definedName name="АСУТПАстрахань">#REF!</definedName>
    <definedName name="АСУТПАстрахань_1" localSheetId="5">#REF!</definedName>
    <definedName name="АСУТПАстрахань_1" localSheetId="9">#REF!</definedName>
    <definedName name="АСУТПАстрахань_1">#REF!</definedName>
    <definedName name="АСУТПАстрахань_2" localSheetId="5">#REF!</definedName>
    <definedName name="АСУТПАстрахань_2" localSheetId="9">#REF!</definedName>
    <definedName name="АСУТПАстрахань_2">#REF!</definedName>
    <definedName name="АСУТПАстрахань_22" localSheetId="5">#REF!</definedName>
    <definedName name="АСУТПАстрахань_22" localSheetId="9">#REF!</definedName>
    <definedName name="АСУТПАстрахань_22">#REF!</definedName>
    <definedName name="АСУТПАстрахань_49" localSheetId="5">#REF!</definedName>
    <definedName name="АСУТПАстрахань_49" localSheetId="9">#REF!</definedName>
    <definedName name="АСУТПАстрахань_49">#REF!</definedName>
    <definedName name="АСУТПАстрахань_5" localSheetId="5">#REF!</definedName>
    <definedName name="АСУТПАстрахань_5" localSheetId="9">#REF!</definedName>
    <definedName name="АСУТПАстрахань_5">#REF!</definedName>
    <definedName name="АСУТПАстрахань_50" localSheetId="5">#REF!</definedName>
    <definedName name="АСУТПАстрахань_50" localSheetId="9">#REF!</definedName>
    <definedName name="АСУТПАстрахань_50">#REF!</definedName>
    <definedName name="АСУТПАстрахань_51" localSheetId="5">#REF!</definedName>
    <definedName name="АСУТПАстрахань_51" localSheetId="9">#REF!</definedName>
    <definedName name="АСУТПАстрахань_51">#REF!</definedName>
    <definedName name="АСУТПАстрахань_52" localSheetId="5">#REF!</definedName>
    <definedName name="АСУТПАстрахань_52" localSheetId="9">#REF!</definedName>
    <definedName name="АСУТПАстрахань_52">#REF!</definedName>
    <definedName name="АСУТПАстрахань_53" localSheetId="5">#REF!</definedName>
    <definedName name="АСУТПАстрахань_53" localSheetId="9">#REF!</definedName>
    <definedName name="АСУТПАстрахань_53">#REF!</definedName>
    <definedName name="АСУТПАстрахань_54" localSheetId="5">#REF!</definedName>
    <definedName name="АСУТПАстрахань_54" localSheetId="9">#REF!</definedName>
    <definedName name="АСУТПАстрахань_54">#REF!</definedName>
    <definedName name="АСУТПН.Новгород" localSheetId="5">#REF!</definedName>
    <definedName name="АСУТПН.Новгород" localSheetId="9">#REF!</definedName>
    <definedName name="АСУТПН.Новгород">#REF!</definedName>
    <definedName name="АСУТПН.Новгород_1" localSheetId="5">#REF!</definedName>
    <definedName name="АСУТПН.Новгород_1" localSheetId="9">#REF!</definedName>
    <definedName name="АСУТПН.Новгород_1">#REF!</definedName>
    <definedName name="АСУТПН.Новгород_2" localSheetId="5">#REF!</definedName>
    <definedName name="АСУТПН.Новгород_2" localSheetId="9">#REF!</definedName>
    <definedName name="АСУТПН.Новгород_2">#REF!</definedName>
    <definedName name="АСУТПН.Новгород_22" localSheetId="5">#REF!</definedName>
    <definedName name="АСУТПН.Новгород_22" localSheetId="9">#REF!</definedName>
    <definedName name="АСУТПН.Новгород_22">#REF!</definedName>
    <definedName name="АСУТПН.Новгород_49" localSheetId="5">#REF!</definedName>
    <definedName name="АСУТПН.Новгород_49" localSheetId="9">#REF!</definedName>
    <definedName name="АСУТПН.Новгород_49">#REF!</definedName>
    <definedName name="АСУТПН.Новгород_5" localSheetId="5">#REF!</definedName>
    <definedName name="АСУТПН.Новгород_5" localSheetId="9">#REF!</definedName>
    <definedName name="АСУТПН.Новгород_5">#REF!</definedName>
    <definedName name="АСУТПН.Новгород_50" localSheetId="5">#REF!</definedName>
    <definedName name="АСУТПН.Новгород_50" localSheetId="9">#REF!</definedName>
    <definedName name="АСУТПН.Новгород_50">#REF!</definedName>
    <definedName name="АСУТПН.Новгород_51" localSheetId="5">#REF!</definedName>
    <definedName name="АСУТПН.Новгород_51" localSheetId="9">#REF!</definedName>
    <definedName name="АСУТПН.Новгород_51">#REF!</definedName>
    <definedName name="АСУТПН.Новгород_52" localSheetId="5">#REF!</definedName>
    <definedName name="АСУТПН.Новгород_52" localSheetId="9">#REF!</definedName>
    <definedName name="АСУТПН.Новгород_52">#REF!</definedName>
    <definedName name="АСУТПН.Новгород_53" localSheetId="5">#REF!</definedName>
    <definedName name="АСУТПН.Новгород_53" localSheetId="9">#REF!</definedName>
    <definedName name="АСУТПН.Новгород_53">#REF!</definedName>
    <definedName name="АСУТПН.Новгород_54" localSheetId="5">#REF!</definedName>
    <definedName name="АСУТПН.Новгород_54" localSheetId="9">#REF!</definedName>
    <definedName name="АСУТПН.Новгород_54">#REF!</definedName>
    <definedName name="АСУТПСтаврополь" localSheetId="5">#REF!</definedName>
    <definedName name="АСУТПСтаврополь" localSheetId="9">#REF!</definedName>
    <definedName name="АСУТПСтаврополь">#REF!</definedName>
    <definedName name="АСУТПСтаврополь_1" localSheetId="5">#REF!</definedName>
    <definedName name="АСУТПСтаврополь_1" localSheetId="9">#REF!</definedName>
    <definedName name="АСУТПСтаврополь_1">#REF!</definedName>
    <definedName name="АСУТПСтаврополь_2" localSheetId="5">#REF!</definedName>
    <definedName name="АСУТПСтаврополь_2" localSheetId="9">#REF!</definedName>
    <definedName name="АСУТПСтаврополь_2">#REF!</definedName>
    <definedName name="АСУТПСтаврополь_22" localSheetId="5">#REF!</definedName>
    <definedName name="АСУТПСтаврополь_22" localSheetId="9">#REF!</definedName>
    <definedName name="АСУТПСтаврополь_22">#REF!</definedName>
    <definedName name="АСУТПСтаврополь_49" localSheetId="5">#REF!</definedName>
    <definedName name="АСУТПСтаврополь_49" localSheetId="9">#REF!</definedName>
    <definedName name="АСУТПСтаврополь_49">#REF!</definedName>
    <definedName name="АСУТПСтаврополь_5" localSheetId="5">#REF!</definedName>
    <definedName name="АСУТПСтаврополь_5" localSheetId="9">#REF!</definedName>
    <definedName name="АСУТПСтаврополь_5">#REF!</definedName>
    <definedName name="АСУТПСтаврополь_50" localSheetId="5">#REF!</definedName>
    <definedName name="АСУТПСтаврополь_50" localSheetId="9">#REF!</definedName>
    <definedName name="АСУТПСтаврополь_50">#REF!</definedName>
    <definedName name="АСУТПСтаврополь_51" localSheetId="5">#REF!</definedName>
    <definedName name="АСУТПСтаврополь_51" localSheetId="9">#REF!</definedName>
    <definedName name="АСУТПСтаврополь_51">#REF!</definedName>
    <definedName name="АСУТПСтаврополь_52" localSheetId="5">#REF!</definedName>
    <definedName name="АСУТПСтаврополь_52" localSheetId="9">#REF!</definedName>
    <definedName name="АСУТПСтаврополь_52">#REF!</definedName>
    <definedName name="АСУТПСтаврополь_53" localSheetId="5">#REF!</definedName>
    <definedName name="АСУТПСтаврополь_53" localSheetId="9">#REF!</definedName>
    <definedName name="АСУТПСтаврополь_53">#REF!</definedName>
    <definedName name="АСУТПСтаврополь_54" localSheetId="5">#REF!</definedName>
    <definedName name="АСУТПСтаврополь_54" localSheetId="9">#REF!</definedName>
    <definedName name="АСУТПСтаврополь_54">#REF!</definedName>
    <definedName name="АФС" localSheetId="5">[1]топография!#REF!</definedName>
    <definedName name="АФС" localSheetId="9">[1]топография!#REF!</definedName>
    <definedName name="АФС">[1]топография!#REF!</definedName>
    <definedName name="б" hidden="1">{#N/A,#N/A,TRUE,"Смета на пасс. обор. №1"}</definedName>
    <definedName name="б_1" hidden="1">{#N/A,#N/A,TRUE,"Смета на пасс. обор. №1"}</definedName>
    <definedName name="бабабла" hidden="1">{#N/A,#N/A,TRUE,"Смета на пасс. обор. №1"}</definedName>
    <definedName name="бабабла_1" hidden="1">{#N/A,#N/A,TRUE,"Смета на пасс. обор. №1"}</definedName>
    <definedName name="_xlnm.Database">'[10]ПС 110 кВ (доп)'!$B$1:$F$18</definedName>
    <definedName name="Бланк_сметы" localSheetId="5">#REF!</definedName>
    <definedName name="Бланк_сметы" localSheetId="9">#REF!</definedName>
    <definedName name="Бланк_сметы">#REF!</definedName>
    <definedName name="бол" hidden="1">{#N/A,#N/A,TRUE,"Смета на пасс. обор. №1"}</definedName>
    <definedName name="бол_1" hidden="1">{#N/A,#N/A,TRUE,"Смета на пасс. обор. №1"}</definedName>
    <definedName name="БСИР" localSheetId="5">#REF!</definedName>
    <definedName name="БСИР" localSheetId="9">#REF!</definedName>
    <definedName name="БСИР">#REF!</definedName>
    <definedName name="в" hidden="1">{#N/A,#N/A,TRUE,"Смета на пасс. обор. №1"}</definedName>
    <definedName name="в_1" hidden="1">{#N/A,#N/A,TRUE,"Смета на пасс. обор. №1"}</definedName>
    <definedName name="ва" localSheetId="5">#REF!</definedName>
    <definedName name="ва" localSheetId="9">#REF!</definedName>
    <definedName name="ва">#REF!</definedName>
    <definedName name="вап" hidden="1">{#N/A,#N/A,TRUE,"Смета на пасс. обор. №1"}</definedName>
    <definedName name="вап_1" hidden="1">{#N/A,#N/A,TRUE,"Смета на пасс. обор. №1"}</definedName>
    <definedName name="вапапо" hidden="1">{#N/A,#N/A,TRUE,"Смета на пасс. обор. №1"}</definedName>
    <definedName name="вапапо_1" hidden="1">{#N/A,#N/A,TRUE,"Смета на пасс. обор. №1"}</definedName>
    <definedName name="вв" localSheetId="5">[1]топография!#REF!</definedName>
    <definedName name="вв" localSheetId="9">[1]топография!#REF!</definedName>
    <definedName name="вв">[1]топография!#REF!</definedName>
    <definedName name="ввв" localSheetId="5">#REF!</definedName>
    <definedName name="ввв" localSheetId="9">#REF!</definedName>
    <definedName name="ввв">#REF!</definedName>
    <definedName name="ввод" localSheetId="5">#REF!</definedName>
    <definedName name="ввод" localSheetId="9">#REF!</definedName>
    <definedName name="ввод">#REF!</definedName>
    <definedName name="ввод_1" localSheetId="5">#REF!</definedName>
    <definedName name="ввод_1" localSheetId="9">#REF!</definedName>
    <definedName name="ввод_1">#REF!</definedName>
    <definedName name="ввод_49" localSheetId="5">#REF!</definedName>
    <definedName name="ввод_49" localSheetId="9">#REF!</definedName>
    <definedName name="ввод_49">#REF!</definedName>
    <definedName name="ввод_50" localSheetId="5">#REF!</definedName>
    <definedName name="ввод_50" localSheetId="9">#REF!</definedName>
    <definedName name="ввод_50">#REF!</definedName>
    <definedName name="ввод_51" localSheetId="5">#REF!</definedName>
    <definedName name="ввод_51" localSheetId="9">#REF!</definedName>
    <definedName name="ввод_51">#REF!</definedName>
    <definedName name="ввод_52" localSheetId="5">#REF!</definedName>
    <definedName name="ввод_52" localSheetId="9">#REF!</definedName>
    <definedName name="ввод_52">#REF!</definedName>
    <definedName name="ввод_53" localSheetId="5">#REF!</definedName>
    <definedName name="ввод_53" localSheetId="9">#REF!</definedName>
    <definedName name="ввод_53">#REF!</definedName>
    <definedName name="ввод_54" localSheetId="5">#REF!</definedName>
    <definedName name="ввод_54" localSheetId="9">#REF!</definedName>
    <definedName name="ввод_54">#REF!</definedName>
    <definedName name="вика" localSheetId="5">#REF!</definedName>
    <definedName name="вика" localSheetId="9">#REF!</definedName>
    <definedName name="вика">#REF!</definedName>
    <definedName name="Внут_Т" localSheetId="5">#REF!</definedName>
    <definedName name="Внут_Т" localSheetId="9">#REF!</definedName>
    <definedName name="Внут_Т">#REF!</definedName>
    <definedName name="вравар" localSheetId="5">#REF!</definedName>
    <definedName name="вравар" localSheetId="9">#REF!</definedName>
    <definedName name="вравар">#REF!</definedName>
    <definedName name="Времен">[11]Коэфф!$B$2</definedName>
    <definedName name="ВСЕГО" localSheetId="5">#REF!</definedName>
    <definedName name="ВСЕГО" localSheetId="9">#REF!</definedName>
    <definedName name="ВСЕГО">#REF!</definedName>
    <definedName name="Вспом" localSheetId="5">#REF!</definedName>
    <definedName name="Вспом" localSheetId="9">#REF!</definedName>
    <definedName name="Вспом">#REF!</definedName>
    <definedName name="ВЫЕЗД_всего">[12]РасчетКомандир1!$M$1:$M$65536</definedName>
    <definedName name="ВЫЕЗД_всего_1">[12]РасчетКомандир2!$O$1:$O$65536</definedName>
    <definedName name="ВЫЕЗД_период">[12]РасчетКомандир1!$E$1:$E$65536</definedName>
    <definedName name="ВЫЕЗД_период_1">[12]РасчетКомандир2!$E$1:$E$65536</definedName>
    <definedName name="ггггггггггггггггггггггггггггггггггггггггггггггг" localSheetId="5">[1]топография!#REF!</definedName>
    <definedName name="ггггггггггггггггггггггггггггггггггггггггггггггг" localSheetId="9">[1]топография!#REF!</definedName>
    <definedName name="ггггггггггггггггггггггггггггггггггггггггггггггг">[1]топография!#REF!</definedName>
    <definedName name="гелог" localSheetId="5">#REF!</definedName>
    <definedName name="гелог" localSheetId="9">#REF!</definedName>
    <definedName name="гелог">#REF!</definedName>
    <definedName name="гео" localSheetId="5">#REF!</definedName>
    <definedName name="гео" localSheetId="9">#REF!</definedName>
    <definedName name="гео">#REF!</definedName>
    <definedName name="геодез1">[13]геолог!$L$81</definedName>
    <definedName name="геол.1" localSheetId="5">#REF!</definedName>
    <definedName name="геол.1" localSheetId="9">#REF!</definedName>
    <definedName name="геол.1">#REF!</definedName>
    <definedName name="Геол_Лазаревск" localSheetId="5">[1]топография!#REF!</definedName>
    <definedName name="Геол_Лазаревск" localSheetId="9">[1]топография!#REF!</definedName>
    <definedName name="Геол_Лазаревск">[1]топография!#REF!</definedName>
    <definedName name="геол1" localSheetId="5">#REF!</definedName>
    <definedName name="геол1" localSheetId="9">#REF!</definedName>
    <definedName name="геол1">#REF!</definedName>
    <definedName name="геоф" localSheetId="5">#REF!</definedName>
    <definedName name="геоф" localSheetId="9">#REF!</definedName>
    <definedName name="геоф">#REF!</definedName>
    <definedName name="Геофиз" localSheetId="5">#REF!</definedName>
    <definedName name="Геофиз" localSheetId="9">#REF!</definedName>
    <definedName name="Геофиз">#REF!</definedName>
    <definedName name="геофизика" localSheetId="5">#REF!</definedName>
    <definedName name="геофизика" localSheetId="9">#REF!</definedName>
    <definedName name="геофизика">#REF!</definedName>
    <definedName name="Гидро" localSheetId="5">[1]топография!#REF!</definedName>
    <definedName name="Гидро" localSheetId="9">[1]топография!#REF!</definedName>
    <definedName name="Гидро">[1]топография!#REF!</definedName>
    <definedName name="гидро1" localSheetId="5">#REF!</definedName>
    <definedName name="гидро1" localSheetId="9">#REF!</definedName>
    <definedName name="гидро1">#REF!</definedName>
    <definedName name="гидрол" localSheetId="5">#REF!</definedName>
    <definedName name="гидрол" localSheetId="9">#REF!</definedName>
    <definedName name="гидрол">#REF!</definedName>
    <definedName name="Гидролог" localSheetId="5">#REF!</definedName>
    <definedName name="Гидролог" localSheetId="9">#REF!</definedName>
    <definedName name="Гидролог">#REF!</definedName>
    <definedName name="Гидрология_7.03.08" localSheetId="5">[1]топография!#REF!</definedName>
    <definedName name="Гидрология_7.03.08" localSheetId="9">[1]топография!#REF!</definedName>
    <definedName name="Гидрология_7.03.08">[1]топография!#REF!</definedName>
    <definedName name="ГИП" localSheetId="5">#REF!</definedName>
    <definedName name="ГИП" localSheetId="9">#REF!</definedName>
    <definedName name="ГИП">#REF!</definedName>
    <definedName name="город" localSheetId="5">#REF!</definedName>
    <definedName name="город" localSheetId="9">#REF!</definedName>
    <definedName name="город">#REF!</definedName>
    <definedName name="город_49" localSheetId="5">#REF!</definedName>
    <definedName name="город_49" localSheetId="9">#REF!</definedName>
    <definedName name="город_49">#REF!</definedName>
    <definedName name="город_50" localSheetId="5">#REF!</definedName>
    <definedName name="город_50" localSheetId="9">#REF!</definedName>
    <definedName name="город_50">#REF!</definedName>
    <definedName name="город_51" localSheetId="5">#REF!</definedName>
    <definedName name="город_51" localSheetId="9">#REF!</definedName>
    <definedName name="город_51">#REF!</definedName>
    <definedName name="город_52" localSheetId="5">#REF!</definedName>
    <definedName name="город_52" localSheetId="9">#REF!</definedName>
    <definedName name="город_52">#REF!</definedName>
    <definedName name="город_53" localSheetId="5">#REF!</definedName>
    <definedName name="город_53" localSheetId="9">#REF!</definedName>
    <definedName name="город_53">#REF!</definedName>
    <definedName name="город_54" localSheetId="5">#REF!</definedName>
    <definedName name="город_54" localSheetId="9">#REF!</definedName>
    <definedName name="город_54">#REF!</definedName>
    <definedName name="ГРП" localSheetId="5">#REF!</definedName>
    <definedName name="ГРП" localSheetId="9">#REF!</definedName>
    <definedName name="ГРП">#REF!</definedName>
    <definedName name="ГРП1" localSheetId="5">#REF!</definedName>
    <definedName name="ГРП1" localSheetId="9">#REF!</definedName>
    <definedName name="ГРП1">#REF!</definedName>
    <definedName name="гшшг">NA()</definedName>
    <definedName name="д1" localSheetId="5">#REF!</definedName>
    <definedName name="д1" localSheetId="9">#REF!</definedName>
    <definedName name="д1">#REF!</definedName>
    <definedName name="д10" localSheetId="5">#REF!</definedName>
    <definedName name="д10" localSheetId="9">#REF!</definedName>
    <definedName name="д10">#REF!</definedName>
    <definedName name="д2" localSheetId="5">#REF!</definedName>
    <definedName name="д2" localSheetId="9">#REF!</definedName>
    <definedName name="д2">#REF!</definedName>
    <definedName name="д3" localSheetId="5">#REF!</definedName>
    <definedName name="д3" localSheetId="9">#REF!</definedName>
    <definedName name="д3">#REF!</definedName>
    <definedName name="д4" localSheetId="5">#REF!</definedName>
    <definedName name="д4" localSheetId="9">#REF!</definedName>
    <definedName name="д4">#REF!</definedName>
    <definedName name="д5" localSheetId="5">#REF!</definedName>
    <definedName name="д5" localSheetId="9">#REF!</definedName>
    <definedName name="д5">#REF!</definedName>
    <definedName name="д6" localSheetId="5">#REF!</definedName>
    <definedName name="д6" localSheetId="9">#REF!</definedName>
    <definedName name="д6">#REF!</definedName>
    <definedName name="д7" localSheetId="5">#REF!</definedName>
    <definedName name="д7" localSheetId="9">#REF!</definedName>
    <definedName name="д7">#REF!</definedName>
    <definedName name="д8" localSheetId="5">#REF!</definedName>
    <definedName name="д8" localSheetId="9">#REF!</definedName>
    <definedName name="д8">#REF!</definedName>
    <definedName name="д9" localSheetId="5">#REF!</definedName>
    <definedName name="д9" localSheetId="9">#REF!</definedName>
    <definedName name="д9">#REF!</definedName>
    <definedName name="дд" localSheetId="5">[14]Смета!#REF!</definedName>
    <definedName name="дд" localSheetId="9">[14]Смета!#REF!</definedName>
    <definedName name="дд">[14]Смета!#REF!</definedName>
    <definedName name="ддддд" localSheetId="5">#REF!</definedName>
    <definedName name="ддддд" localSheetId="9">#REF!</definedName>
    <definedName name="ддддд">#REF!</definedName>
    <definedName name="Дельта">[15]DATA!$B$4</definedName>
    <definedName name="Дефлятор" localSheetId="5">#REF!</definedName>
    <definedName name="Дефлятор" localSheetId="9">#REF!</definedName>
    <definedName name="Дефлятор">#REF!</definedName>
    <definedName name="дж">[9]Вспомогательный!$D$36</definedName>
    <definedName name="дж1">[9]Вспомогательный!$D$38</definedName>
    <definedName name="джэ" hidden="1">{#N/A,#N/A,TRUE,"Смета на пасс. обор. №1"}</definedName>
    <definedName name="джэ_1" hidden="1">{#N/A,#N/A,TRUE,"Смета на пасс. обор. №1"}</definedName>
    <definedName name="дл" localSheetId="5">#REF!</definedName>
    <definedName name="дл" localSheetId="9">#REF!</definedName>
    <definedName name="дл">#REF!</definedName>
    <definedName name="дл_1" localSheetId="5">#REF!</definedName>
    <definedName name="дл_1" localSheetId="9">#REF!</definedName>
    <definedName name="дл_1">#REF!</definedName>
    <definedName name="дл_10" localSheetId="5">#REF!</definedName>
    <definedName name="дл_10" localSheetId="9">#REF!</definedName>
    <definedName name="дл_10">#REF!</definedName>
    <definedName name="дл_11" localSheetId="5">#REF!</definedName>
    <definedName name="дл_11" localSheetId="9">#REF!</definedName>
    <definedName name="дл_11">#REF!</definedName>
    <definedName name="дл_12" localSheetId="5">#REF!</definedName>
    <definedName name="дл_12" localSheetId="9">#REF!</definedName>
    <definedName name="дл_12">#REF!</definedName>
    <definedName name="дл_13" localSheetId="5">#REF!</definedName>
    <definedName name="дл_13" localSheetId="9">#REF!</definedName>
    <definedName name="дл_13">#REF!</definedName>
    <definedName name="дл_14" localSheetId="5">#REF!</definedName>
    <definedName name="дл_14" localSheetId="9">#REF!</definedName>
    <definedName name="дл_14">#REF!</definedName>
    <definedName name="дл_15" localSheetId="5">#REF!</definedName>
    <definedName name="дл_15" localSheetId="9">#REF!</definedName>
    <definedName name="дл_15">#REF!</definedName>
    <definedName name="дл_16" localSheetId="5">#REF!</definedName>
    <definedName name="дл_16" localSheetId="9">#REF!</definedName>
    <definedName name="дл_16">#REF!</definedName>
    <definedName name="дл_17" localSheetId="5">#REF!</definedName>
    <definedName name="дл_17" localSheetId="9">#REF!</definedName>
    <definedName name="дл_17">#REF!</definedName>
    <definedName name="дл_18" localSheetId="5">#REF!</definedName>
    <definedName name="дл_18" localSheetId="9">#REF!</definedName>
    <definedName name="дл_18">#REF!</definedName>
    <definedName name="дл_19" localSheetId="5">#REF!</definedName>
    <definedName name="дл_19" localSheetId="9">#REF!</definedName>
    <definedName name="дл_19">#REF!</definedName>
    <definedName name="дл_2" localSheetId="5">#REF!</definedName>
    <definedName name="дл_2" localSheetId="9">#REF!</definedName>
    <definedName name="дл_2">#REF!</definedName>
    <definedName name="дл_20" localSheetId="5">#REF!</definedName>
    <definedName name="дл_20" localSheetId="9">#REF!</definedName>
    <definedName name="дл_20">#REF!</definedName>
    <definedName name="дл_21" localSheetId="5">#REF!</definedName>
    <definedName name="дл_21" localSheetId="9">#REF!</definedName>
    <definedName name="дл_21">#REF!</definedName>
    <definedName name="дл_49" localSheetId="5">#REF!</definedName>
    <definedName name="дл_49" localSheetId="9">#REF!</definedName>
    <definedName name="дл_49">#REF!</definedName>
    <definedName name="дл_50" localSheetId="5">#REF!</definedName>
    <definedName name="дл_50" localSheetId="9">#REF!</definedName>
    <definedName name="дл_50">#REF!</definedName>
    <definedName name="дл_51" localSheetId="5">#REF!</definedName>
    <definedName name="дл_51" localSheetId="9">#REF!</definedName>
    <definedName name="дл_51">#REF!</definedName>
    <definedName name="дл_52" localSheetId="5">#REF!</definedName>
    <definedName name="дл_52" localSheetId="9">#REF!</definedName>
    <definedName name="дл_52">#REF!</definedName>
    <definedName name="дл_53" localSheetId="5">#REF!</definedName>
    <definedName name="дл_53" localSheetId="9">#REF!</definedName>
    <definedName name="дл_53">#REF!</definedName>
    <definedName name="дл_54" localSheetId="5">#REF!</definedName>
    <definedName name="дл_54" localSheetId="9">#REF!</definedName>
    <definedName name="дл_54">#REF!</definedName>
    <definedName name="дл_6" localSheetId="5">#REF!</definedName>
    <definedName name="дл_6" localSheetId="9">#REF!</definedName>
    <definedName name="дл_6">#REF!</definedName>
    <definedName name="дл_7" localSheetId="5">#REF!</definedName>
    <definedName name="дл_7" localSheetId="9">#REF!</definedName>
    <definedName name="дл_7">#REF!</definedName>
    <definedName name="дл_8" localSheetId="5">#REF!</definedName>
    <definedName name="дл_8" localSheetId="9">#REF!</definedName>
    <definedName name="дл_8">#REF!</definedName>
    <definedName name="дл_9" localSheetId="5">#REF!</definedName>
    <definedName name="дл_9" localSheetId="9">#REF!</definedName>
    <definedName name="дл_9">#REF!</definedName>
    <definedName name="Длинна_границы" localSheetId="5">#REF!</definedName>
    <definedName name="Длинна_границы" localSheetId="9">#REF!</definedName>
    <definedName name="Длинна_границы">#REF!</definedName>
    <definedName name="Длинна_трассы" localSheetId="5">#REF!</definedName>
    <definedName name="Длинна_трассы" localSheetId="9">#REF!</definedName>
    <definedName name="Длинна_трассы">#REF!</definedName>
    <definedName name="ДЛО" localSheetId="5">#REF!</definedName>
    <definedName name="ДЛО" localSheetId="9">#REF!</definedName>
    <definedName name="ДЛО">#REF!</definedName>
    <definedName name="доп" hidden="1">{#N/A,#N/A,TRUE,"Смета на пасс. обор. №1"}</definedName>
    <definedName name="доп_1" hidden="1">{#N/A,#N/A,TRUE,"Смета на пасс. обор. №1"}</definedName>
    <definedName name="дп" localSheetId="5">#REF!</definedName>
    <definedName name="дп" localSheetId="9">#REF!</definedName>
    <definedName name="дп">#REF!</definedName>
    <definedName name="ДСК" localSheetId="5">[1]топография!#REF!</definedName>
    <definedName name="ДСК" localSheetId="9">[1]топография!#REF!</definedName>
    <definedName name="ДСК">[1]топография!#REF!</definedName>
    <definedName name="дэ" localSheetId="5">#REF!</definedName>
    <definedName name="дэ" localSheetId="9">#REF!</definedName>
    <definedName name="дэ">#REF!</definedName>
    <definedName name="ен" hidden="1">{#N/A,#N/A,TRUE,"Смета на пасс. обор. №1"}</definedName>
    <definedName name="ен_1" hidden="1">{#N/A,#N/A,TRUE,"Смета на пасс. обор. №1"}</definedName>
    <definedName name="жж">[9]Вспомогательный!$D$80</definedName>
    <definedName name="жж_1" hidden="1">{#N/A,#N/A,TRUE,"Смета на пасс. обор. №1"}</definedName>
    <definedName name="жжж" localSheetId="5">#REF!</definedName>
    <definedName name="жжж" localSheetId="9">#REF!</definedName>
    <definedName name="жжж">#REF!</definedName>
    <definedName name="жл" localSheetId="5">#REF!</definedName>
    <definedName name="жл" localSheetId="9">#REF!</definedName>
    <definedName name="жл">#REF!</definedName>
    <definedName name="жпф" localSheetId="5">#REF!</definedName>
    <definedName name="жпф" localSheetId="9">#REF!</definedName>
    <definedName name="жпф">#REF!</definedName>
    <definedName name="жю" hidden="1">{#N/A,#N/A,TRUE,"Смета на пасс. обор. №1"}</definedName>
    <definedName name="жю_1" hidden="1">{#N/A,#N/A,TRUE,"Смета на пасс. обор. №1"}</definedName>
    <definedName name="_xlnm.Print_Titles" localSheetId="5">НМЦК!$13:$13</definedName>
    <definedName name="_xlnm.Print_Titles" localSheetId="3">'ССР ТЦ'!$23:$23</definedName>
    <definedName name="Заказчик" localSheetId="5">#REF!</definedName>
    <definedName name="Заказчик" localSheetId="9">#REF!</definedName>
    <definedName name="Заказчик">#REF!</definedName>
    <definedName name="Зимнее_удорожание">[11]Коэфф!$B$1</definedName>
    <definedName name="зол" localSheetId="5">#REF!</definedName>
    <definedName name="зол" localSheetId="9">#REF!</definedName>
    <definedName name="зол">#REF!</definedName>
    <definedName name="зол_1" localSheetId="5">#REF!</definedName>
    <definedName name="зол_1" localSheetId="9">#REF!</definedName>
    <definedName name="зол_1">#REF!</definedName>
    <definedName name="зол_10" localSheetId="5">#REF!</definedName>
    <definedName name="зол_10" localSheetId="9">#REF!</definedName>
    <definedName name="зол_10">#REF!</definedName>
    <definedName name="зол_11" localSheetId="5">#REF!</definedName>
    <definedName name="зол_11" localSheetId="9">#REF!</definedName>
    <definedName name="зол_11">#REF!</definedName>
    <definedName name="зол_12" localSheetId="5">#REF!</definedName>
    <definedName name="зол_12" localSheetId="9">#REF!</definedName>
    <definedName name="зол_12">#REF!</definedName>
    <definedName name="зол_13" localSheetId="5">#REF!</definedName>
    <definedName name="зол_13" localSheetId="9">#REF!</definedName>
    <definedName name="зол_13">#REF!</definedName>
    <definedName name="зол_14" localSheetId="5">#REF!</definedName>
    <definedName name="зол_14" localSheetId="9">#REF!</definedName>
    <definedName name="зол_14">#REF!</definedName>
    <definedName name="зол_15" localSheetId="5">#REF!</definedName>
    <definedName name="зол_15" localSheetId="9">#REF!</definedName>
    <definedName name="зол_15">#REF!</definedName>
    <definedName name="зол_16" localSheetId="5">#REF!</definedName>
    <definedName name="зол_16" localSheetId="9">#REF!</definedName>
    <definedName name="зол_16">#REF!</definedName>
    <definedName name="зол_17" localSheetId="5">#REF!</definedName>
    <definedName name="зол_17" localSheetId="9">#REF!</definedName>
    <definedName name="зол_17">#REF!</definedName>
    <definedName name="зол_18" localSheetId="5">#REF!</definedName>
    <definedName name="зол_18" localSheetId="9">#REF!</definedName>
    <definedName name="зол_18">#REF!</definedName>
    <definedName name="зол_19" localSheetId="5">#REF!</definedName>
    <definedName name="зол_19" localSheetId="9">#REF!</definedName>
    <definedName name="зол_19">#REF!</definedName>
    <definedName name="зол_2" localSheetId="5">#REF!</definedName>
    <definedName name="зол_2" localSheetId="9">#REF!</definedName>
    <definedName name="зол_2">#REF!</definedName>
    <definedName name="зол_20" localSheetId="5">#REF!</definedName>
    <definedName name="зол_20" localSheetId="9">#REF!</definedName>
    <definedName name="зол_20">#REF!</definedName>
    <definedName name="зол_21" localSheetId="5">#REF!</definedName>
    <definedName name="зол_21" localSheetId="9">#REF!</definedName>
    <definedName name="зол_21">#REF!</definedName>
    <definedName name="зол_49" localSheetId="5">#REF!</definedName>
    <definedName name="зол_49" localSheetId="9">#REF!</definedName>
    <definedName name="зол_49">#REF!</definedName>
    <definedName name="зол_50" localSheetId="5">#REF!</definedName>
    <definedName name="зол_50" localSheetId="9">#REF!</definedName>
    <definedName name="зол_50">#REF!</definedName>
    <definedName name="зол_51" localSheetId="5">#REF!</definedName>
    <definedName name="зол_51" localSheetId="9">#REF!</definedName>
    <definedName name="зол_51">#REF!</definedName>
    <definedName name="зол_52" localSheetId="5">#REF!</definedName>
    <definedName name="зол_52" localSheetId="9">#REF!</definedName>
    <definedName name="зол_52">#REF!</definedName>
    <definedName name="зол_53" localSheetId="5">#REF!</definedName>
    <definedName name="зол_53" localSheetId="9">#REF!</definedName>
    <definedName name="зол_53">#REF!</definedName>
    <definedName name="зол_54" localSheetId="5">#REF!</definedName>
    <definedName name="зол_54" localSheetId="9">#REF!</definedName>
    <definedName name="зол_54">#REF!</definedName>
    <definedName name="зол_6" localSheetId="5">#REF!</definedName>
    <definedName name="зол_6" localSheetId="9">#REF!</definedName>
    <definedName name="зол_6">#REF!</definedName>
    <definedName name="зол_7" localSheetId="5">#REF!</definedName>
    <definedName name="зол_7" localSheetId="9">#REF!</definedName>
    <definedName name="зол_7">#REF!</definedName>
    <definedName name="зол_8" localSheetId="5">#REF!</definedName>
    <definedName name="зол_8" localSheetId="9">#REF!</definedName>
    <definedName name="зол_8">#REF!</definedName>
    <definedName name="зол_9" localSheetId="5">#REF!</definedName>
    <definedName name="зол_9" localSheetId="9">#REF!</definedName>
    <definedName name="зол_9">#REF!</definedName>
    <definedName name="зщ" hidden="1">{#N/A,#N/A,TRUE,"Смета на пасс. обор. №1"}</definedName>
    <definedName name="зщ_1" hidden="1">{#N/A,#N/A,TRUE,"Смета на пасс. обор. №1"}</definedName>
    <definedName name="ии" localSheetId="5">#REF!</definedName>
    <definedName name="ии" localSheetId="9">#REF!</definedName>
    <definedName name="ии">#REF!</definedName>
    <definedName name="ик" localSheetId="5">#REF!</definedName>
    <definedName name="ик" localSheetId="9">#REF!</definedName>
    <definedName name="ик">#REF!</definedName>
    <definedName name="инфл" localSheetId="5">#REF!</definedName>
    <definedName name="инфл" localSheetId="9">#REF!</definedName>
    <definedName name="инфл">#REF!</definedName>
    <definedName name="ип" localSheetId="5">#REF!</definedName>
    <definedName name="ип" localSheetId="9">#REF!</definedName>
    <definedName name="ип">#REF!</definedName>
    <definedName name="ИПусто" localSheetId="5">#REF!</definedName>
    <definedName name="ИПусто" localSheetId="9">#REF!</definedName>
    <definedName name="ИПусто">#REF!</definedName>
    <definedName name="ит" localSheetId="5">#REF!</definedName>
    <definedName name="ит" localSheetId="9">#REF!</definedName>
    <definedName name="ит">#REF!</definedName>
    <definedName name="ить" localSheetId="5">#REF!</definedName>
    <definedName name="ить" localSheetId="9">#REF!</definedName>
    <definedName name="ить">#REF!</definedName>
    <definedName name="йцйу3йк" localSheetId="5">#REF!</definedName>
    <definedName name="йцйу3йк" localSheetId="9">#REF!</definedName>
    <definedName name="йцйу3йк">#REF!</definedName>
    <definedName name="йцйц">NA()</definedName>
    <definedName name="йцу" localSheetId="5">#REF!</definedName>
    <definedName name="йцу" localSheetId="9">#REF!</definedName>
    <definedName name="йцу">#REF!</definedName>
    <definedName name="к" localSheetId="5">#REF!</definedName>
    <definedName name="к" localSheetId="9">#REF!</definedName>
    <definedName name="к">#REF!</definedName>
    <definedName name="к_1" hidden="1">{#N/A,#N/A,TRUE,"Смета на пасс. обор. №1"}</definedName>
    <definedName name="к1" localSheetId="5">#REF!</definedName>
    <definedName name="к1" localSheetId="9">#REF!</definedName>
    <definedName name="к1">#REF!</definedName>
    <definedName name="к10" localSheetId="5">#REF!</definedName>
    <definedName name="к10" localSheetId="9">#REF!</definedName>
    <definedName name="к10">#REF!</definedName>
    <definedName name="к101" localSheetId="5">#REF!</definedName>
    <definedName name="к101" localSheetId="9">#REF!</definedName>
    <definedName name="к101">#REF!</definedName>
    <definedName name="К105" localSheetId="5">#REF!</definedName>
    <definedName name="К105" localSheetId="9">#REF!</definedName>
    <definedName name="К105">#REF!</definedName>
    <definedName name="к11" localSheetId="5">#REF!</definedName>
    <definedName name="к11" localSheetId="9">#REF!</definedName>
    <definedName name="к11">#REF!</definedName>
    <definedName name="к12" localSheetId="5">#REF!</definedName>
    <definedName name="к12" localSheetId="9">#REF!</definedName>
    <definedName name="к12">#REF!</definedName>
    <definedName name="к13" localSheetId="5">#REF!</definedName>
    <definedName name="к13" localSheetId="9">#REF!</definedName>
    <definedName name="к13">#REF!</definedName>
    <definedName name="к14" localSheetId="5">#REF!</definedName>
    <definedName name="к14" localSheetId="9">#REF!</definedName>
    <definedName name="к14">#REF!</definedName>
    <definedName name="к15" localSheetId="5">#REF!</definedName>
    <definedName name="к15" localSheetId="9">#REF!</definedName>
    <definedName name="к15">#REF!</definedName>
    <definedName name="к16" localSheetId="5">#REF!</definedName>
    <definedName name="к16" localSheetId="9">#REF!</definedName>
    <definedName name="к16">#REF!</definedName>
    <definedName name="к17" localSheetId="5">#REF!</definedName>
    <definedName name="к17" localSheetId="9">#REF!</definedName>
    <definedName name="к17">#REF!</definedName>
    <definedName name="к18" localSheetId="5">#REF!</definedName>
    <definedName name="к18" localSheetId="9">#REF!</definedName>
    <definedName name="к18">#REF!</definedName>
    <definedName name="к19" localSheetId="5">#REF!</definedName>
    <definedName name="к19" localSheetId="9">#REF!</definedName>
    <definedName name="к19">#REF!</definedName>
    <definedName name="к2" localSheetId="5">#REF!</definedName>
    <definedName name="к2" localSheetId="9">#REF!</definedName>
    <definedName name="к2">#REF!</definedName>
    <definedName name="к20" localSheetId="5">#REF!</definedName>
    <definedName name="к20" localSheetId="9">#REF!</definedName>
    <definedName name="к20">#REF!</definedName>
    <definedName name="к21" localSheetId="5">#REF!</definedName>
    <definedName name="к21" localSheetId="9">#REF!</definedName>
    <definedName name="к21">#REF!</definedName>
    <definedName name="к22" localSheetId="5">#REF!</definedName>
    <definedName name="к22" localSheetId="9">#REF!</definedName>
    <definedName name="к22">#REF!</definedName>
    <definedName name="к23" localSheetId="5">#REF!</definedName>
    <definedName name="к23" localSheetId="9">#REF!</definedName>
    <definedName name="к23">#REF!</definedName>
    <definedName name="к231" localSheetId="5">#REF!</definedName>
    <definedName name="к231" localSheetId="9">#REF!</definedName>
    <definedName name="к231">#REF!</definedName>
    <definedName name="к24" localSheetId="5">#REF!</definedName>
    <definedName name="к24" localSheetId="9">#REF!</definedName>
    <definedName name="к24">#REF!</definedName>
    <definedName name="к25" localSheetId="5">#REF!</definedName>
    <definedName name="к25" localSheetId="9">#REF!</definedName>
    <definedName name="к25">#REF!</definedName>
    <definedName name="к26" localSheetId="5">#REF!</definedName>
    <definedName name="к26" localSheetId="9">#REF!</definedName>
    <definedName name="к26">#REF!</definedName>
    <definedName name="к27" localSheetId="5">#REF!</definedName>
    <definedName name="к27" localSheetId="9">#REF!</definedName>
    <definedName name="к27">#REF!</definedName>
    <definedName name="к28" localSheetId="5">#REF!</definedName>
    <definedName name="к28" localSheetId="9">#REF!</definedName>
    <definedName name="к28">#REF!</definedName>
    <definedName name="к29" localSheetId="5">#REF!</definedName>
    <definedName name="к29" localSheetId="9">#REF!</definedName>
    <definedName name="к29">#REF!</definedName>
    <definedName name="к2п" localSheetId="5">#REF!</definedName>
    <definedName name="к2п" localSheetId="9">#REF!</definedName>
    <definedName name="к2п">#REF!</definedName>
    <definedName name="к3" localSheetId="5">#REF!</definedName>
    <definedName name="к3" localSheetId="9">#REF!</definedName>
    <definedName name="к3">#REF!</definedName>
    <definedName name="к30" localSheetId="5">#REF!</definedName>
    <definedName name="к30" localSheetId="9">#REF!</definedName>
    <definedName name="к30">#REF!</definedName>
    <definedName name="к3п" localSheetId="5">#REF!</definedName>
    <definedName name="к3п" localSheetId="9">#REF!</definedName>
    <definedName name="к3п">#REF!</definedName>
    <definedName name="к5" localSheetId="5">#REF!</definedName>
    <definedName name="к5" localSheetId="9">#REF!</definedName>
    <definedName name="к5">#REF!</definedName>
    <definedName name="к6" localSheetId="5">#REF!</definedName>
    <definedName name="к6" localSheetId="9">#REF!</definedName>
    <definedName name="к6">#REF!</definedName>
    <definedName name="к7" localSheetId="5">#REF!</definedName>
    <definedName name="к7" localSheetId="9">#REF!</definedName>
    <definedName name="к7">#REF!</definedName>
    <definedName name="к8" localSheetId="5">#REF!</definedName>
    <definedName name="к8" localSheetId="9">#REF!</definedName>
    <definedName name="к8">#REF!</definedName>
    <definedName name="к9" localSheetId="5">#REF!</definedName>
    <definedName name="к9" localSheetId="9">#REF!</definedName>
    <definedName name="к9">#REF!</definedName>
    <definedName name="кака" localSheetId="5">#REF!</definedName>
    <definedName name="кака" localSheetId="9">#REF!</definedName>
    <definedName name="кака">#REF!</definedName>
    <definedName name="калплан" localSheetId="5">#REF!</definedName>
    <definedName name="калплан" localSheetId="9">#REF!</definedName>
    <definedName name="калплан">#REF!</definedName>
    <definedName name="Кам_стац" localSheetId="5">#REF!</definedName>
    <definedName name="Кам_стац" localSheetId="9">#REF!</definedName>
    <definedName name="Кам_стац">#REF!</definedName>
    <definedName name="Камер_эксп_усл" localSheetId="5">#REF!</definedName>
    <definedName name="Камер_эксп_усл" localSheetId="9">#REF!</definedName>
    <definedName name="Камер_эксп_усл">#REF!</definedName>
    <definedName name="КАТ1" localSheetId="5">'[16]Смета-Т'!#REF!</definedName>
    <definedName name="КАТ1" localSheetId="9">'[16]Смета-Т'!#REF!</definedName>
    <definedName name="КАТ1">'[16]Смета-Т'!#REF!</definedName>
    <definedName name="Категория_сложности" localSheetId="5">#REF!</definedName>
    <definedName name="Категория_сложности" localSheetId="9">#REF!</definedName>
    <definedName name="Категория_сложности">#REF!</definedName>
    <definedName name="катя" localSheetId="5">#REF!</definedName>
    <definedName name="катя" localSheetId="9">#REF!</definedName>
    <definedName name="катя">#REF!</definedName>
    <definedName name="кгкг" localSheetId="5">#REF!</definedName>
    <definedName name="кгкг" localSheetId="9">#REF!</definedName>
    <definedName name="кгкг">#REF!</definedName>
    <definedName name="кеке" localSheetId="5">#REF!</definedName>
    <definedName name="кеке" localSheetId="9">#REF!</definedName>
    <definedName name="кеке">#REF!</definedName>
    <definedName name="кенроолтьб" localSheetId="5">#REF!</definedName>
    <definedName name="кенроолтьб" localSheetId="9">#REF!</definedName>
    <definedName name="кенроолтьб">#REF!</definedName>
    <definedName name="ккее" localSheetId="5">#REF!</definedName>
    <definedName name="ккее" localSheetId="9">#REF!</definedName>
    <definedName name="ккее">#REF!</definedName>
    <definedName name="ккк" localSheetId="5">#REF!</definedName>
    <definedName name="ккк" localSheetId="9">#REF!</definedName>
    <definedName name="ккк">#REF!</definedName>
    <definedName name="ккккк" hidden="1">{#N/A,#N/A,TRUE,"Смета на пасс. обор. №1"}</definedName>
    <definedName name="ккккк_1" hidden="1">{#N/A,#N/A,TRUE,"Смета на пасс. обор. №1"}</definedName>
    <definedName name="книга" localSheetId="5">#REF!</definedName>
    <definedName name="книга" localSheetId="9">#REF!</definedName>
    <definedName name="книга">#REF!</definedName>
    <definedName name="Количество_землепользователей" localSheetId="5">#REF!</definedName>
    <definedName name="Количество_землепользователей" localSheetId="9">#REF!</definedName>
    <definedName name="Количество_землепользователей">#REF!</definedName>
    <definedName name="Количество_контуров" localSheetId="5">#REF!</definedName>
    <definedName name="Количество_контуров" localSheetId="9">#REF!</definedName>
    <definedName name="Количество_контуров">#REF!</definedName>
    <definedName name="Количество_культур" localSheetId="5">#REF!</definedName>
    <definedName name="Количество_культур" localSheetId="9">#REF!</definedName>
    <definedName name="Количество_культур">#REF!</definedName>
    <definedName name="Количество_планшетов" localSheetId="5">#REF!</definedName>
    <definedName name="Количество_планшетов" localSheetId="9">#REF!</definedName>
    <definedName name="Количество_планшетов">#REF!</definedName>
    <definedName name="Количество_предприятий" localSheetId="5">#REF!</definedName>
    <definedName name="Количество_предприятий" localSheetId="9">#REF!</definedName>
    <definedName name="Количество_предприятий">#REF!</definedName>
    <definedName name="Количество_согласований" localSheetId="5">#REF!</definedName>
    <definedName name="Количество_согласований" localSheetId="9">#REF!</definedName>
    <definedName name="Количество_согласований">#REF!</definedName>
    <definedName name="ком." hidden="1">{#N/A,#N/A,TRUE,"Смета на пасс. обор. №1"}</definedName>
    <definedName name="ком._1" hidden="1">{#N/A,#N/A,TRUE,"Смета на пасс. обор. №1"}</definedName>
    <definedName name="команд." hidden="1">{#N/A,#N/A,TRUE,"Смета на пасс. обор. №1"}</definedName>
    <definedName name="команд._1" hidden="1">{#N/A,#N/A,TRUE,"Смета на пасс. обор. №1"}</definedName>
    <definedName name="команд.обуч." hidden="1">{#N/A,#N/A,TRUE,"Смета на пасс. обор. №1"}</definedName>
    <definedName name="команд.обуч._1" hidden="1">{#N/A,#N/A,TRUE,"Смета на пасс. обор. №1"}</definedName>
    <definedName name="команд1" localSheetId="5">#REF!</definedName>
    <definedName name="команд1" localSheetId="9">#REF!</definedName>
    <definedName name="команд1">#REF!</definedName>
    <definedName name="командировки" hidden="1">{#N/A,#N/A,TRUE,"Смета на пасс. обор. №1"}</definedName>
    <definedName name="Командировочные_расходы" localSheetId="5">#REF!</definedName>
    <definedName name="Командировочные_расходы" localSheetId="9">#REF!</definedName>
    <definedName name="Командировочные_расходы">#REF!</definedName>
    <definedName name="конкурс" localSheetId="5">#REF!</definedName>
    <definedName name="конкурс" localSheetId="9">#REF!</definedName>
    <definedName name="конкурс">#REF!</definedName>
    <definedName name="Конф" localSheetId="5">#REF!</definedName>
    <definedName name="Конф" localSheetId="9">#REF!</definedName>
    <definedName name="Конф">#REF!</definedName>
    <definedName name="Конф_49" localSheetId="5">#REF!</definedName>
    <definedName name="Конф_49" localSheetId="9">#REF!</definedName>
    <definedName name="Конф_49">#REF!</definedName>
    <definedName name="Конф_50" localSheetId="5">#REF!</definedName>
    <definedName name="Конф_50" localSheetId="9">#REF!</definedName>
    <definedName name="Конф_50">#REF!</definedName>
    <definedName name="Конф_51" localSheetId="5">#REF!</definedName>
    <definedName name="Конф_51" localSheetId="9">#REF!</definedName>
    <definedName name="Конф_51">#REF!</definedName>
    <definedName name="Конф_52" localSheetId="5">#REF!</definedName>
    <definedName name="Конф_52" localSheetId="9">#REF!</definedName>
    <definedName name="Конф_52">#REF!</definedName>
    <definedName name="Конф_53" localSheetId="5">#REF!</definedName>
    <definedName name="Конф_53" localSheetId="9">#REF!</definedName>
    <definedName name="Конф_53">#REF!</definedName>
    <definedName name="Конф_54" localSheetId="5">#REF!</definedName>
    <definedName name="Конф_54" localSheetId="9">#REF!</definedName>
    <definedName name="Конф_54">#REF!</definedName>
    <definedName name="конфл" localSheetId="5">#REF!</definedName>
    <definedName name="конфл" localSheetId="9">#REF!</definedName>
    <definedName name="конфл">#REF!</definedName>
    <definedName name="конфл_49" localSheetId="5">#REF!</definedName>
    <definedName name="конфл_49" localSheetId="9">#REF!</definedName>
    <definedName name="конфл_49">#REF!</definedName>
    <definedName name="конфл_50" localSheetId="5">#REF!</definedName>
    <definedName name="конфл_50" localSheetId="9">#REF!</definedName>
    <definedName name="конфл_50">#REF!</definedName>
    <definedName name="конфл_51" localSheetId="5">#REF!</definedName>
    <definedName name="конфл_51" localSheetId="9">#REF!</definedName>
    <definedName name="конфл_51">#REF!</definedName>
    <definedName name="конфл_52" localSheetId="5">#REF!</definedName>
    <definedName name="конфл_52" localSheetId="9">#REF!</definedName>
    <definedName name="конфл_52">#REF!</definedName>
    <definedName name="конфл_53" localSheetId="5">#REF!</definedName>
    <definedName name="конфл_53" localSheetId="9">#REF!</definedName>
    <definedName name="конфл_53">#REF!</definedName>
    <definedName name="конфл_54" localSheetId="5">#REF!</definedName>
    <definedName name="конфл_54" localSheetId="9">#REF!</definedName>
    <definedName name="конфл_54">#REF!</definedName>
    <definedName name="конфл2" localSheetId="5">#REF!</definedName>
    <definedName name="конфл2" localSheetId="9">#REF!</definedName>
    <definedName name="конфл2">#REF!</definedName>
    <definedName name="конфл2_49" localSheetId="5">#REF!</definedName>
    <definedName name="конфл2_49" localSheetId="9">#REF!</definedName>
    <definedName name="конфл2_49">#REF!</definedName>
    <definedName name="конфл2_50" localSheetId="5">#REF!</definedName>
    <definedName name="конфл2_50" localSheetId="9">#REF!</definedName>
    <definedName name="конфл2_50">#REF!</definedName>
    <definedName name="конфл2_51" localSheetId="5">#REF!</definedName>
    <definedName name="конфл2_51" localSheetId="9">#REF!</definedName>
    <definedName name="конфл2_51">#REF!</definedName>
    <definedName name="конфл2_52" localSheetId="5">#REF!</definedName>
    <definedName name="конфл2_52" localSheetId="9">#REF!</definedName>
    <definedName name="конфл2_52">#REF!</definedName>
    <definedName name="конфл2_53" localSheetId="5">#REF!</definedName>
    <definedName name="конфл2_53" localSheetId="9">#REF!</definedName>
    <definedName name="конфл2_53">#REF!</definedName>
    <definedName name="конфл2_54" localSheetId="5">#REF!</definedName>
    <definedName name="конфл2_54" localSheetId="9">#REF!</definedName>
    <definedName name="конфл2_54">#REF!</definedName>
    <definedName name="Копия" hidden="1">{#N/A,#N/A,TRUE,"Смета на пасс. обор. №1"}</definedName>
    <definedName name="Копия2509" hidden="1">{#N/A,#N/A,TRUE,"Смета на пасс. обор. №1"}</definedName>
    <definedName name="Корнеева" localSheetId="5">#REF!</definedName>
    <definedName name="Корнеева" localSheetId="9">#REF!</definedName>
    <definedName name="Корнеева">#REF!</definedName>
    <definedName name="котофей" hidden="1">{#N/A,#N/A,TRUE,"Смета на пасс. обор. №1"}</definedName>
    <definedName name="котофей_1" hidden="1">{#N/A,#N/A,TRUE,"Смета на пасс. обор. №1"}</definedName>
    <definedName name="Коэф_монт">[11]Коэфф!$B$4</definedName>
    <definedName name="Коэффициент" localSheetId="5">#REF!</definedName>
    <definedName name="Коэффициент" localSheetId="9">#REF!</definedName>
    <definedName name="Коэффициент">#REF!</definedName>
    <definedName name="кп" localSheetId="5">#REF!</definedName>
    <definedName name="кп" localSheetId="9">#REF!</definedName>
    <definedName name="кп">#REF!</definedName>
    <definedName name="Крек">'[8]Лист опроса'!$B$17</definedName>
    <definedName name="Крп">'[8]Лист опроса'!$B$19</definedName>
    <definedName name="кук" hidden="1">{#N/A,#N/A,TRUE,"Смета на пасс. обор. №1"}</definedName>
    <definedName name="кук_1" hidden="1">{#N/A,#N/A,TRUE,"Смета на пасс. обор. №1"}</definedName>
    <definedName name="куку" localSheetId="5">#REF!</definedName>
    <definedName name="куку" localSheetId="9">#REF!</definedName>
    <definedName name="куку">#REF!</definedName>
    <definedName name="Курган" localSheetId="5">#REF!</definedName>
    <definedName name="Курган" localSheetId="9">#REF!</definedName>
    <definedName name="Курган">#REF!</definedName>
    <definedName name="курорты" localSheetId="5">#REF!</definedName>
    <definedName name="курорты" localSheetId="9">#REF!</definedName>
    <definedName name="курорты">#REF!</definedName>
    <definedName name="Курс">[11]Коэфф!$B$3</definedName>
    <definedName name="Курс_доллара">'[17]Курс доллара'!$A$2</definedName>
    <definedName name="Кэл">'[8]Лист опроса'!$B$20</definedName>
    <definedName name="л" hidden="1">{#N/A,#N/A,TRUE,"Смета на пасс. обор. №1"}</definedName>
    <definedName name="л_1" hidden="1">{#N/A,#N/A,TRUE,"Смета на пасс. обор. №1"}</definedName>
    <definedName name="лаб_иссл" localSheetId="5">#REF!</definedName>
    <definedName name="лаб_иссл" localSheetId="9">#REF!</definedName>
    <definedName name="лаб_иссл">#REF!</definedName>
    <definedName name="Лаб_стац" localSheetId="5">#REF!</definedName>
    <definedName name="Лаб_стац" localSheetId="9">#REF!</definedName>
    <definedName name="Лаб_стац">#REF!</definedName>
    <definedName name="Лаб_эксп_усл" localSheetId="5">#REF!</definedName>
    <definedName name="Лаб_эксп_усл" localSheetId="9">#REF!</definedName>
    <definedName name="Лаб_эксп_усл">#REF!</definedName>
    <definedName name="лдж" hidden="1">{#N/A,#N/A,TRUE,"Смета на пасс. обор. №1"}</definedName>
    <definedName name="лдж_1" hidden="1">{#N/A,#N/A,TRUE,"Смета на пасс. обор. №1"}</definedName>
    <definedName name="лл">[9]Вспомогательный!$D$78</definedName>
    <definedName name="ллдж" localSheetId="5">#REF!</definedName>
    <definedName name="ллдж" localSheetId="9">#REF!</definedName>
    <definedName name="ллдж">#REF!</definedName>
    <definedName name="ло" localSheetId="5">#REF!</definedName>
    <definedName name="ло" localSheetId="9">#REF!</definedName>
    <definedName name="ло">#REF!</definedName>
    <definedName name="лол" localSheetId="5">#REF!</definedName>
    <definedName name="лол" localSheetId="9">#REF!</definedName>
    <definedName name="лол">#REF!</definedName>
    <definedName name="лор" hidden="1">{#N/A,#N/A,TRUE,"Смета на пасс. обор. №1"}</definedName>
    <definedName name="лор_1" hidden="1">{#N/A,#N/A,TRUE,"Смета на пасс. обор. №1"}</definedName>
    <definedName name="лот" hidden="1">{#N/A,#N/A,TRUE,"Смета на пасс. обор. №1"}</definedName>
    <definedName name="лот_1" hidden="1">{#N/A,#N/A,TRUE,"Смета на пасс. обор. №1"}</definedName>
    <definedName name="Лс" localSheetId="5">#REF!</definedName>
    <definedName name="Лс" localSheetId="9">#REF!</definedName>
    <definedName name="Лс">#REF!</definedName>
    <definedName name="Махачкала" localSheetId="5">#REF!</definedName>
    <definedName name="Махачкала" localSheetId="9">#REF!</definedName>
    <definedName name="Махачкала">#REF!</definedName>
    <definedName name="Махачкала_1" localSheetId="5">#REF!</definedName>
    <definedName name="Махачкала_1" localSheetId="9">#REF!</definedName>
    <definedName name="Махачкала_1">#REF!</definedName>
    <definedName name="Махачкала_2" localSheetId="5">#REF!</definedName>
    <definedName name="Махачкала_2" localSheetId="9">#REF!</definedName>
    <definedName name="Махачкала_2">#REF!</definedName>
    <definedName name="Махачкала_22" localSheetId="5">#REF!</definedName>
    <definedName name="Махачкала_22" localSheetId="9">#REF!</definedName>
    <definedName name="Махачкала_22">#REF!</definedName>
    <definedName name="Махачкала_49" localSheetId="5">#REF!</definedName>
    <definedName name="Махачкала_49" localSheetId="9">#REF!</definedName>
    <definedName name="Махачкала_49">#REF!</definedName>
    <definedName name="Махачкала_5" localSheetId="5">#REF!</definedName>
    <definedName name="Махачкала_5" localSheetId="9">#REF!</definedName>
    <definedName name="Махачкала_5">#REF!</definedName>
    <definedName name="Махачкала_50" localSheetId="5">#REF!</definedName>
    <definedName name="Махачкала_50" localSheetId="9">#REF!</definedName>
    <definedName name="Махачкала_50">#REF!</definedName>
    <definedName name="Махачкала_51" localSheetId="5">#REF!</definedName>
    <definedName name="Махачкала_51" localSheetId="9">#REF!</definedName>
    <definedName name="Махачкала_51">#REF!</definedName>
    <definedName name="Махачкала_52" localSheetId="5">#REF!</definedName>
    <definedName name="Махачкала_52" localSheetId="9">#REF!</definedName>
    <definedName name="Махачкала_52">#REF!</definedName>
    <definedName name="Махачкала_53" localSheetId="5">#REF!</definedName>
    <definedName name="Махачкала_53" localSheetId="9">#REF!</definedName>
    <definedName name="Махачкала_53">#REF!</definedName>
    <definedName name="Махачкала_54" localSheetId="5">#REF!</definedName>
    <definedName name="Махачкала_54" localSheetId="9">#REF!</definedName>
    <definedName name="Махачкала_54">#REF!</definedName>
    <definedName name="Металли_еская_дверца_для_напольного_монтажного_шкафа_VERO__600x600x42U__с_замком_и_клю_ами" localSheetId="5">#REF!</definedName>
    <definedName name="Металли_еская_дверца_для_напольного_монтажного_шкафа_VERO__600x600x42U__с_замком_и_клю_ами" localSheetId="9">#REF!</definedName>
    <definedName name="Металли_еская_дверца_для_напольного_монтажного_шкафа_VERO__600x600x42U__с_замком_и_клю_ами">#REF!</definedName>
    <definedName name="мж1">'[18]СметаСводная 1 оч'!$D$6</definedName>
    <definedName name="мир" hidden="1">{#N/A,#N/A,TRUE,"Смета на пасс. обор. №1"}</definedName>
    <definedName name="мир_1" hidden="1">{#N/A,#N/A,TRUE,"Смета на пасс. обор. №1"}</definedName>
    <definedName name="мит" localSheetId="5">#REF!</definedName>
    <definedName name="мит" localSheetId="9">#REF!</definedName>
    <definedName name="мит">#REF!</definedName>
    <definedName name="мм" localSheetId="5">#REF!</definedName>
    <definedName name="мм" localSheetId="9">#REF!</definedName>
    <definedName name="мм">#REF!</definedName>
    <definedName name="МММММММММ" localSheetId="5">#REF!</definedName>
    <definedName name="МММММММММ" localSheetId="9">#REF!</definedName>
    <definedName name="МММММММММ">#REF!</definedName>
    <definedName name="Название_проекта" localSheetId="5">#REF!</definedName>
    <definedName name="Название_проекта" localSheetId="9">#REF!</definedName>
    <definedName name="Название_проекта">#REF!</definedName>
    <definedName name="ндс" localSheetId="5">#REF!</definedName>
    <definedName name="ндс" localSheetId="9">#REF!</definedName>
    <definedName name="ндс">#REF!</definedName>
    <definedName name="неп" localSheetId="5">#REF!</definedName>
    <definedName name="неп" localSheetId="9">#REF!</definedName>
    <definedName name="неп">#REF!</definedName>
    <definedName name="неп_1" localSheetId="5">#REF!</definedName>
    <definedName name="неп_1" localSheetId="9">#REF!</definedName>
    <definedName name="неп_1">#REF!</definedName>
    <definedName name="неп_10" localSheetId="5">#REF!</definedName>
    <definedName name="неп_10" localSheetId="9">#REF!</definedName>
    <definedName name="неп_10">#REF!</definedName>
    <definedName name="неп_11" localSheetId="5">#REF!</definedName>
    <definedName name="неп_11" localSheetId="9">#REF!</definedName>
    <definedName name="неп_11">#REF!</definedName>
    <definedName name="неп_12" localSheetId="5">#REF!</definedName>
    <definedName name="неп_12" localSheetId="9">#REF!</definedName>
    <definedName name="неп_12">#REF!</definedName>
    <definedName name="неп_13" localSheetId="5">#REF!</definedName>
    <definedName name="неп_13" localSheetId="9">#REF!</definedName>
    <definedName name="неп_13">#REF!</definedName>
    <definedName name="неп_14" localSheetId="5">#REF!</definedName>
    <definedName name="неп_14" localSheetId="9">#REF!</definedName>
    <definedName name="неп_14">#REF!</definedName>
    <definedName name="неп_15" localSheetId="5">#REF!</definedName>
    <definedName name="неп_15" localSheetId="9">#REF!</definedName>
    <definedName name="неп_15">#REF!</definedName>
    <definedName name="неп_16" localSheetId="5">#REF!</definedName>
    <definedName name="неп_16" localSheetId="9">#REF!</definedName>
    <definedName name="неп_16">#REF!</definedName>
    <definedName name="неп_17" localSheetId="5">#REF!</definedName>
    <definedName name="неп_17" localSheetId="9">#REF!</definedName>
    <definedName name="неп_17">#REF!</definedName>
    <definedName name="неп_18" localSheetId="5">#REF!</definedName>
    <definedName name="неп_18" localSheetId="9">#REF!</definedName>
    <definedName name="неп_18">#REF!</definedName>
    <definedName name="неп_19" localSheetId="5">#REF!</definedName>
    <definedName name="неп_19" localSheetId="9">#REF!</definedName>
    <definedName name="неп_19">#REF!</definedName>
    <definedName name="неп_2" localSheetId="5">#REF!</definedName>
    <definedName name="неп_2" localSheetId="9">#REF!</definedName>
    <definedName name="неп_2">#REF!</definedName>
    <definedName name="неп_20" localSheetId="5">#REF!</definedName>
    <definedName name="неп_20" localSheetId="9">#REF!</definedName>
    <definedName name="неп_20">#REF!</definedName>
    <definedName name="неп_21" localSheetId="5">#REF!</definedName>
    <definedName name="неп_21" localSheetId="9">#REF!</definedName>
    <definedName name="неп_21">#REF!</definedName>
    <definedName name="неп_49" localSheetId="5">#REF!</definedName>
    <definedName name="неп_49" localSheetId="9">#REF!</definedName>
    <definedName name="неп_49">#REF!</definedName>
    <definedName name="неп_50" localSheetId="5">#REF!</definedName>
    <definedName name="неп_50" localSheetId="9">#REF!</definedName>
    <definedName name="неп_50">#REF!</definedName>
    <definedName name="неп_51" localSheetId="5">#REF!</definedName>
    <definedName name="неп_51" localSheetId="9">#REF!</definedName>
    <definedName name="неп_51">#REF!</definedName>
    <definedName name="неп_52" localSheetId="5">#REF!</definedName>
    <definedName name="неп_52" localSheetId="9">#REF!</definedName>
    <definedName name="неп_52">#REF!</definedName>
    <definedName name="неп_53" localSheetId="5">#REF!</definedName>
    <definedName name="неп_53" localSheetId="9">#REF!</definedName>
    <definedName name="неп_53">#REF!</definedName>
    <definedName name="неп_54" localSheetId="5">#REF!</definedName>
    <definedName name="неп_54" localSheetId="9">#REF!</definedName>
    <definedName name="неп_54">#REF!</definedName>
    <definedName name="неп_6" localSheetId="5">#REF!</definedName>
    <definedName name="неп_6" localSheetId="9">#REF!</definedName>
    <definedName name="неп_6">#REF!</definedName>
    <definedName name="неп_7" localSheetId="5">#REF!</definedName>
    <definedName name="неп_7" localSheetId="9">#REF!</definedName>
    <definedName name="неп_7">#REF!</definedName>
    <definedName name="неп_8" localSheetId="5">#REF!</definedName>
    <definedName name="неп_8" localSheetId="9">#REF!</definedName>
    <definedName name="неп_8">#REF!</definedName>
    <definedName name="неп_9" localSheetId="5">#REF!</definedName>
    <definedName name="неп_9" localSheetId="9">#REF!</definedName>
    <definedName name="неп_9">#REF!</definedName>
    <definedName name="Непредв">[11]Коэфф!$B$7</definedName>
    <definedName name="ННОвгород" localSheetId="5">#REF!</definedName>
    <definedName name="ННОвгород" localSheetId="9">#REF!</definedName>
    <definedName name="ННОвгород">#REF!</definedName>
    <definedName name="ННОвгород_1" localSheetId="5">#REF!</definedName>
    <definedName name="ННОвгород_1" localSheetId="9">#REF!</definedName>
    <definedName name="ННОвгород_1">#REF!</definedName>
    <definedName name="ННОвгород_2" localSheetId="5">#REF!</definedName>
    <definedName name="ННОвгород_2" localSheetId="9">#REF!</definedName>
    <definedName name="ННОвгород_2">#REF!</definedName>
    <definedName name="ННОвгород_22" localSheetId="5">#REF!</definedName>
    <definedName name="ННОвгород_22" localSheetId="9">#REF!</definedName>
    <definedName name="ННОвгород_22">#REF!</definedName>
    <definedName name="ННОвгород_49" localSheetId="5">#REF!</definedName>
    <definedName name="ННОвгород_49" localSheetId="9">#REF!</definedName>
    <definedName name="ННОвгород_49">#REF!</definedName>
    <definedName name="ННОвгород_5" localSheetId="5">#REF!</definedName>
    <definedName name="ННОвгород_5" localSheetId="9">#REF!</definedName>
    <definedName name="ННОвгород_5">#REF!</definedName>
    <definedName name="ННОвгород_50" localSheetId="5">#REF!</definedName>
    <definedName name="ННОвгород_50" localSheetId="9">#REF!</definedName>
    <definedName name="ННОвгород_50">#REF!</definedName>
    <definedName name="ННОвгород_51" localSheetId="5">#REF!</definedName>
    <definedName name="ННОвгород_51" localSheetId="9">#REF!</definedName>
    <definedName name="ННОвгород_51">#REF!</definedName>
    <definedName name="ННОвгород_52" localSheetId="5">#REF!</definedName>
    <definedName name="ННОвгород_52" localSheetId="9">#REF!</definedName>
    <definedName name="ННОвгород_52">#REF!</definedName>
    <definedName name="ННОвгород_53" localSheetId="5">#REF!</definedName>
    <definedName name="ННОвгород_53" localSheetId="9">#REF!</definedName>
    <definedName name="ННОвгород_53">#REF!</definedName>
    <definedName name="ННОвгород_54" localSheetId="5">#REF!</definedName>
    <definedName name="ННОвгород_54" localSheetId="9">#REF!</definedName>
    <definedName name="ННОвгород_54">#REF!</definedName>
    <definedName name="Номер_договора" localSheetId="5">#REF!</definedName>
    <definedName name="Номер_договора" localSheetId="9">#REF!</definedName>
    <definedName name="Номер_договора">#REF!</definedName>
    <definedName name="Нсапк">'[8]Лист опроса'!$B$34</definedName>
    <definedName name="Нсстр">'[8]Лист опроса'!$B$32</definedName>
    <definedName name="о" localSheetId="5">#REF!</definedName>
    <definedName name="о" localSheetId="9">#REF!</definedName>
    <definedName name="о">#REF!</definedName>
    <definedName name="_xlnm.Print_Area" localSheetId="7">ВОР!$A$1:$E$37</definedName>
    <definedName name="_xlnm.Print_Area" localSheetId="6">НМЦ!$A$1:$F$28</definedName>
    <definedName name="_xlnm.Print_Area" localSheetId="10">ПЗ!$A$1:$C$25</definedName>
    <definedName name="_xlnm.Print_Area" localSheetId="8">Протокол!$A$1:$K$37</definedName>
    <definedName name="_xlnm.Print_Area" localSheetId="9">'Смета контракта'!$A$1:$H$39</definedName>
    <definedName name="_xlnm.Print_Area" localSheetId="3">'ССР ТЦ'!$A$1:$I$92</definedName>
    <definedName name="обуч" hidden="1">{#N/A,#N/A,TRUE,"Смета на пасс. обор. №1"}</definedName>
    <definedName name="обуч_1" hidden="1">{#N/A,#N/A,TRUE,"Смета на пасс. обор. №1"}</definedName>
    <definedName name="Объекты" localSheetId="5">#REF!</definedName>
    <definedName name="Объекты" localSheetId="9">#REF!</definedName>
    <definedName name="Объекты">#REF!</definedName>
    <definedName name="объем">#N/A</definedName>
    <definedName name="объем___0" localSheetId="5">#REF!</definedName>
    <definedName name="объем___0" localSheetId="9">#REF!</definedName>
    <definedName name="объем___0">#REF!</definedName>
    <definedName name="объем___0___0" localSheetId="5">#REF!</definedName>
    <definedName name="объем___0___0" localSheetId="9">#REF!</definedName>
    <definedName name="объем___0___0">#REF!</definedName>
    <definedName name="объем___0___0___0" localSheetId="5">#REF!</definedName>
    <definedName name="объем___0___0___0" localSheetId="9">#REF!</definedName>
    <definedName name="объем___0___0___0">#REF!</definedName>
    <definedName name="объем___0___0___0___0" localSheetId="5">#REF!</definedName>
    <definedName name="объем___0___0___0___0" localSheetId="9">#REF!</definedName>
    <definedName name="объем___0___0___0___0">#REF!</definedName>
    <definedName name="объем___0___0___2" localSheetId="5">#REF!</definedName>
    <definedName name="объем___0___0___2" localSheetId="9">#REF!</definedName>
    <definedName name="объем___0___0___2">#REF!</definedName>
    <definedName name="объем___0___0___3" localSheetId="5">#REF!</definedName>
    <definedName name="объем___0___0___3" localSheetId="9">#REF!</definedName>
    <definedName name="объем___0___0___3">#REF!</definedName>
    <definedName name="объем___0___0___4" localSheetId="5">#REF!</definedName>
    <definedName name="объем___0___0___4" localSheetId="9">#REF!</definedName>
    <definedName name="объем___0___0___4">#REF!</definedName>
    <definedName name="объем___0___1" localSheetId="5">#REF!</definedName>
    <definedName name="объем___0___1" localSheetId="9">#REF!</definedName>
    <definedName name="объем___0___1">#REF!</definedName>
    <definedName name="объем___0___10" localSheetId="5">#REF!</definedName>
    <definedName name="объем___0___10" localSheetId="9">#REF!</definedName>
    <definedName name="объем___0___10">#REF!</definedName>
    <definedName name="объем___0___12" localSheetId="5">#REF!</definedName>
    <definedName name="объем___0___12" localSheetId="9">#REF!</definedName>
    <definedName name="объем___0___12">#REF!</definedName>
    <definedName name="объем___0___2" localSheetId="5">#REF!</definedName>
    <definedName name="объем___0___2" localSheetId="9">#REF!</definedName>
    <definedName name="объем___0___2">#REF!</definedName>
    <definedName name="объем___0___2___0" localSheetId="5">#REF!</definedName>
    <definedName name="объем___0___2___0" localSheetId="9">#REF!</definedName>
    <definedName name="объем___0___2___0">#REF!</definedName>
    <definedName name="объем___0___3" localSheetId="5">#REF!</definedName>
    <definedName name="объем___0___3" localSheetId="9">#REF!</definedName>
    <definedName name="объем___0___3">#REF!</definedName>
    <definedName name="объем___0___4" localSheetId="5">#REF!</definedName>
    <definedName name="объем___0___4" localSheetId="9">#REF!</definedName>
    <definedName name="объем___0___4">#REF!</definedName>
    <definedName name="объем___0___5" localSheetId="5">#REF!</definedName>
    <definedName name="объем___0___5" localSheetId="9">#REF!</definedName>
    <definedName name="объем___0___5">#REF!</definedName>
    <definedName name="объем___0___6" localSheetId="5">#REF!</definedName>
    <definedName name="объем___0___6" localSheetId="9">#REF!</definedName>
    <definedName name="объем___0___6">#REF!</definedName>
    <definedName name="объем___0___8" localSheetId="5">#REF!</definedName>
    <definedName name="объем___0___8" localSheetId="9">#REF!</definedName>
    <definedName name="объем___0___8">#REF!</definedName>
    <definedName name="объем___1" localSheetId="5">#REF!</definedName>
    <definedName name="объем___1" localSheetId="9">#REF!</definedName>
    <definedName name="объем___1">#REF!</definedName>
    <definedName name="объем___1___0" localSheetId="5">#REF!</definedName>
    <definedName name="объем___1___0" localSheetId="9">#REF!</definedName>
    <definedName name="объем___1___0">#REF!</definedName>
    <definedName name="объем___10" localSheetId="5">#REF!</definedName>
    <definedName name="объем___10" localSheetId="9">#REF!</definedName>
    <definedName name="объем___10">#REF!</definedName>
    <definedName name="объем___10___0">NA()</definedName>
    <definedName name="объем___10___0___0" localSheetId="5">#REF!</definedName>
    <definedName name="объем___10___0___0" localSheetId="9">#REF!</definedName>
    <definedName name="объем___10___0___0">#REF!</definedName>
    <definedName name="объем___10___1" localSheetId="5">#REF!</definedName>
    <definedName name="объем___10___1" localSheetId="9">#REF!</definedName>
    <definedName name="объем___10___1">#REF!</definedName>
    <definedName name="объем___10___10" localSheetId="5">#REF!</definedName>
    <definedName name="объем___10___10" localSheetId="9">#REF!</definedName>
    <definedName name="объем___10___10">#REF!</definedName>
    <definedName name="объем___10___12" localSheetId="5">#REF!</definedName>
    <definedName name="объем___10___12" localSheetId="9">#REF!</definedName>
    <definedName name="объем___10___12">#REF!</definedName>
    <definedName name="объем___10___2">NA()</definedName>
    <definedName name="объем___10___4">NA()</definedName>
    <definedName name="объем___10___6">NA()</definedName>
    <definedName name="объем___10___8">NA()</definedName>
    <definedName name="объем___11" localSheetId="5">#REF!</definedName>
    <definedName name="объем___11" localSheetId="9">#REF!</definedName>
    <definedName name="объем___11">#REF!</definedName>
    <definedName name="объем___11___0">NA()</definedName>
    <definedName name="объем___11___10" localSheetId="5">#REF!</definedName>
    <definedName name="объем___11___10" localSheetId="9">#REF!</definedName>
    <definedName name="объем___11___10">#REF!</definedName>
    <definedName name="объем___11___2" localSheetId="5">#REF!</definedName>
    <definedName name="объем___11___2" localSheetId="9">#REF!</definedName>
    <definedName name="объем___11___2">#REF!</definedName>
    <definedName name="объем___11___4" localSheetId="5">#REF!</definedName>
    <definedName name="объем___11___4" localSheetId="9">#REF!</definedName>
    <definedName name="объем___11___4">#REF!</definedName>
    <definedName name="объем___11___6" localSheetId="5">#REF!</definedName>
    <definedName name="объем___11___6" localSheetId="9">#REF!</definedName>
    <definedName name="объем___11___6">#REF!</definedName>
    <definedName name="объем___11___8" localSheetId="5">#REF!</definedName>
    <definedName name="объем___11___8" localSheetId="9">#REF!</definedName>
    <definedName name="объем___11___8">#REF!</definedName>
    <definedName name="объем___12">NA()</definedName>
    <definedName name="объем___2" localSheetId="5">#REF!</definedName>
    <definedName name="объем___2" localSheetId="9">#REF!</definedName>
    <definedName name="объем___2">#REF!</definedName>
    <definedName name="объем___2___0" localSheetId="5">#REF!</definedName>
    <definedName name="объем___2___0" localSheetId="9">#REF!</definedName>
    <definedName name="объем___2___0">#REF!</definedName>
    <definedName name="объем___2___0___0" localSheetId="5">#REF!</definedName>
    <definedName name="объем___2___0___0" localSheetId="9">#REF!</definedName>
    <definedName name="объем___2___0___0">#REF!</definedName>
    <definedName name="объем___2___0___0___0" localSheetId="5">#REF!</definedName>
    <definedName name="объем___2___0___0___0" localSheetId="9">#REF!</definedName>
    <definedName name="объем___2___0___0___0">#REF!</definedName>
    <definedName name="объем___2___1" localSheetId="5">#REF!</definedName>
    <definedName name="объем___2___1" localSheetId="9">#REF!</definedName>
    <definedName name="объем___2___1">#REF!</definedName>
    <definedName name="объем___2___10" localSheetId="5">#REF!</definedName>
    <definedName name="объем___2___10" localSheetId="9">#REF!</definedName>
    <definedName name="объем___2___10">#REF!</definedName>
    <definedName name="объем___2___12" localSheetId="5">#REF!</definedName>
    <definedName name="объем___2___12" localSheetId="9">#REF!</definedName>
    <definedName name="объем___2___12">#REF!</definedName>
    <definedName name="объем___2___2" localSheetId="5">#REF!</definedName>
    <definedName name="объем___2___2" localSheetId="9">#REF!</definedName>
    <definedName name="объем___2___2">#REF!</definedName>
    <definedName name="объем___2___3" localSheetId="5">#REF!</definedName>
    <definedName name="объем___2___3" localSheetId="9">#REF!</definedName>
    <definedName name="объем___2___3">#REF!</definedName>
    <definedName name="объем___2___4" localSheetId="5">#REF!</definedName>
    <definedName name="объем___2___4" localSheetId="9">#REF!</definedName>
    <definedName name="объем___2___4">#REF!</definedName>
    <definedName name="объем___2___6" localSheetId="5">#REF!</definedName>
    <definedName name="объем___2___6" localSheetId="9">#REF!</definedName>
    <definedName name="объем___2___6">#REF!</definedName>
    <definedName name="объем___2___8" localSheetId="5">#REF!</definedName>
    <definedName name="объем___2___8" localSheetId="9">#REF!</definedName>
    <definedName name="объем___2___8">#REF!</definedName>
    <definedName name="объем___3" localSheetId="5">#REF!</definedName>
    <definedName name="объем___3" localSheetId="9">#REF!</definedName>
    <definedName name="объем___3">#REF!</definedName>
    <definedName name="объем___3___0" localSheetId="5">#REF!</definedName>
    <definedName name="объем___3___0" localSheetId="9">#REF!</definedName>
    <definedName name="объем___3___0">#REF!</definedName>
    <definedName name="объем___3___0___0">NA()</definedName>
    <definedName name="объем___3___10" localSheetId="5">#REF!</definedName>
    <definedName name="объем___3___10" localSheetId="9">#REF!</definedName>
    <definedName name="объем___3___10">#REF!</definedName>
    <definedName name="объем___3___2" localSheetId="5">#REF!</definedName>
    <definedName name="объем___3___2" localSheetId="9">#REF!</definedName>
    <definedName name="объем___3___2">#REF!</definedName>
    <definedName name="объем___3___3" localSheetId="5">#REF!</definedName>
    <definedName name="объем___3___3" localSheetId="9">#REF!</definedName>
    <definedName name="объем___3___3">#REF!</definedName>
    <definedName name="объем___3___4" localSheetId="5">#REF!</definedName>
    <definedName name="объем___3___4" localSheetId="9">#REF!</definedName>
    <definedName name="объем___3___4">#REF!</definedName>
    <definedName name="объем___3___6" localSheetId="5">#REF!</definedName>
    <definedName name="объем___3___6" localSheetId="9">#REF!</definedName>
    <definedName name="объем___3___6">#REF!</definedName>
    <definedName name="объем___3___8" localSheetId="5">#REF!</definedName>
    <definedName name="объем___3___8" localSheetId="9">#REF!</definedName>
    <definedName name="объем___3___8">#REF!</definedName>
    <definedName name="объем___4" localSheetId="5">#REF!</definedName>
    <definedName name="объем___4" localSheetId="9">#REF!</definedName>
    <definedName name="объем___4">#REF!</definedName>
    <definedName name="объем___4___0">NA()</definedName>
    <definedName name="объем___4___0___0" localSheetId="5">#REF!</definedName>
    <definedName name="объем___4___0___0" localSheetId="9">#REF!</definedName>
    <definedName name="объем___4___0___0">#REF!</definedName>
    <definedName name="объем___4___0___0___0" localSheetId="5">#REF!</definedName>
    <definedName name="объем___4___0___0___0" localSheetId="9">#REF!</definedName>
    <definedName name="объем___4___0___0___0">#REF!</definedName>
    <definedName name="объем___4___10" localSheetId="5">#REF!</definedName>
    <definedName name="объем___4___10" localSheetId="9">#REF!</definedName>
    <definedName name="объем___4___10">#REF!</definedName>
    <definedName name="объем___4___12" localSheetId="5">#REF!</definedName>
    <definedName name="объем___4___12" localSheetId="9">#REF!</definedName>
    <definedName name="объем___4___12">#REF!</definedName>
    <definedName name="объем___4___2" localSheetId="5">#REF!</definedName>
    <definedName name="объем___4___2" localSheetId="9">#REF!</definedName>
    <definedName name="объем___4___2">#REF!</definedName>
    <definedName name="объем___4___3" localSheetId="5">#REF!</definedName>
    <definedName name="объем___4___3" localSheetId="9">#REF!</definedName>
    <definedName name="объем___4___3">#REF!</definedName>
    <definedName name="объем___4___4" localSheetId="5">#REF!</definedName>
    <definedName name="объем___4___4" localSheetId="9">#REF!</definedName>
    <definedName name="объем___4___4">#REF!</definedName>
    <definedName name="объем___4___6" localSheetId="5">#REF!</definedName>
    <definedName name="объем___4___6" localSheetId="9">#REF!</definedName>
    <definedName name="объем___4___6">#REF!</definedName>
    <definedName name="объем___4___8" localSheetId="5">#REF!</definedName>
    <definedName name="объем___4___8" localSheetId="9">#REF!</definedName>
    <definedName name="объем___4___8">#REF!</definedName>
    <definedName name="объем___5">NA()</definedName>
    <definedName name="объем___5___0" localSheetId="5">#REF!</definedName>
    <definedName name="объем___5___0" localSheetId="9">#REF!</definedName>
    <definedName name="объем___5___0">#REF!</definedName>
    <definedName name="объем___5___0___0" localSheetId="5">#REF!</definedName>
    <definedName name="объем___5___0___0" localSheetId="9">#REF!</definedName>
    <definedName name="объем___5___0___0">#REF!</definedName>
    <definedName name="объем___5___0___0___0" localSheetId="5">#REF!</definedName>
    <definedName name="объем___5___0___0___0" localSheetId="9">#REF!</definedName>
    <definedName name="объем___5___0___0___0">#REF!</definedName>
    <definedName name="объем___5___3">NA()</definedName>
    <definedName name="объем___6">NA()</definedName>
    <definedName name="объем___6___0" localSheetId="5">#REF!</definedName>
    <definedName name="объем___6___0" localSheetId="9">#REF!</definedName>
    <definedName name="объем___6___0">#REF!</definedName>
    <definedName name="объем___6___0___0" localSheetId="5">#REF!</definedName>
    <definedName name="объем___6___0___0" localSheetId="9">#REF!</definedName>
    <definedName name="объем___6___0___0">#REF!</definedName>
    <definedName name="объем___6___0___0___0" localSheetId="5">#REF!</definedName>
    <definedName name="объем___6___0___0___0" localSheetId="9">#REF!</definedName>
    <definedName name="объем___6___0___0___0">#REF!</definedName>
    <definedName name="объем___6___1" localSheetId="5">#REF!</definedName>
    <definedName name="объем___6___1" localSheetId="9">#REF!</definedName>
    <definedName name="объем___6___1">#REF!</definedName>
    <definedName name="объем___6___10" localSheetId="5">#REF!</definedName>
    <definedName name="объем___6___10" localSheetId="9">#REF!</definedName>
    <definedName name="объем___6___10">#REF!</definedName>
    <definedName name="объем___6___12" localSheetId="5">#REF!</definedName>
    <definedName name="объем___6___12" localSheetId="9">#REF!</definedName>
    <definedName name="объем___6___12">#REF!</definedName>
    <definedName name="объем___6___2" localSheetId="5">#REF!</definedName>
    <definedName name="объем___6___2" localSheetId="9">#REF!</definedName>
    <definedName name="объем___6___2">#REF!</definedName>
    <definedName name="объем___6___4" localSheetId="5">#REF!</definedName>
    <definedName name="объем___6___4" localSheetId="9">#REF!</definedName>
    <definedName name="объем___6___4">#REF!</definedName>
    <definedName name="объем___6___6" localSheetId="5">#REF!</definedName>
    <definedName name="объем___6___6" localSheetId="9">#REF!</definedName>
    <definedName name="объем___6___6">#REF!</definedName>
    <definedName name="объем___6___8" localSheetId="5">#REF!</definedName>
    <definedName name="объем___6___8" localSheetId="9">#REF!</definedName>
    <definedName name="объем___6___8">#REF!</definedName>
    <definedName name="объем___7" localSheetId="5">#REF!</definedName>
    <definedName name="объем___7" localSheetId="9">#REF!</definedName>
    <definedName name="объем___7">#REF!</definedName>
    <definedName name="объем___7___0" localSheetId="5">#REF!</definedName>
    <definedName name="объем___7___0" localSheetId="9">#REF!</definedName>
    <definedName name="объем___7___0">#REF!</definedName>
    <definedName name="объем___7___10" localSheetId="5">#REF!</definedName>
    <definedName name="объем___7___10" localSheetId="9">#REF!</definedName>
    <definedName name="объем___7___10">#REF!</definedName>
    <definedName name="объем___7___2" localSheetId="5">#REF!</definedName>
    <definedName name="объем___7___2" localSheetId="9">#REF!</definedName>
    <definedName name="объем___7___2">#REF!</definedName>
    <definedName name="объем___7___4" localSheetId="5">#REF!</definedName>
    <definedName name="объем___7___4" localSheetId="9">#REF!</definedName>
    <definedName name="объем___7___4">#REF!</definedName>
    <definedName name="объем___7___6" localSheetId="5">#REF!</definedName>
    <definedName name="объем___7___6" localSheetId="9">#REF!</definedName>
    <definedName name="объем___7___6">#REF!</definedName>
    <definedName name="объем___7___8" localSheetId="5">#REF!</definedName>
    <definedName name="объем___7___8" localSheetId="9">#REF!</definedName>
    <definedName name="объем___7___8">#REF!</definedName>
    <definedName name="объем___8" localSheetId="5">#REF!</definedName>
    <definedName name="объем___8" localSheetId="9">#REF!</definedName>
    <definedName name="объем___8">#REF!</definedName>
    <definedName name="объем___8___0" localSheetId="5">#REF!</definedName>
    <definedName name="объем___8___0" localSheetId="9">#REF!</definedName>
    <definedName name="объем___8___0">#REF!</definedName>
    <definedName name="объем___8___0___0" localSheetId="5">#REF!</definedName>
    <definedName name="объем___8___0___0" localSheetId="9">#REF!</definedName>
    <definedName name="объем___8___0___0">#REF!</definedName>
    <definedName name="объем___8___0___0___0" localSheetId="5">#REF!</definedName>
    <definedName name="объем___8___0___0___0" localSheetId="9">#REF!</definedName>
    <definedName name="объем___8___0___0___0">#REF!</definedName>
    <definedName name="объем___8___1" localSheetId="5">#REF!</definedName>
    <definedName name="объем___8___1" localSheetId="9">#REF!</definedName>
    <definedName name="объем___8___1">#REF!</definedName>
    <definedName name="объем___8___10" localSheetId="5">#REF!</definedName>
    <definedName name="объем___8___10" localSheetId="9">#REF!</definedName>
    <definedName name="объем___8___10">#REF!</definedName>
    <definedName name="объем___8___12" localSheetId="5">#REF!</definedName>
    <definedName name="объем___8___12" localSheetId="9">#REF!</definedName>
    <definedName name="объем___8___12">#REF!</definedName>
    <definedName name="объем___8___2" localSheetId="5">#REF!</definedName>
    <definedName name="объем___8___2" localSheetId="9">#REF!</definedName>
    <definedName name="объем___8___2">#REF!</definedName>
    <definedName name="объем___8___4" localSheetId="5">#REF!</definedName>
    <definedName name="объем___8___4" localSheetId="9">#REF!</definedName>
    <definedName name="объем___8___4">#REF!</definedName>
    <definedName name="объем___8___6" localSheetId="5">#REF!</definedName>
    <definedName name="объем___8___6" localSheetId="9">#REF!</definedName>
    <definedName name="объем___8___6">#REF!</definedName>
    <definedName name="объем___8___8" localSheetId="5">#REF!</definedName>
    <definedName name="объем___8___8" localSheetId="9">#REF!</definedName>
    <definedName name="объем___8___8">#REF!</definedName>
    <definedName name="объем___9" localSheetId="5">#REF!</definedName>
    <definedName name="объем___9" localSheetId="9">#REF!</definedName>
    <definedName name="объем___9">#REF!</definedName>
    <definedName name="объем___9___0" localSheetId="5">#REF!</definedName>
    <definedName name="объем___9___0" localSheetId="9">#REF!</definedName>
    <definedName name="объем___9___0">#REF!</definedName>
    <definedName name="объем___9___0___0" localSheetId="5">#REF!</definedName>
    <definedName name="объем___9___0___0" localSheetId="9">#REF!</definedName>
    <definedName name="объем___9___0___0">#REF!</definedName>
    <definedName name="объем___9___0___0___0" localSheetId="5">#REF!</definedName>
    <definedName name="объем___9___0___0___0" localSheetId="9">#REF!</definedName>
    <definedName name="объем___9___0___0___0">#REF!</definedName>
    <definedName name="объем___9___10" localSheetId="5">#REF!</definedName>
    <definedName name="объем___9___10" localSheetId="9">#REF!</definedName>
    <definedName name="объем___9___10">#REF!</definedName>
    <definedName name="объем___9___2" localSheetId="5">#REF!</definedName>
    <definedName name="объем___9___2" localSheetId="9">#REF!</definedName>
    <definedName name="объем___9___2">#REF!</definedName>
    <definedName name="объем___9___4" localSheetId="5">#REF!</definedName>
    <definedName name="объем___9___4" localSheetId="9">#REF!</definedName>
    <definedName name="объем___9___4">#REF!</definedName>
    <definedName name="объем___9___6" localSheetId="5">#REF!</definedName>
    <definedName name="объем___9___6" localSheetId="9">#REF!</definedName>
    <definedName name="объем___9___6">#REF!</definedName>
    <definedName name="объем___9___8" localSheetId="5">#REF!</definedName>
    <definedName name="объем___9___8" localSheetId="9">#REF!</definedName>
    <definedName name="объем___9___8">#REF!</definedName>
    <definedName name="объем1" localSheetId="5">#REF!</definedName>
    <definedName name="объем1" localSheetId="9">#REF!</definedName>
    <definedName name="объем1">#REF!</definedName>
    <definedName name="ог" hidden="1">{#N/A,#N/A,TRUE,"Смета на пасс. обор. №1"}</definedName>
    <definedName name="ог_1" hidden="1">{#N/A,#N/A,TRUE,"Смета на пасс. обор. №1"}</definedName>
    <definedName name="олд" hidden="1">{#N/A,#N/A,TRUE,"Смета на пасс. обор. №1"}</definedName>
    <definedName name="олд_1" hidden="1">{#N/A,#N/A,TRUE,"Смета на пасс. обор. №1"}</definedName>
    <definedName name="олпрол" localSheetId="5">#REF!</definedName>
    <definedName name="олпрол" localSheetId="9">#REF!</definedName>
    <definedName name="олпрол">#REF!</definedName>
    <definedName name="олролрт" localSheetId="5">#REF!</definedName>
    <definedName name="олролрт" localSheetId="9">#REF!</definedName>
    <definedName name="олролрт">#REF!</definedName>
    <definedName name="ОЛЯ" localSheetId="5">#REF!</definedName>
    <definedName name="ОЛЯ" localSheetId="9">#REF!</definedName>
    <definedName name="ОЛЯ">#REF!</definedName>
    <definedName name="ооо" localSheetId="5">#REF!</definedName>
    <definedName name="ооо" localSheetId="9">#REF!</definedName>
    <definedName name="ооо">#REF!</definedName>
    <definedName name="ООО_НИИПРИИ___Севзапинжтехнология" localSheetId="5">#REF!</definedName>
    <definedName name="ООО_НИИПРИИ___Севзапинжтехнология" localSheetId="9">#REF!</definedName>
    <definedName name="ООО_НИИПРИИ___Севзапинжтехнология">#REF!</definedName>
    <definedName name="оооо" localSheetId="5">#REF!</definedName>
    <definedName name="оооо" localSheetId="9">#REF!</definedName>
    <definedName name="оооо">#REF!</definedName>
    <definedName name="орп" hidden="1">{#N/A,#N/A,TRUE,"Смета на пасс. обор. №1"}</definedName>
    <definedName name="орп_1" hidden="1">{#N/A,#N/A,TRUE,"Смета на пасс. обор. №1"}</definedName>
    <definedName name="Осн_Камер" localSheetId="5">#REF!</definedName>
    <definedName name="Осн_Камер" localSheetId="9">#REF!</definedName>
    <definedName name="Осн_Камер">#REF!</definedName>
    <definedName name="от" hidden="1">{#N/A,#N/A,TRUE,"Смета на пасс. обор. №1"}</definedName>
    <definedName name="от_1" hidden="1">{#N/A,#N/A,TRUE,"Смета на пасс. обор. №1"}</definedName>
    <definedName name="Отч_пож">[11]Коэфф!$B$6</definedName>
    <definedName name="Отчет" localSheetId="5">#REF!</definedName>
    <definedName name="Отчет" localSheetId="9">#REF!</definedName>
    <definedName name="Отчет">#REF!</definedName>
    <definedName name="п" localSheetId="5">#REF!</definedName>
    <definedName name="п" localSheetId="9">#REF!</definedName>
    <definedName name="п">#REF!</definedName>
    <definedName name="п1111111" localSheetId="5">#REF!</definedName>
    <definedName name="п1111111" localSheetId="9">#REF!</definedName>
    <definedName name="п1111111">#REF!</definedName>
    <definedName name="п45" localSheetId="5">#REF!</definedName>
    <definedName name="п45" localSheetId="9">#REF!</definedName>
    <definedName name="п45">#REF!</definedName>
    <definedName name="ПА3" localSheetId="5">#REF!</definedName>
    <definedName name="ПА3" localSheetId="9">#REF!</definedName>
    <definedName name="ПА3">#REF!</definedName>
    <definedName name="ПА4" localSheetId="5">#REF!</definedName>
    <definedName name="ПА4" localSheetId="9">#REF!</definedName>
    <definedName name="ПА4">#REF!</definedName>
    <definedName name="паша" localSheetId="5">#REF!</definedName>
    <definedName name="паша" localSheetId="9">#REF!</definedName>
    <definedName name="паша">#REF!</definedName>
    <definedName name="ПБ" localSheetId="5">#REF!</definedName>
    <definedName name="ПБ" localSheetId="9">#REF!</definedName>
    <definedName name="ПБ">#REF!</definedName>
    <definedName name="ПД" localSheetId="5">#REF!</definedName>
    <definedName name="ПД" localSheetId="9">#REF!</definedName>
    <definedName name="ПД">#REF!</definedName>
    <definedName name="ПереченьДолжностей">[19]Должности!$A$2:$A$31</definedName>
    <definedName name="ПЗ2" localSheetId="5">#REF!</definedName>
    <definedName name="ПЗ2" localSheetId="9">#REF!</definedName>
    <definedName name="ПЗ2">#REF!</definedName>
    <definedName name="пионер" localSheetId="5">#REF!</definedName>
    <definedName name="пионер" localSheetId="9">#REF!</definedName>
    <definedName name="пионер">#REF!</definedName>
    <definedName name="ПИСС_стац" localSheetId="5">#REF!</definedName>
    <definedName name="ПИСС_стац" localSheetId="9">#REF!</definedName>
    <definedName name="ПИСС_стац">#REF!</definedName>
    <definedName name="ПИСС_эксп" localSheetId="5">#REF!</definedName>
    <definedName name="ПИСС_эксп" localSheetId="9">#REF!</definedName>
    <definedName name="ПИСС_эксп">#REF!</definedName>
    <definedName name="Пкр">'[8]Лист опроса'!$B$41</definedName>
    <definedName name="План">'[20]Смета 7'!$F$1</definedName>
    <definedName name="Площадь" localSheetId="5">#REF!</definedName>
    <definedName name="Площадь" localSheetId="9">#REF!</definedName>
    <definedName name="Площадь">#REF!</definedName>
    <definedName name="Площадь_нелинейных_объектов" localSheetId="5">#REF!</definedName>
    <definedName name="Площадь_нелинейных_объектов" localSheetId="9">#REF!</definedName>
    <definedName name="Площадь_нелинейных_объектов">#REF!</definedName>
    <definedName name="Площадь_планшетов" localSheetId="5">#REF!</definedName>
    <definedName name="Площадь_планшетов" localSheetId="9">#REF!</definedName>
    <definedName name="Площадь_планшетов">#REF!</definedName>
    <definedName name="пнр" localSheetId="5">#REF!</definedName>
    <definedName name="пнр" localSheetId="9">#REF!</definedName>
    <definedName name="пнр">#REF!</definedName>
    <definedName name="Полевые" localSheetId="5">#REF!</definedName>
    <definedName name="Полевые" localSheetId="9">#REF!</definedName>
    <definedName name="Полевые">#REF!</definedName>
    <definedName name="Полно" localSheetId="5">#REF!</definedName>
    <definedName name="Полно" localSheetId="9">#REF!</definedName>
    <definedName name="Полно">#REF!</definedName>
    <definedName name="попр" localSheetId="5">#REF!</definedName>
    <definedName name="попр" localSheetId="9">#REF!</definedName>
    <definedName name="попр">#REF!</definedName>
    <definedName name="Поправочные_коэффициенты_по_письму_Госстроя_от_25.12.90">#N/A</definedName>
    <definedName name="Поправочные_коэффициенты_по_письму_Госстроя_от_25.12.90___0" localSheetId="5">#REF!</definedName>
    <definedName name="Поправочные_коэффициенты_по_письму_Госстроя_от_25.12.90___0" localSheetId="9">#REF!</definedName>
    <definedName name="Поправочные_коэффициенты_по_письму_Госстроя_от_25.12.90___0">#REF!</definedName>
    <definedName name="Поправочные_коэффициенты_по_письму_Госстроя_от_25.12.90___0___0" localSheetId="5">#REF!</definedName>
    <definedName name="Поправочные_коэффициенты_по_письму_Госстроя_от_25.12.90___0___0" localSheetId="9">#REF!</definedName>
    <definedName name="Поправочные_коэффициенты_по_письму_Госстроя_от_25.12.90___0___0">#REF!</definedName>
    <definedName name="Поправочные_коэффициенты_по_письму_Госстроя_от_25.12.90___0___0___0" localSheetId="5">#REF!</definedName>
    <definedName name="Поправочные_коэффициенты_по_письму_Госстроя_от_25.12.90___0___0___0" localSheetId="9">#REF!</definedName>
    <definedName name="Поправочные_коэффициенты_по_письму_Госстроя_от_25.12.90___0___0___0">#REF!</definedName>
    <definedName name="Поправочные_коэффициенты_по_письму_Госстроя_от_25.12.90___0___0___0___0" localSheetId="5">#REF!</definedName>
    <definedName name="Поправочные_коэффициенты_по_письму_Госстроя_от_25.12.90___0___0___0___0" localSheetId="9">#REF!</definedName>
    <definedName name="Поправочные_коэффициенты_по_письму_Госстроя_от_25.12.90___0___0___0___0">#REF!</definedName>
    <definedName name="Поправочные_коэффициенты_по_письму_Госстроя_от_25.12.90___0___0___2" localSheetId="5">#REF!</definedName>
    <definedName name="Поправочные_коэффициенты_по_письму_Госстроя_от_25.12.90___0___0___2" localSheetId="9">#REF!</definedName>
    <definedName name="Поправочные_коэффициенты_по_письму_Госстроя_от_25.12.90___0___0___2">#REF!</definedName>
    <definedName name="Поправочные_коэффициенты_по_письму_Госстроя_от_25.12.90___0___0___3" localSheetId="5">#REF!</definedName>
    <definedName name="Поправочные_коэффициенты_по_письму_Госстроя_от_25.12.90___0___0___3" localSheetId="9">#REF!</definedName>
    <definedName name="Поправочные_коэффициенты_по_письму_Госстроя_от_25.12.90___0___0___3">#REF!</definedName>
    <definedName name="Поправочные_коэффициенты_по_письму_Госстроя_от_25.12.90___0___0___4" localSheetId="5">#REF!</definedName>
    <definedName name="Поправочные_коэффициенты_по_письму_Госстроя_от_25.12.90___0___0___4" localSheetId="9">#REF!</definedName>
    <definedName name="Поправочные_коэффициенты_по_письму_Госстроя_от_25.12.90___0___0___4">#REF!</definedName>
    <definedName name="Поправочные_коэффициенты_по_письму_Госстроя_от_25.12.90___0___1" localSheetId="5">#REF!</definedName>
    <definedName name="Поправочные_коэффициенты_по_письму_Госстроя_от_25.12.90___0___1" localSheetId="9">#REF!</definedName>
    <definedName name="Поправочные_коэффициенты_по_письму_Госстроя_от_25.12.90___0___1">#REF!</definedName>
    <definedName name="Поправочные_коэффициенты_по_письму_Госстроя_от_25.12.90___0___10" localSheetId="5">#REF!</definedName>
    <definedName name="Поправочные_коэффициенты_по_письму_Госстроя_от_25.12.90___0___10" localSheetId="9">#REF!</definedName>
    <definedName name="Поправочные_коэффициенты_по_письму_Госстроя_от_25.12.90___0___10">#REF!</definedName>
    <definedName name="Поправочные_коэффициенты_по_письму_Госстроя_от_25.12.90___0___12" localSheetId="5">#REF!</definedName>
    <definedName name="Поправочные_коэффициенты_по_письму_Госстроя_от_25.12.90___0___12" localSheetId="9">#REF!</definedName>
    <definedName name="Поправочные_коэффициенты_по_письму_Госстроя_от_25.12.90___0___12">#REF!</definedName>
    <definedName name="Поправочные_коэффициенты_по_письму_Госстроя_от_25.12.90___0___2" localSheetId="5">#REF!</definedName>
    <definedName name="Поправочные_коэффициенты_по_письму_Госстроя_от_25.12.90___0___2" localSheetId="9">#REF!</definedName>
    <definedName name="Поправочные_коэффициенты_по_письму_Госстроя_от_25.12.90___0___2">#REF!</definedName>
    <definedName name="Поправочные_коэффициенты_по_письму_Госстроя_от_25.12.90___0___2___0" localSheetId="5">#REF!</definedName>
    <definedName name="Поправочные_коэффициенты_по_письму_Госстроя_от_25.12.90___0___2___0" localSheetId="9">#REF!</definedName>
    <definedName name="Поправочные_коэффициенты_по_письму_Госстроя_от_25.12.90___0___2___0">#REF!</definedName>
    <definedName name="Поправочные_коэффициенты_по_письму_Госстроя_от_25.12.90___0___3" localSheetId="5">#REF!</definedName>
    <definedName name="Поправочные_коэффициенты_по_письму_Госстроя_от_25.12.90___0___3" localSheetId="9">#REF!</definedName>
    <definedName name="Поправочные_коэффициенты_по_письму_Госстроя_от_25.12.90___0___3">#REF!</definedName>
    <definedName name="Поправочные_коэффициенты_по_письму_Госстроя_от_25.12.90___0___3___0" localSheetId="5">#REF!</definedName>
    <definedName name="Поправочные_коэффициенты_по_письму_Госстроя_от_25.12.90___0___3___0" localSheetId="9">#REF!</definedName>
    <definedName name="Поправочные_коэффициенты_по_письму_Госстроя_от_25.12.90___0___3___0">#REF!</definedName>
    <definedName name="Поправочные_коэффициенты_по_письму_Госстроя_от_25.12.90___0___4" localSheetId="5">#REF!</definedName>
    <definedName name="Поправочные_коэффициенты_по_письму_Госстроя_от_25.12.90___0___4" localSheetId="9">#REF!</definedName>
    <definedName name="Поправочные_коэффициенты_по_письму_Госстроя_от_25.12.90___0___4">#REF!</definedName>
    <definedName name="Поправочные_коэффициенты_по_письму_Госстроя_от_25.12.90___0___5" localSheetId="5">#REF!</definedName>
    <definedName name="Поправочные_коэффициенты_по_письму_Госстроя_от_25.12.90___0___5" localSheetId="9">#REF!</definedName>
    <definedName name="Поправочные_коэффициенты_по_письму_Госстроя_от_25.12.90___0___5">#REF!</definedName>
    <definedName name="Поправочные_коэффициенты_по_письму_Госстроя_от_25.12.90___0___6" localSheetId="5">#REF!</definedName>
    <definedName name="Поправочные_коэффициенты_по_письму_Госстроя_от_25.12.90___0___6" localSheetId="9">#REF!</definedName>
    <definedName name="Поправочные_коэффициенты_по_письму_Госстроя_от_25.12.90___0___6">#REF!</definedName>
    <definedName name="Поправочные_коэффициенты_по_письму_Госстроя_от_25.12.90___0___8" localSheetId="5">#REF!</definedName>
    <definedName name="Поправочные_коэффициенты_по_письму_Госстроя_от_25.12.90___0___8" localSheetId="9">#REF!</definedName>
    <definedName name="Поправочные_коэффициенты_по_письму_Госстроя_от_25.12.90___0___8">#REF!</definedName>
    <definedName name="Поправочные_коэффициенты_по_письму_Госстроя_от_25.12.90___1" localSheetId="5">#REF!</definedName>
    <definedName name="Поправочные_коэффициенты_по_письму_Госстроя_от_25.12.90___1" localSheetId="9">#REF!</definedName>
    <definedName name="Поправочные_коэффициенты_по_письму_Госстроя_от_25.12.90___1">#REF!</definedName>
    <definedName name="Поправочные_коэффициенты_по_письму_Госстроя_от_25.12.90___1___0" localSheetId="5">#REF!</definedName>
    <definedName name="Поправочные_коэффициенты_по_письму_Госстроя_от_25.12.90___1___0" localSheetId="9">#REF!</definedName>
    <definedName name="Поправочные_коэффициенты_по_письму_Госстроя_от_25.12.90___1___0">#REF!</definedName>
    <definedName name="Поправочные_коэффициенты_по_письму_Госстроя_от_25.12.90___1___3" localSheetId="5">#REF!</definedName>
    <definedName name="Поправочные_коэффициенты_по_письму_Госстроя_от_25.12.90___1___3" localSheetId="9">#REF!</definedName>
    <definedName name="Поправочные_коэффициенты_по_письму_Госстроя_от_25.12.90___1___3">#REF!</definedName>
    <definedName name="Поправочные_коэффициенты_по_письму_Госстроя_от_25.12.90___10" localSheetId="5">#REF!</definedName>
    <definedName name="Поправочные_коэффициенты_по_письму_Госстроя_от_25.12.90___10" localSheetId="9">#REF!</definedName>
    <definedName name="Поправочные_коэффициенты_по_письму_Госстроя_от_25.12.90___10">#REF!</definedName>
    <definedName name="Поправочные_коэффициенты_по_письму_Госстроя_от_25.12.90___10___0">NA()</definedName>
    <definedName name="Поправочные_коэффициенты_по_письму_Госстроя_от_25.12.90___10___0___0" localSheetId="5">#REF!</definedName>
    <definedName name="Поправочные_коэффициенты_по_письму_Госстроя_от_25.12.90___10___0___0" localSheetId="9">#REF!</definedName>
    <definedName name="Поправочные_коэффициенты_по_письму_Госстроя_от_25.12.90___10___0___0">#REF!</definedName>
    <definedName name="Поправочные_коэффициенты_по_письму_Госстроя_от_25.12.90___10___1" localSheetId="5">#REF!</definedName>
    <definedName name="Поправочные_коэффициенты_по_письму_Госстроя_от_25.12.90___10___1" localSheetId="9">#REF!</definedName>
    <definedName name="Поправочные_коэффициенты_по_письму_Госстроя_от_25.12.90___10___1">#REF!</definedName>
    <definedName name="Поправочные_коэффициенты_по_письму_Госстроя_от_25.12.90___10___10" localSheetId="5">#REF!</definedName>
    <definedName name="Поправочные_коэффициенты_по_письму_Госстроя_от_25.12.90___10___10" localSheetId="9">#REF!</definedName>
    <definedName name="Поправочные_коэффициенты_по_письму_Госстроя_от_25.12.90___10___10">#REF!</definedName>
    <definedName name="Поправочные_коэффициенты_по_письму_Госстроя_от_25.12.90___10___12" localSheetId="5">#REF!</definedName>
    <definedName name="Поправочные_коэффициенты_по_письму_Госстроя_от_25.12.90___10___12" localSheetId="9">#REF!</definedName>
    <definedName name="Поправочные_коэффициенты_по_письму_Госстроя_от_25.12.90___10___12">#REF!</definedName>
    <definedName name="Поправочные_коэффициенты_по_письму_Госстроя_от_25.12.90___10___2">NA()</definedName>
    <definedName name="Поправочные_коэффициенты_по_письму_Госстроя_от_25.12.90___10___4">NA()</definedName>
    <definedName name="Поправочные_коэффициенты_по_письму_Госстроя_от_25.12.90___10___6">NA()</definedName>
    <definedName name="Поправочные_коэффициенты_по_письму_Госстроя_от_25.12.90___10___8">NA()</definedName>
    <definedName name="Поправочные_коэффициенты_по_письму_Госстроя_от_25.12.90___11" localSheetId="5">#REF!</definedName>
    <definedName name="Поправочные_коэффициенты_по_письму_Госстроя_от_25.12.90___11" localSheetId="9">#REF!</definedName>
    <definedName name="Поправочные_коэффициенты_по_письму_Госстроя_от_25.12.90___11">#REF!</definedName>
    <definedName name="Поправочные_коэффициенты_по_письму_Госстроя_от_25.12.90___11___0">NA()</definedName>
    <definedName name="Поправочные_коэффициенты_по_письму_Госстроя_от_25.12.90___11___10" localSheetId="5">#REF!</definedName>
    <definedName name="Поправочные_коэффициенты_по_письму_Госстроя_от_25.12.90___11___10" localSheetId="9">#REF!</definedName>
    <definedName name="Поправочные_коэффициенты_по_письму_Госстроя_от_25.12.90___11___10">#REF!</definedName>
    <definedName name="Поправочные_коэффициенты_по_письму_Госстроя_от_25.12.90___11___2" localSheetId="5">#REF!</definedName>
    <definedName name="Поправочные_коэффициенты_по_письму_Госстроя_от_25.12.90___11___2" localSheetId="9">#REF!</definedName>
    <definedName name="Поправочные_коэффициенты_по_письму_Госстроя_от_25.12.90___11___2">#REF!</definedName>
    <definedName name="Поправочные_коэффициенты_по_письму_Госстроя_от_25.12.90___11___4" localSheetId="5">#REF!</definedName>
    <definedName name="Поправочные_коэффициенты_по_письму_Госстроя_от_25.12.90___11___4" localSheetId="9">#REF!</definedName>
    <definedName name="Поправочные_коэффициенты_по_письму_Госстроя_от_25.12.90___11___4">#REF!</definedName>
    <definedName name="Поправочные_коэффициенты_по_письму_Госстроя_от_25.12.90___11___6" localSheetId="5">#REF!</definedName>
    <definedName name="Поправочные_коэффициенты_по_письму_Госстроя_от_25.12.90___11___6" localSheetId="9">#REF!</definedName>
    <definedName name="Поправочные_коэффициенты_по_письму_Госстроя_от_25.12.90___11___6">#REF!</definedName>
    <definedName name="Поправочные_коэффициенты_по_письму_Госстроя_от_25.12.90___11___8" localSheetId="5">#REF!</definedName>
    <definedName name="Поправочные_коэффициенты_по_письму_Госстроя_от_25.12.90___11___8" localSheetId="9">#REF!</definedName>
    <definedName name="Поправочные_коэффициенты_по_письму_Госстроя_от_25.12.90___11___8">#REF!</definedName>
    <definedName name="Поправочные_коэффициенты_по_письму_Госстроя_от_25.12.90___12">NA()</definedName>
    <definedName name="Поправочные_коэффициенты_по_письму_Госстроя_от_25.12.90___2" localSheetId="5">#REF!</definedName>
    <definedName name="Поправочные_коэффициенты_по_письму_Госстроя_от_25.12.90___2" localSheetId="9">#REF!</definedName>
    <definedName name="Поправочные_коэффициенты_по_письму_Госстроя_от_25.12.90___2">#REF!</definedName>
    <definedName name="Поправочные_коэффициенты_по_письму_Госстроя_от_25.12.90___2___0" localSheetId="5">#REF!</definedName>
    <definedName name="Поправочные_коэффициенты_по_письму_Госстроя_от_25.12.90___2___0" localSheetId="9">#REF!</definedName>
    <definedName name="Поправочные_коэффициенты_по_письму_Госстроя_от_25.12.90___2___0">#REF!</definedName>
    <definedName name="Поправочные_коэффициенты_по_письму_Госстроя_от_25.12.90___2___0___0" localSheetId="5">#REF!</definedName>
    <definedName name="Поправочные_коэффициенты_по_письму_Госстроя_от_25.12.90___2___0___0" localSheetId="9">#REF!</definedName>
    <definedName name="Поправочные_коэффициенты_по_письму_Госстроя_от_25.12.90___2___0___0">#REF!</definedName>
    <definedName name="Поправочные_коэффициенты_по_письму_Госстроя_от_25.12.90___2___0___0___0" localSheetId="5">#REF!</definedName>
    <definedName name="Поправочные_коэффициенты_по_письму_Госстроя_от_25.12.90___2___0___0___0" localSheetId="9">#REF!</definedName>
    <definedName name="Поправочные_коэффициенты_по_письму_Госстроя_от_25.12.90___2___0___0___0">#REF!</definedName>
    <definedName name="Поправочные_коэффициенты_по_письму_Госстроя_от_25.12.90___2___1" localSheetId="5">#REF!</definedName>
    <definedName name="Поправочные_коэффициенты_по_письму_Госстроя_от_25.12.90___2___1" localSheetId="9">#REF!</definedName>
    <definedName name="Поправочные_коэффициенты_по_письму_Госстроя_от_25.12.90___2___1">#REF!</definedName>
    <definedName name="Поправочные_коэффициенты_по_письму_Госстроя_от_25.12.90___2___10" localSheetId="5">#REF!</definedName>
    <definedName name="Поправочные_коэффициенты_по_письму_Госстроя_от_25.12.90___2___10" localSheetId="9">#REF!</definedName>
    <definedName name="Поправочные_коэффициенты_по_письму_Госстроя_от_25.12.90___2___10">#REF!</definedName>
    <definedName name="Поправочные_коэффициенты_по_письму_Госстроя_от_25.12.90___2___12" localSheetId="5">#REF!</definedName>
    <definedName name="Поправочные_коэффициенты_по_письму_Госстроя_от_25.12.90___2___12" localSheetId="9">#REF!</definedName>
    <definedName name="Поправочные_коэффициенты_по_письму_Госстроя_от_25.12.90___2___12">#REF!</definedName>
    <definedName name="Поправочные_коэффициенты_по_письму_Госстроя_от_25.12.90___2___2" localSheetId="5">#REF!</definedName>
    <definedName name="Поправочные_коэффициенты_по_письму_Госстроя_от_25.12.90___2___2" localSheetId="9">#REF!</definedName>
    <definedName name="Поправочные_коэффициенты_по_письму_Госстроя_от_25.12.90___2___2">#REF!</definedName>
    <definedName name="Поправочные_коэффициенты_по_письму_Госстроя_от_25.12.90___2___3" localSheetId="5">#REF!</definedName>
    <definedName name="Поправочные_коэффициенты_по_письму_Госстроя_от_25.12.90___2___3" localSheetId="9">#REF!</definedName>
    <definedName name="Поправочные_коэффициенты_по_письму_Госстроя_от_25.12.90___2___3">#REF!</definedName>
    <definedName name="Поправочные_коэффициенты_по_письму_Госстроя_от_25.12.90___2___4" localSheetId="5">#REF!</definedName>
    <definedName name="Поправочные_коэффициенты_по_письму_Госстроя_от_25.12.90___2___4" localSheetId="9">#REF!</definedName>
    <definedName name="Поправочные_коэффициенты_по_письму_Госстроя_от_25.12.90___2___4">#REF!</definedName>
    <definedName name="Поправочные_коэффициенты_по_письму_Госстроя_от_25.12.90___2___6" localSheetId="5">#REF!</definedName>
    <definedName name="Поправочные_коэффициенты_по_письму_Госстроя_от_25.12.90___2___6" localSheetId="9">#REF!</definedName>
    <definedName name="Поправочные_коэффициенты_по_письму_Госстроя_от_25.12.90___2___6">#REF!</definedName>
    <definedName name="Поправочные_коэффициенты_по_письму_Госстроя_от_25.12.90___2___8" localSheetId="5">#REF!</definedName>
    <definedName name="Поправочные_коэффициенты_по_письму_Госстроя_от_25.12.90___2___8" localSheetId="9">#REF!</definedName>
    <definedName name="Поправочные_коэффициенты_по_письму_Госстроя_от_25.12.90___2___8">#REF!</definedName>
    <definedName name="Поправочные_коэффициенты_по_письму_Госстроя_от_25.12.90___3" localSheetId="5">#REF!</definedName>
    <definedName name="Поправочные_коэффициенты_по_письму_Госстроя_от_25.12.90___3" localSheetId="9">#REF!</definedName>
    <definedName name="Поправочные_коэффициенты_по_письму_Госстроя_от_25.12.90___3">#REF!</definedName>
    <definedName name="Поправочные_коэффициенты_по_письму_Госстроя_от_25.12.90___3___0" localSheetId="5">#REF!</definedName>
    <definedName name="Поправочные_коэффициенты_по_письму_Госстроя_от_25.12.90___3___0" localSheetId="9">#REF!</definedName>
    <definedName name="Поправочные_коэффициенты_по_письму_Госстроя_от_25.12.90___3___0">#REF!</definedName>
    <definedName name="Поправочные_коэффициенты_по_письму_Госстроя_от_25.12.90___3___0___0">NA()</definedName>
    <definedName name="Поправочные_коэффициенты_по_письму_Госстроя_от_25.12.90___3___0___2" localSheetId="5">#REF!</definedName>
    <definedName name="Поправочные_коэффициенты_по_письму_Госстроя_от_25.12.90___3___0___2" localSheetId="9">#REF!</definedName>
    <definedName name="Поправочные_коэффициенты_по_письму_Госстроя_от_25.12.90___3___0___2">#REF!</definedName>
    <definedName name="Поправочные_коэффициенты_по_письму_Госстроя_от_25.12.90___3___0___3">NA()</definedName>
    <definedName name="Поправочные_коэффициенты_по_письму_Госстроя_от_25.12.90___3___10" localSheetId="5">#REF!</definedName>
    <definedName name="Поправочные_коэффициенты_по_письму_Госстроя_от_25.12.90___3___10" localSheetId="9">#REF!</definedName>
    <definedName name="Поправочные_коэффициенты_по_письму_Госстроя_от_25.12.90___3___10">#REF!</definedName>
    <definedName name="Поправочные_коэффициенты_по_письму_Госстроя_от_25.12.90___3___2" localSheetId="5">#REF!</definedName>
    <definedName name="Поправочные_коэффициенты_по_письму_Госстроя_от_25.12.90___3___2" localSheetId="9">#REF!</definedName>
    <definedName name="Поправочные_коэффициенты_по_письму_Госстроя_от_25.12.90___3___2">#REF!</definedName>
    <definedName name="Поправочные_коэффициенты_по_письму_Госстроя_от_25.12.90___3___3" localSheetId="5">#REF!</definedName>
    <definedName name="Поправочные_коэффициенты_по_письму_Госстроя_от_25.12.90___3___3" localSheetId="9">#REF!</definedName>
    <definedName name="Поправочные_коэффициенты_по_письму_Госстроя_от_25.12.90___3___3">#REF!</definedName>
    <definedName name="Поправочные_коэффициенты_по_письму_Госстроя_от_25.12.90___3___4" localSheetId="5">#REF!</definedName>
    <definedName name="Поправочные_коэффициенты_по_письму_Госстроя_от_25.12.90___3___4" localSheetId="9">#REF!</definedName>
    <definedName name="Поправочные_коэффициенты_по_письму_Госстроя_от_25.12.90___3___4">#REF!</definedName>
    <definedName name="Поправочные_коэффициенты_по_письму_Госстроя_от_25.12.90___3___6" localSheetId="5">#REF!</definedName>
    <definedName name="Поправочные_коэффициенты_по_письму_Госстроя_от_25.12.90___3___6" localSheetId="9">#REF!</definedName>
    <definedName name="Поправочные_коэффициенты_по_письму_Госстроя_от_25.12.90___3___6">#REF!</definedName>
    <definedName name="Поправочные_коэффициенты_по_письму_Госстроя_от_25.12.90___3___8" localSheetId="5">#REF!</definedName>
    <definedName name="Поправочные_коэффициенты_по_письму_Госстроя_от_25.12.90___3___8" localSheetId="9">#REF!</definedName>
    <definedName name="Поправочные_коэффициенты_по_письму_Госстроя_от_25.12.90___3___8">#REF!</definedName>
    <definedName name="Поправочные_коэффициенты_по_письму_Госстроя_от_25.12.90___4" localSheetId="5">#REF!</definedName>
    <definedName name="Поправочные_коэффициенты_по_письму_Госстроя_от_25.12.90___4" localSheetId="9">#REF!</definedName>
    <definedName name="Поправочные_коэффициенты_по_письму_Госстроя_от_25.12.90___4">#REF!</definedName>
    <definedName name="Поправочные_коэффициенты_по_письму_Госстроя_от_25.12.90___4___0">NA()</definedName>
    <definedName name="Поправочные_коэффициенты_по_письму_Госстроя_от_25.12.90___4___0___0" localSheetId="5">#REF!</definedName>
    <definedName name="Поправочные_коэффициенты_по_письму_Госстроя_от_25.12.90___4___0___0" localSheetId="9">#REF!</definedName>
    <definedName name="Поправочные_коэффициенты_по_письму_Госстроя_от_25.12.90___4___0___0">#REF!</definedName>
    <definedName name="Поправочные_коэффициенты_по_письму_Госстроя_от_25.12.90___4___0___0___0" localSheetId="5">#REF!</definedName>
    <definedName name="Поправочные_коэффициенты_по_письму_Госстроя_от_25.12.90___4___0___0___0" localSheetId="9">#REF!</definedName>
    <definedName name="Поправочные_коэффициенты_по_письму_Госстроя_от_25.12.90___4___0___0___0">#REF!</definedName>
    <definedName name="Поправочные_коэффициенты_по_письму_Госстроя_от_25.12.90___4___0___2" localSheetId="5">#REF!</definedName>
    <definedName name="Поправочные_коэффициенты_по_письму_Госстроя_от_25.12.90___4___0___2" localSheetId="9">#REF!</definedName>
    <definedName name="Поправочные_коэффициенты_по_письму_Госстроя_от_25.12.90___4___0___2">#REF!</definedName>
    <definedName name="Поправочные_коэффициенты_по_письму_Госстроя_от_25.12.90___4___0___4" localSheetId="5">#REF!</definedName>
    <definedName name="Поправочные_коэффициенты_по_письму_Госстроя_от_25.12.90___4___0___4" localSheetId="9">#REF!</definedName>
    <definedName name="Поправочные_коэффициенты_по_письму_Госстроя_от_25.12.90___4___0___4">#REF!</definedName>
    <definedName name="Поправочные_коэффициенты_по_письму_Госстроя_от_25.12.90___4___10" localSheetId="5">#REF!</definedName>
    <definedName name="Поправочные_коэффициенты_по_письму_Госстроя_от_25.12.90___4___10" localSheetId="9">#REF!</definedName>
    <definedName name="Поправочные_коэффициенты_по_письму_Госстроя_от_25.12.90___4___10">#REF!</definedName>
    <definedName name="Поправочные_коэффициенты_по_письму_Госстроя_от_25.12.90___4___12" localSheetId="5">#REF!</definedName>
    <definedName name="Поправочные_коэффициенты_по_письму_Госстроя_от_25.12.90___4___12" localSheetId="9">#REF!</definedName>
    <definedName name="Поправочные_коэффициенты_по_письму_Госстроя_от_25.12.90___4___12">#REF!</definedName>
    <definedName name="Поправочные_коэффициенты_по_письму_Госстроя_от_25.12.90___4___2" localSheetId="5">#REF!</definedName>
    <definedName name="Поправочные_коэффициенты_по_письму_Госстроя_от_25.12.90___4___2" localSheetId="9">#REF!</definedName>
    <definedName name="Поправочные_коэффициенты_по_письму_Госстроя_от_25.12.90___4___2">#REF!</definedName>
    <definedName name="Поправочные_коэффициенты_по_письму_Госстроя_от_25.12.90___4___3" localSheetId="5">#REF!</definedName>
    <definedName name="Поправочные_коэффициенты_по_письму_Госстроя_от_25.12.90___4___3" localSheetId="9">#REF!</definedName>
    <definedName name="Поправочные_коэффициенты_по_письму_Госстроя_от_25.12.90___4___3">#REF!</definedName>
    <definedName name="Поправочные_коэффициенты_по_письму_Госстроя_от_25.12.90___4___3___0" localSheetId="5">#REF!</definedName>
    <definedName name="Поправочные_коэффициенты_по_письму_Госстроя_от_25.12.90___4___3___0" localSheetId="9">#REF!</definedName>
    <definedName name="Поправочные_коэффициенты_по_письму_Госстроя_от_25.12.90___4___3___0">#REF!</definedName>
    <definedName name="Поправочные_коэффициенты_по_письму_Госстроя_от_25.12.90___4___4" localSheetId="5">#REF!</definedName>
    <definedName name="Поправочные_коэффициенты_по_письму_Госстроя_от_25.12.90___4___4" localSheetId="9">#REF!</definedName>
    <definedName name="Поправочные_коэффициенты_по_письму_Госстроя_от_25.12.90___4___4">#REF!</definedName>
    <definedName name="Поправочные_коэффициенты_по_письму_Госстроя_от_25.12.90___4___6" localSheetId="5">#REF!</definedName>
    <definedName name="Поправочные_коэффициенты_по_письму_Госстроя_от_25.12.90___4___6" localSheetId="9">#REF!</definedName>
    <definedName name="Поправочные_коэффициенты_по_письму_Госстроя_от_25.12.90___4___6">#REF!</definedName>
    <definedName name="Поправочные_коэффициенты_по_письму_Госстроя_от_25.12.90___4___8" localSheetId="5">#REF!</definedName>
    <definedName name="Поправочные_коэффициенты_по_письму_Госстроя_от_25.12.90___4___8" localSheetId="9">#REF!</definedName>
    <definedName name="Поправочные_коэффициенты_по_письму_Госстроя_от_25.12.90___4___8">#REF!</definedName>
    <definedName name="Поправочные_коэффициенты_по_письму_Госстроя_от_25.12.90___5">NA()</definedName>
    <definedName name="Поправочные_коэффициенты_по_письму_Госстроя_от_25.12.90___5___0" localSheetId="5">#REF!</definedName>
    <definedName name="Поправочные_коэффициенты_по_письму_Госстроя_от_25.12.90___5___0" localSheetId="9">#REF!</definedName>
    <definedName name="Поправочные_коэффициенты_по_письму_Госстроя_от_25.12.90___5___0">#REF!</definedName>
    <definedName name="Поправочные_коэффициенты_по_письму_Госстроя_от_25.12.90___5___0___0" localSheetId="5">#REF!</definedName>
    <definedName name="Поправочные_коэффициенты_по_письму_Госстроя_от_25.12.90___5___0___0" localSheetId="9">#REF!</definedName>
    <definedName name="Поправочные_коэффициенты_по_письму_Госстроя_от_25.12.90___5___0___0">#REF!</definedName>
    <definedName name="Поправочные_коэффициенты_по_письму_Госстроя_от_25.12.90___5___0___0___0" localSheetId="5">#REF!</definedName>
    <definedName name="Поправочные_коэффициенты_по_письму_Госстроя_от_25.12.90___5___0___0___0" localSheetId="9">#REF!</definedName>
    <definedName name="Поправочные_коэффициенты_по_письму_Госстроя_от_25.12.90___5___0___0___0">#REF!</definedName>
    <definedName name="Поправочные_коэффициенты_по_письму_Госстроя_от_25.12.90___5___3">NA()</definedName>
    <definedName name="Поправочные_коэффициенты_по_письму_Госстроя_от_25.12.90___6">NA()</definedName>
    <definedName name="Поправочные_коэффициенты_по_письму_Госстроя_от_25.12.90___6___0" localSheetId="5">#REF!</definedName>
    <definedName name="Поправочные_коэффициенты_по_письму_Госстроя_от_25.12.90___6___0" localSheetId="9">#REF!</definedName>
    <definedName name="Поправочные_коэффициенты_по_письму_Госстроя_от_25.12.90___6___0">#REF!</definedName>
    <definedName name="Поправочные_коэффициенты_по_письму_Госстроя_от_25.12.90___6___0___0" localSheetId="5">#REF!</definedName>
    <definedName name="Поправочные_коэффициенты_по_письму_Госстроя_от_25.12.90___6___0___0" localSheetId="9">#REF!</definedName>
    <definedName name="Поправочные_коэффициенты_по_письму_Госстроя_от_25.12.90___6___0___0">#REF!</definedName>
    <definedName name="Поправочные_коэффициенты_по_письму_Госстроя_от_25.12.90___6___0___0___0" localSheetId="5">#REF!</definedName>
    <definedName name="Поправочные_коэффициенты_по_письму_Госстроя_от_25.12.90___6___0___0___0" localSheetId="9">#REF!</definedName>
    <definedName name="Поправочные_коэффициенты_по_письму_Госстроя_от_25.12.90___6___0___0___0">#REF!</definedName>
    <definedName name="Поправочные_коэффициенты_по_письму_Госстроя_от_25.12.90___6___1" localSheetId="5">#REF!</definedName>
    <definedName name="Поправочные_коэффициенты_по_письму_Госстроя_от_25.12.90___6___1" localSheetId="9">#REF!</definedName>
    <definedName name="Поправочные_коэффициенты_по_письму_Госстроя_от_25.12.90___6___1">#REF!</definedName>
    <definedName name="Поправочные_коэффициенты_по_письму_Госстроя_от_25.12.90___6___10" localSheetId="5">#REF!</definedName>
    <definedName name="Поправочные_коэффициенты_по_письму_Госстроя_от_25.12.90___6___10" localSheetId="9">#REF!</definedName>
    <definedName name="Поправочные_коэффициенты_по_письму_Госстроя_от_25.12.90___6___10">#REF!</definedName>
    <definedName name="Поправочные_коэффициенты_по_письму_Госстроя_от_25.12.90___6___12" localSheetId="5">#REF!</definedName>
    <definedName name="Поправочные_коэффициенты_по_письму_Госстроя_от_25.12.90___6___12" localSheetId="9">#REF!</definedName>
    <definedName name="Поправочные_коэффициенты_по_письму_Госстроя_от_25.12.90___6___12">#REF!</definedName>
    <definedName name="Поправочные_коэффициенты_по_письму_Госстроя_от_25.12.90___6___2" localSheetId="5">#REF!</definedName>
    <definedName name="Поправочные_коэффициенты_по_письму_Госстроя_от_25.12.90___6___2" localSheetId="9">#REF!</definedName>
    <definedName name="Поправочные_коэффициенты_по_письму_Госстроя_от_25.12.90___6___2">#REF!</definedName>
    <definedName name="Поправочные_коэффициенты_по_письму_Госстроя_от_25.12.90___6___4" localSheetId="5">#REF!</definedName>
    <definedName name="Поправочные_коэффициенты_по_письму_Госстроя_от_25.12.90___6___4" localSheetId="9">#REF!</definedName>
    <definedName name="Поправочные_коэффициенты_по_письму_Госстроя_от_25.12.90___6___4">#REF!</definedName>
    <definedName name="Поправочные_коэффициенты_по_письму_Госстроя_от_25.12.90___6___6" localSheetId="5">#REF!</definedName>
    <definedName name="Поправочные_коэффициенты_по_письму_Госстроя_от_25.12.90___6___6" localSheetId="9">#REF!</definedName>
    <definedName name="Поправочные_коэффициенты_по_письму_Госстроя_от_25.12.90___6___6">#REF!</definedName>
    <definedName name="Поправочные_коэффициенты_по_письму_Госстроя_от_25.12.90___6___8" localSheetId="5">#REF!</definedName>
    <definedName name="Поправочные_коэффициенты_по_письму_Госстроя_от_25.12.90___6___8" localSheetId="9">#REF!</definedName>
    <definedName name="Поправочные_коэффициенты_по_письму_Госстроя_от_25.12.90___6___8">#REF!</definedName>
    <definedName name="Поправочные_коэффициенты_по_письму_Госстроя_от_25.12.90___7" localSheetId="5">#REF!</definedName>
    <definedName name="Поправочные_коэффициенты_по_письму_Госстроя_от_25.12.90___7" localSheetId="9">#REF!</definedName>
    <definedName name="Поправочные_коэффициенты_по_письму_Госстроя_от_25.12.90___7">#REF!</definedName>
    <definedName name="Поправочные_коэффициенты_по_письму_Госстроя_от_25.12.90___7___0" localSheetId="5">#REF!</definedName>
    <definedName name="Поправочные_коэффициенты_по_письму_Госстроя_от_25.12.90___7___0" localSheetId="9">#REF!</definedName>
    <definedName name="Поправочные_коэффициенты_по_письму_Госстроя_от_25.12.90___7___0">#REF!</definedName>
    <definedName name="Поправочные_коэффициенты_по_письму_Госстроя_от_25.12.90___7___10" localSheetId="5">#REF!</definedName>
    <definedName name="Поправочные_коэффициенты_по_письму_Госстроя_от_25.12.90___7___10" localSheetId="9">#REF!</definedName>
    <definedName name="Поправочные_коэффициенты_по_письму_Госстроя_от_25.12.90___7___10">#REF!</definedName>
    <definedName name="Поправочные_коэффициенты_по_письму_Госстроя_от_25.12.90___7___2" localSheetId="5">#REF!</definedName>
    <definedName name="Поправочные_коэффициенты_по_письму_Госстроя_от_25.12.90___7___2" localSheetId="9">#REF!</definedName>
    <definedName name="Поправочные_коэффициенты_по_письму_Госстроя_от_25.12.90___7___2">#REF!</definedName>
    <definedName name="Поправочные_коэффициенты_по_письму_Госстроя_от_25.12.90___7___4" localSheetId="5">#REF!</definedName>
    <definedName name="Поправочные_коэффициенты_по_письму_Госстроя_от_25.12.90___7___4" localSheetId="9">#REF!</definedName>
    <definedName name="Поправочные_коэффициенты_по_письму_Госстроя_от_25.12.90___7___4">#REF!</definedName>
    <definedName name="Поправочные_коэффициенты_по_письму_Госстроя_от_25.12.90___7___6" localSheetId="5">#REF!</definedName>
    <definedName name="Поправочные_коэффициенты_по_письму_Госстроя_от_25.12.90___7___6" localSheetId="9">#REF!</definedName>
    <definedName name="Поправочные_коэффициенты_по_письму_Госстроя_от_25.12.90___7___6">#REF!</definedName>
    <definedName name="Поправочные_коэффициенты_по_письму_Госстроя_от_25.12.90___7___8" localSheetId="5">#REF!</definedName>
    <definedName name="Поправочные_коэффициенты_по_письму_Госстроя_от_25.12.90___7___8" localSheetId="9">#REF!</definedName>
    <definedName name="Поправочные_коэффициенты_по_письму_Госстроя_от_25.12.90___7___8">#REF!</definedName>
    <definedName name="Поправочные_коэффициенты_по_письму_Госстроя_от_25.12.90___8" localSheetId="5">#REF!</definedName>
    <definedName name="Поправочные_коэффициенты_по_письму_Госстроя_от_25.12.90___8" localSheetId="9">#REF!</definedName>
    <definedName name="Поправочные_коэффициенты_по_письму_Госстроя_от_25.12.90___8">#REF!</definedName>
    <definedName name="Поправочные_коэффициенты_по_письму_Госстроя_от_25.12.90___8___0" localSheetId="5">#REF!</definedName>
    <definedName name="Поправочные_коэффициенты_по_письму_Госстроя_от_25.12.90___8___0" localSheetId="9">#REF!</definedName>
    <definedName name="Поправочные_коэффициенты_по_письму_Госстроя_от_25.12.90___8___0">#REF!</definedName>
    <definedName name="Поправочные_коэффициенты_по_письму_Госстроя_от_25.12.90___8___0___0" localSheetId="5">#REF!</definedName>
    <definedName name="Поправочные_коэффициенты_по_письму_Госстроя_от_25.12.90___8___0___0" localSheetId="9">#REF!</definedName>
    <definedName name="Поправочные_коэффициенты_по_письму_Госстроя_от_25.12.90___8___0___0">#REF!</definedName>
    <definedName name="Поправочные_коэффициенты_по_письму_Госстроя_от_25.12.90___8___0___0___0" localSheetId="5">#REF!</definedName>
    <definedName name="Поправочные_коэффициенты_по_письму_Госстроя_от_25.12.90___8___0___0___0" localSheetId="9">#REF!</definedName>
    <definedName name="Поправочные_коэффициенты_по_письму_Госстроя_от_25.12.90___8___0___0___0">#REF!</definedName>
    <definedName name="Поправочные_коэффициенты_по_письму_Госстроя_от_25.12.90___8___1" localSheetId="5">#REF!</definedName>
    <definedName name="Поправочные_коэффициенты_по_письму_Госстроя_от_25.12.90___8___1" localSheetId="9">#REF!</definedName>
    <definedName name="Поправочные_коэффициенты_по_письму_Госстроя_от_25.12.90___8___1">#REF!</definedName>
    <definedName name="Поправочные_коэффициенты_по_письму_Госстроя_от_25.12.90___8___10" localSheetId="5">#REF!</definedName>
    <definedName name="Поправочные_коэффициенты_по_письму_Госстроя_от_25.12.90___8___10" localSheetId="9">#REF!</definedName>
    <definedName name="Поправочные_коэффициенты_по_письму_Госстроя_от_25.12.90___8___10">#REF!</definedName>
    <definedName name="Поправочные_коэффициенты_по_письму_Госстроя_от_25.12.90___8___12" localSheetId="5">#REF!</definedName>
    <definedName name="Поправочные_коэффициенты_по_письму_Госстроя_от_25.12.90___8___12" localSheetId="9">#REF!</definedName>
    <definedName name="Поправочные_коэффициенты_по_письму_Госстроя_от_25.12.90___8___12">#REF!</definedName>
    <definedName name="Поправочные_коэффициенты_по_письму_Госстроя_от_25.12.90___8___2" localSheetId="5">#REF!</definedName>
    <definedName name="Поправочные_коэффициенты_по_письму_Госстроя_от_25.12.90___8___2" localSheetId="9">#REF!</definedName>
    <definedName name="Поправочные_коэффициенты_по_письму_Госстроя_от_25.12.90___8___2">#REF!</definedName>
    <definedName name="Поправочные_коэффициенты_по_письму_Госстроя_от_25.12.90___8___4" localSheetId="5">#REF!</definedName>
    <definedName name="Поправочные_коэффициенты_по_письму_Госстроя_от_25.12.90___8___4" localSheetId="9">#REF!</definedName>
    <definedName name="Поправочные_коэффициенты_по_письму_Госстроя_от_25.12.90___8___4">#REF!</definedName>
    <definedName name="Поправочные_коэффициенты_по_письму_Госстроя_от_25.12.90___8___6" localSheetId="5">#REF!</definedName>
    <definedName name="Поправочные_коэффициенты_по_письму_Госстроя_от_25.12.90___8___6" localSheetId="9">#REF!</definedName>
    <definedName name="Поправочные_коэффициенты_по_письму_Госстроя_от_25.12.90___8___6">#REF!</definedName>
    <definedName name="Поправочные_коэффициенты_по_письму_Госстроя_от_25.12.90___8___8" localSheetId="5">#REF!</definedName>
    <definedName name="Поправочные_коэффициенты_по_письму_Госстроя_от_25.12.90___8___8" localSheetId="9">#REF!</definedName>
    <definedName name="Поправочные_коэффициенты_по_письму_Госстроя_от_25.12.90___8___8">#REF!</definedName>
    <definedName name="Поправочные_коэффициенты_по_письму_Госстроя_от_25.12.90___9" localSheetId="5">#REF!</definedName>
    <definedName name="Поправочные_коэффициенты_по_письму_Госстроя_от_25.12.90___9" localSheetId="9">#REF!</definedName>
    <definedName name="Поправочные_коэффициенты_по_письму_Госстроя_от_25.12.90___9">#REF!</definedName>
    <definedName name="Поправочные_коэффициенты_по_письму_Госстроя_от_25.12.90___9___0" localSheetId="5">#REF!</definedName>
    <definedName name="Поправочные_коэффициенты_по_письму_Госстроя_от_25.12.90___9___0" localSheetId="9">#REF!</definedName>
    <definedName name="Поправочные_коэффициенты_по_письму_Госстроя_от_25.12.90___9___0">#REF!</definedName>
    <definedName name="Поправочные_коэффициенты_по_письму_Госстроя_от_25.12.90___9___0___0" localSheetId="5">#REF!</definedName>
    <definedName name="Поправочные_коэффициенты_по_письму_Госстроя_от_25.12.90___9___0___0" localSheetId="9">#REF!</definedName>
    <definedName name="Поправочные_коэффициенты_по_письму_Госстроя_от_25.12.90___9___0___0">#REF!</definedName>
    <definedName name="Поправочные_коэффициенты_по_письму_Госстроя_от_25.12.90___9___0___0___0" localSheetId="5">#REF!</definedName>
    <definedName name="Поправочные_коэффициенты_по_письму_Госстроя_от_25.12.90___9___0___0___0" localSheetId="9">#REF!</definedName>
    <definedName name="Поправочные_коэффициенты_по_письму_Госстроя_от_25.12.90___9___0___0___0">#REF!</definedName>
    <definedName name="Поправочные_коэффициенты_по_письму_Госстроя_от_25.12.90___9___10" localSheetId="5">#REF!</definedName>
    <definedName name="Поправочные_коэффициенты_по_письму_Госстроя_от_25.12.90___9___10" localSheetId="9">#REF!</definedName>
    <definedName name="Поправочные_коэффициенты_по_письму_Госстроя_от_25.12.90___9___10">#REF!</definedName>
    <definedName name="Поправочные_коэффициенты_по_письму_Госстроя_от_25.12.90___9___2" localSheetId="5">#REF!</definedName>
    <definedName name="Поправочные_коэффициенты_по_письму_Госстроя_от_25.12.90___9___2" localSheetId="9">#REF!</definedName>
    <definedName name="Поправочные_коэффициенты_по_письму_Госстроя_от_25.12.90___9___2">#REF!</definedName>
    <definedName name="Поправочные_коэффициенты_по_письму_Госстроя_от_25.12.90___9___4" localSheetId="5">#REF!</definedName>
    <definedName name="Поправочные_коэффициенты_по_письму_Госстроя_от_25.12.90___9___4" localSheetId="9">#REF!</definedName>
    <definedName name="Поправочные_коэффициенты_по_письму_Госстроя_от_25.12.90___9___4">#REF!</definedName>
    <definedName name="Поправочные_коэффициенты_по_письму_Госстроя_от_25.12.90___9___6" localSheetId="5">#REF!</definedName>
    <definedName name="Поправочные_коэффициенты_по_письму_Госстроя_от_25.12.90___9___6" localSheetId="9">#REF!</definedName>
    <definedName name="Поправочные_коэффициенты_по_письму_Госстроя_от_25.12.90___9___6">#REF!</definedName>
    <definedName name="Поправочные_коэффициенты_по_письму_Госстроя_от_25.12.90___9___8" localSheetId="5">#REF!</definedName>
    <definedName name="Поправочные_коэффициенты_по_письму_Госстроя_от_25.12.90___9___8" localSheetId="9">#REF!</definedName>
    <definedName name="Поправочные_коэффициенты_по_письму_Госстроя_от_25.12.90___9___8">#REF!</definedName>
    <definedName name="пор" hidden="1">{#N/A,#N/A,TRUE,"Смета на пасс. обор. №1"}</definedName>
    <definedName name="пор_1" hidden="1">{#N/A,#N/A,TRUE,"Смета на пасс. обор. №1"}</definedName>
    <definedName name="пояснит." localSheetId="5">#REF!</definedName>
    <definedName name="пояснит." localSheetId="9">#REF!</definedName>
    <definedName name="пояснит.">#REF!</definedName>
    <definedName name="ппп" localSheetId="5">#REF!</definedName>
    <definedName name="ппп" localSheetId="9">#REF!</definedName>
    <definedName name="ппп">#REF!</definedName>
    <definedName name="пппп" localSheetId="5">#REF!</definedName>
    <definedName name="пппп" localSheetId="9">#REF!</definedName>
    <definedName name="пппп">#REF!</definedName>
    <definedName name="пр" localSheetId="5">[1]топография!#REF!</definedName>
    <definedName name="пр" localSheetId="9">[1]топография!#REF!</definedName>
    <definedName name="пр">[1]топография!#REF!</definedName>
    <definedName name="про" hidden="1">{#N/A,#N/A,TRUE,"Смета на пасс. обор. №1"}</definedName>
    <definedName name="про_1" hidden="1">{#N/A,#N/A,TRUE,"Смета на пасс. обор. №1"}</definedName>
    <definedName name="пробная" localSheetId="5">#REF!</definedName>
    <definedName name="пробная" localSheetId="9">#REF!</definedName>
    <definedName name="пробная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5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9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>#REF!</definedName>
    <definedName name="Проектные2" localSheetId="5">#REF!</definedName>
    <definedName name="Проектные2" localSheetId="9">#REF!</definedName>
    <definedName name="Проектные2">#REF!</definedName>
    <definedName name="прол" hidden="1">{#N/A,#N/A,TRUE,"Смета на пасс. обор. №1"}</definedName>
    <definedName name="пролдж" hidden="1">{#N/A,#N/A,TRUE,"Смета на пасс. обор. №1"}</definedName>
    <definedName name="пролдж_1" hidden="1">{#N/A,#N/A,TRUE,"Смета на пасс. обор. №1"}</definedName>
    <definedName name="промбез" localSheetId="5">[1]топография!#REF!</definedName>
    <definedName name="промбез" localSheetId="9">[1]топография!#REF!</definedName>
    <definedName name="промбез">[1]топография!#REF!</definedName>
    <definedName name="Промбезоп" localSheetId="5">#REF!</definedName>
    <definedName name="Промбезоп" localSheetId="9">#REF!</definedName>
    <definedName name="Промбезоп">#REF!</definedName>
    <definedName name="Прот">'[8]Лист опроса'!$B$6</definedName>
    <definedName name="пуск" localSheetId="5">#REF!</definedName>
    <definedName name="пуск" localSheetId="9">#REF!</definedName>
    <definedName name="пуск">#REF!</definedName>
    <definedName name="р" localSheetId="5">#REF!</definedName>
    <definedName name="р" localSheetId="9">#REF!</definedName>
    <definedName name="р">#REF!</definedName>
    <definedName name="Расчёт1">'[21]Смета 7'!$F$1</definedName>
    <definedName name="ргл" localSheetId="5">#REF!</definedName>
    <definedName name="ргл" localSheetId="9">#REF!</definedName>
    <definedName name="ргл">#REF!</definedName>
    <definedName name="РД" localSheetId="5">#REF!</definedName>
    <definedName name="РД" localSheetId="9">#REF!</definedName>
    <definedName name="РД">#REF!</definedName>
    <definedName name="рек" localSheetId="5">#REF!</definedName>
    <definedName name="рек" localSheetId="9">#REF!</definedName>
    <definedName name="рек">#REF!</definedName>
    <definedName name="рига">'[22]СметаСводная снег'!$E$7</definedName>
    <definedName name="рл" localSheetId="5">[1]топография!#REF!</definedName>
    <definedName name="рл" localSheetId="9">[1]топография!#REF!</definedName>
    <definedName name="рл">[1]топография!#REF!</definedName>
    <definedName name="рол" hidden="1">{#N/A,#N/A,TRUE,"Смета на пасс. обор. №1"}</definedName>
    <definedName name="рол_1" hidden="1">{#N/A,#N/A,TRUE,"Смета на пасс. обор. №1"}</definedName>
    <definedName name="роло" localSheetId="5">#REF!</definedName>
    <definedName name="роло" localSheetId="9">#REF!</definedName>
    <definedName name="роло">#REF!</definedName>
    <definedName name="ропгнлпеглн" localSheetId="5">#REF!</definedName>
    <definedName name="ропгнлпеглн" localSheetId="9">#REF!</definedName>
    <definedName name="ропгнлпеглн">#REF!</definedName>
    <definedName name="рот" localSheetId="5">#REF!</definedName>
    <definedName name="рот" localSheetId="9">#REF!</definedName>
    <definedName name="рот">#REF!</definedName>
    <definedName name="рпв" localSheetId="5">#REF!</definedName>
    <definedName name="рпв" localSheetId="9">#REF!</definedName>
    <definedName name="рпв">#REF!</definedName>
    <definedName name="рр" hidden="1">{#N/A,#N/A,TRUE,"Смета на пасс. обор. №1"}</definedName>
    <definedName name="рр_1" hidden="1">{#N/A,#N/A,TRUE,"Смета на пасс. обор. №1"}</definedName>
    <definedName name="РРК" localSheetId="5">#REF!</definedName>
    <definedName name="РРК" localSheetId="9">#REF!</definedName>
    <definedName name="РРК">#REF!</definedName>
    <definedName name="РСЛ" localSheetId="5">#REF!</definedName>
    <definedName name="РСЛ" localSheetId="9">#REF!</definedName>
    <definedName name="РСЛ">#REF!</definedName>
    <definedName name="Руководитель" localSheetId="5">#REF!</definedName>
    <definedName name="Руководитель" localSheetId="9">#REF!</definedName>
    <definedName name="Руководитель">#REF!</definedName>
    <definedName name="С" hidden="1">{#N/A,#N/A,FALSE,"Шаблон_Спец1"}</definedName>
    <definedName name="с_1" hidden="1">{#N/A,#N/A,TRUE,"Смета на пасс. обор. №1"}</definedName>
    <definedName name="с1" localSheetId="5">#REF!</definedName>
    <definedName name="с1" localSheetId="9">#REF!</definedName>
    <definedName name="с1">#REF!</definedName>
    <definedName name="с10" localSheetId="5">#REF!</definedName>
    <definedName name="с10" localSheetId="9">#REF!</definedName>
    <definedName name="с10">#REF!</definedName>
    <definedName name="с2" localSheetId="5">#REF!</definedName>
    <definedName name="с2" localSheetId="9">#REF!</definedName>
    <definedName name="с2">#REF!</definedName>
    <definedName name="с3" localSheetId="5">#REF!</definedName>
    <definedName name="с3" localSheetId="9">#REF!</definedName>
    <definedName name="с3">#REF!</definedName>
    <definedName name="с4" localSheetId="5">#REF!</definedName>
    <definedName name="с4" localSheetId="9">#REF!</definedName>
    <definedName name="с4">#REF!</definedName>
    <definedName name="с5" localSheetId="5">#REF!</definedName>
    <definedName name="с5" localSheetId="9">#REF!</definedName>
    <definedName name="с5">#REF!</definedName>
    <definedName name="с6" localSheetId="5">#REF!</definedName>
    <definedName name="с6" localSheetId="9">#REF!</definedName>
    <definedName name="с6">#REF!</definedName>
    <definedName name="с7" localSheetId="5">#REF!</definedName>
    <definedName name="с7" localSheetId="9">#REF!</definedName>
    <definedName name="с7">#REF!</definedName>
    <definedName name="с8" localSheetId="5">#REF!</definedName>
    <definedName name="с8" localSheetId="9">#REF!</definedName>
    <definedName name="с8">#REF!</definedName>
    <definedName name="с9" localSheetId="5">#REF!</definedName>
    <definedName name="с9" localSheetId="9">#REF!</definedName>
    <definedName name="с9">#REF!</definedName>
    <definedName name="сам" hidden="1">{#N/A,#N/A,TRUE,"Смета на пасс. обор. №1"}</definedName>
    <definedName name="сам_1" hidden="1">{#N/A,#N/A,TRUE,"Смета на пасс. обор. №1"}</definedName>
    <definedName name="СВ1" localSheetId="5">#REF!</definedName>
    <definedName name="СВ1" localSheetId="9">#REF!</definedName>
    <definedName name="СВ1">#REF!</definedName>
    <definedName name="Свод1" localSheetId="5">#REF!</definedName>
    <definedName name="Свод1" localSheetId="9">#REF!</definedName>
    <definedName name="Свод1">#REF!</definedName>
    <definedName name="Сводная" localSheetId="5">#REF!</definedName>
    <definedName name="Сводная" localSheetId="9">#REF!</definedName>
    <definedName name="Сводная">#REF!</definedName>
    <definedName name="Сводная_новая1" localSheetId="5">#REF!</definedName>
    <definedName name="Сводная_новая1" localSheetId="9">#REF!</definedName>
    <definedName name="Сводная_новая1">#REF!</definedName>
    <definedName name="Сводная1" localSheetId="5">#REF!</definedName>
    <definedName name="Сводная1" localSheetId="9">#REF!</definedName>
    <definedName name="Сводная1">#REF!</definedName>
    <definedName name="Сводно_сметный_расчет" localSheetId="5">#REF!</definedName>
    <definedName name="Сводно_сметный_расчет" localSheetId="9">#REF!</definedName>
    <definedName name="Сводно_сметный_расчет">#REF!</definedName>
    <definedName name="Сводно_сметный_расчет_49" localSheetId="5">#REF!</definedName>
    <definedName name="Сводно_сметный_расчет_49" localSheetId="9">#REF!</definedName>
    <definedName name="Сводно_сметный_расчет_49">#REF!</definedName>
    <definedName name="Сводно_сметный_расчет_50" localSheetId="5">#REF!</definedName>
    <definedName name="Сводно_сметный_расчет_50" localSheetId="9">#REF!</definedName>
    <definedName name="Сводно_сметный_расчет_50">#REF!</definedName>
    <definedName name="Сводно_сметный_расчет_51" localSheetId="5">#REF!</definedName>
    <definedName name="Сводно_сметный_расчет_51" localSheetId="9">#REF!</definedName>
    <definedName name="Сводно_сметный_расчет_51">#REF!</definedName>
    <definedName name="Сводно_сметный_расчет_52" localSheetId="5">#REF!</definedName>
    <definedName name="Сводно_сметный_расчет_52" localSheetId="9">#REF!</definedName>
    <definedName name="Сводно_сметный_расчет_52">#REF!</definedName>
    <definedName name="Сводно_сметный_расчет_53" localSheetId="5">#REF!</definedName>
    <definedName name="Сводно_сметный_расчет_53" localSheetId="9">#REF!</definedName>
    <definedName name="Сводно_сметный_расчет_53">#REF!</definedName>
    <definedName name="Сводно_сметный_расчет_54" localSheetId="5">#REF!</definedName>
    <definedName name="Сводно_сметный_расчет_54" localSheetId="9">#REF!</definedName>
    <definedName name="Сводно_сметный_расчет_54">#REF!</definedName>
    <definedName name="сврд" localSheetId="5">[1]топография!#REF!</definedName>
    <definedName name="сврд" localSheetId="9">[1]топография!#REF!</definedName>
    <definedName name="сврд">[1]топография!#REF!</definedName>
    <definedName name="СВсм">[9]Вспомогательный!$D$36</definedName>
    <definedName name="сев" localSheetId="5">#REF!</definedName>
    <definedName name="сев" localSheetId="9">#REF!</definedName>
    <definedName name="сев">#REF!</definedName>
    <definedName name="Север" localSheetId="5">#REF!</definedName>
    <definedName name="Север" localSheetId="9">#REF!</definedName>
    <definedName name="Север">#REF!</definedName>
    <definedName name="СМ" localSheetId="5">#REF!</definedName>
    <definedName name="СМ" localSheetId="9">#REF!</definedName>
    <definedName name="СМ">#REF!</definedName>
    <definedName name="см.расч.Ставрополь" localSheetId="5">#REF!</definedName>
    <definedName name="см.расч.Ставрополь" localSheetId="9">#REF!</definedName>
    <definedName name="см.расч.Ставрополь">#REF!</definedName>
    <definedName name="см.расч.Ставрополь_1" localSheetId="5">#REF!</definedName>
    <definedName name="см.расч.Ставрополь_1" localSheetId="9">#REF!</definedName>
    <definedName name="см.расч.Ставрополь_1">#REF!</definedName>
    <definedName name="см.расч.Ставрополь_2" localSheetId="5">#REF!</definedName>
    <definedName name="см.расч.Ставрополь_2" localSheetId="9">#REF!</definedName>
    <definedName name="см.расч.Ставрополь_2">#REF!</definedName>
    <definedName name="см.расч.Ставрополь_22" localSheetId="5">#REF!</definedName>
    <definedName name="см.расч.Ставрополь_22" localSheetId="9">#REF!</definedName>
    <definedName name="см.расч.Ставрополь_22">#REF!</definedName>
    <definedName name="см.расч.Ставрополь_49" localSheetId="5">#REF!</definedName>
    <definedName name="см.расч.Ставрополь_49" localSheetId="9">#REF!</definedName>
    <definedName name="см.расч.Ставрополь_49">#REF!</definedName>
    <definedName name="см.расч.Ставрополь_5" localSheetId="5">#REF!</definedName>
    <definedName name="см.расч.Ставрополь_5" localSheetId="9">#REF!</definedName>
    <definedName name="см.расч.Ставрополь_5">#REF!</definedName>
    <definedName name="см.расч.Ставрополь_50" localSheetId="5">#REF!</definedName>
    <definedName name="см.расч.Ставрополь_50" localSheetId="9">#REF!</definedName>
    <definedName name="см.расч.Ставрополь_50">#REF!</definedName>
    <definedName name="см.расч.Ставрополь_51" localSheetId="5">#REF!</definedName>
    <definedName name="см.расч.Ставрополь_51" localSheetId="9">#REF!</definedName>
    <definedName name="см.расч.Ставрополь_51">#REF!</definedName>
    <definedName name="см.расч.Ставрополь_52" localSheetId="5">#REF!</definedName>
    <definedName name="см.расч.Ставрополь_52" localSheetId="9">#REF!</definedName>
    <definedName name="см.расч.Ставрополь_52">#REF!</definedName>
    <definedName name="см.расч.Ставрополь_53" localSheetId="5">#REF!</definedName>
    <definedName name="см.расч.Ставрополь_53" localSheetId="9">#REF!</definedName>
    <definedName name="см.расч.Ставрополь_53">#REF!</definedName>
    <definedName name="см.расч.Ставрополь_54" localSheetId="5">#REF!</definedName>
    <definedName name="см.расч.Ставрополь_54" localSheetId="9">#REF!</definedName>
    <definedName name="см.расч.Ставрополь_54">#REF!</definedName>
    <definedName name="см.расчетАстрахань" localSheetId="5">#REF!</definedName>
    <definedName name="см.расчетАстрахань" localSheetId="9">#REF!</definedName>
    <definedName name="см.расчетАстрахань">#REF!</definedName>
    <definedName name="см.расчетАстрахань_1" localSheetId="5">#REF!</definedName>
    <definedName name="см.расчетАстрахань_1" localSheetId="9">#REF!</definedName>
    <definedName name="см.расчетАстрахань_1">#REF!</definedName>
    <definedName name="см.расчетАстрахань_2" localSheetId="5">#REF!</definedName>
    <definedName name="см.расчетАстрахань_2" localSheetId="9">#REF!</definedName>
    <definedName name="см.расчетАстрахань_2">#REF!</definedName>
    <definedName name="см.расчетАстрахань_22" localSheetId="5">#REF!</definedName>
    <definedName name="см.расчетАстрахань_22" localSheetId="9">#REF!</definedName>
    <definedName name="см.расчетАстрахань_22">#REF!</definedName>
    <definedName name="см.расчетАстрахань_49" localSheetId="5">#REF!</definedName>
    <definedName name="см.расчетАстрахань_49" localSheetId="9">#REF!</definedName>
    <definedName name="см.расчетАстрахань_49">#REF!</definedName>
    <definedName name="см.расчетАстрахань_5" localSheetId="5">#REF!</definedName>
    <definedName name="см.расчетАстрахань_5" localSheetId="9">#REF!</definedName>
    <definedName name="см.расчетАстрахань_5">#REF!</definedName>
    <definedName name="см.расчетАстрахань_50" localSheetId="5">#REF!</definedName>
    <definedName name="см.расчетАстрахань_50" localSheetId="9">#REF!</definedName>
    <definedName name="см.расчетАстрахань_50">#REF!</definedName>
    <definedName name="см.расчетАстрахань_51" localSheetId="5">#REF!</definedName>
    <definedName name="см.расчетАстрахань_51" localSheetId="9">#REF!</definedName>
    <definedName name="см.расчетАстрахань_51">#REF!</definedName>
    <definedName name="см.расчетАстрахань_52" localSheetId="5">#REF!</definedName>
    <definedName name="см.расчетАстрахань_52" localSheetId="9">#REF!</definedName>
    <definedName name="см.расчетАстрахань_52">#REF!</definedName>
    <definedName name="см.расчетАстрахань_53" localSheetId="5">#REF!</definedName>
    <definedName name="см.расчетАстрахань_53" localSheetId="9">#REF!</definedName>
    <definedName name="см.расчетАстрахань_53">#REF!</definedName>
    <definedName name="см.расчетАстрахань_54" localSheetId="5">#REF!</definedName>
    <definedName name="см.расчетАстрахань_54" localSheetId="9">#REF!</definedName>
    <definedName name="см.расчетАстрахань_54">#REF!</definedName>
    <definedName name="см.расчетМахачкала" localSheetId="5">#REF!</definedName>
    <definedName name="см.расчетМахачкала" localSheetId="9">#REF!</definedName>
    <definedName name="см.расчетМахачкала">#REF!</definedName>
    <definedName name="см.расчетМахачкала_1" localSheetId="5">#REF!</definedName>
    <definedName name="см.расчетМахачкала_1" localSheetId="9">#REF!</definedName>
    <definedName name="см.расчетМахачкала_1">#REF!</definedName>
    <definedName name="см.расчетМахачкала_2" localSheetId="5">#REF!</definedName>
    <definedName name="см.расчетМахачкала_2" localSheetId="9">#REF!</definedName>
    <definedName name="см.расчетМахачкала_2">#REF!</definedName>
    <definedName name="см.расчетМахачкала_22" localSheetId="5">#REF!</definedName>
    <definedName name="см.расчетМахачкала_22" localSheetId="9">#REF!</definedName>
    <definedName name="см.расчетМахачкала_22">#REF!</definedName>
    <definedName name="см.расчетМахачкала_49" localSheetId="5">#REF!</definedName>
    <definedName name="см.расчетМахачкала_49" localSheetId="9">#REF!</definedName>
    <definedName name="см.расчетМахачкала_49">#REF!</definedName>
    <definedName name="см.расчетМахачкала_5" localSheetId="5">#REF!</definedName>
    <definedName name="см.расчетМахачкала_5" localSheetId="9">#REF!</definedName>
    <definedName name="см.расчетМахачкала_5">#REF!</definedName>
    <definedName name="см.расчетМахачкала_50" localSheetId="5">#REF!</definedName>
    <definedName name="см.расчетМахачкала_50" localSheetId="9">#REF!</definedName>
    <definedName name="см.расчетМахачкала_50">#REF!</definedName>
    <definedName name="см.расчетМахачкала_51" localSheetId="5">#REF!</definedName>
    <definedName name="см.расчетМахачкала_51" localSheetId="9">#REF!</definedName>
    <definedName name="см.расчетМахачкала_51">#REF!</definedName>
    <definedName name="см.расчетМахачкала_52" localSheetId="5">#REF!</definedName>
    <definedName name="см.расчетМахачкала_52" localSheetId="9">#REF!</definedName>
    <definedName name="см.расчетМахачкала_52">#REF!</definedName>
    <definedName name="см.расчетМахачкала_53" localSheetId="5">#REF!</definedName>
    <definedName name="см.расчетМахачкала_53" localSheetId="9">#REF!</definedName>
    <definedName name="см.расчетМахачкала_53">#REF!</definedName>
    <definedName name="см.расчетМахачкала_54" localSheetId="5">#REF!</definedName>
    <definedName name="см.расчетМахачкала_54" localSheetId="9">#REF!</definedName>
    <definedName name="см.расчетМахачкала_54">#REF!</definedName>
    <definedName name="см.расчетН.Новгород" localSheetId="5">#REF!</definedName>
    <definedName name="см.расчетН.Новгород" localSheetId="9">#REF!</definedName>
    <definedName name="см.расчетН.Новгород">#REF!</definedName>
    <definedName name="см.расчетН.Новгород_1" localSheetId="5">#REF!</definedName>
    <definedName name="см.расчетН.Новгород_1" localSheetId="9">#REF!</definedName>
    <definedName name="см.расчетН.Новгород_1">#REF!</definedName>
    <definedName name="см.расчетН.Новгород_2" localSheetId="5">#REF!</definedName>
    <definedName name="см.расчетН.Новгород_2" localSheetId="9">#REF!</definedName>
    <definedName name="см.расчетН.Новгород_2">#REF!</definedName>
    <definedName name="см.расчетН.Новгород_22" localSheetId="5">#REF!</definedName>
    <definedName name="см.расчетН.Новгород_22" localSheetId="9">#REF!</definedName>
    <definedName name="см.расчетН.Новгород_22">#REF!</definedName>
    <definedName name="см.расчетН.Новгород_49" localSheetId="5">#REF!</definedName>
    <definedName name="см.расчетН.Новгород_49" localSheetId="9">#REF!</definedName>
    <definedName name="см.расчетН.Новгород_49">#REF!</definedName>
    <definedName name="см.расчетН.Новгород_5" localSheetId="5">#REF!</definedName>
    <definedName name="см.расчетН.Новгород_5" localSheetId="9">#REF!</definedName>
    <definedName name="см.расчетН.Новгород_5">#REF!</definedName>
    <definedName name="см.расчетН.Новгород_50" localSheetId="5">#REF!</definedName>
    <definedName name="см.расчетН.Новгород_50" localSheetId="9">#REF!</definedName>
    <definedName name="см.расчетН.Новгород_50">#REF!</definedName>
    <definedName name="см.расчетН.Новгород_51" localSheetId="5">#REF!</definedName>
    <definedName name="см.расчетН.Новгород_51" localSheetId="9">#REF!</definedName>
    <definedName name="см.расчетН.Новгород_51">#REF!</definedName>
    <definedName name="см.расчетН.Новгород_52" localSheetId="5">#REF!</definedName>
    <definedName name="см.расчетН.Новгород_52" localSheetId="9">#REF!</definedName>
    <definedName name="см.расчетН.Новгород_52">#REF!</definedName>
    <definedName name="см.расчетН.Новгород_53" localSheetId="5">#REF!</definedName>
    <definedName name="см.расчетН.Новгород_53" localSheetId="9">#REF!</definedName>
    <definedName name="см.расчетН.Новгород_53">#REF!</definedName>
    <definedName name="см.расчетН.Новгород_54" localSheetId="5">#REF!</definedName>
    <definedName name="см.расчетН.Новгород_54" localSheetId="9">#REF!</definedName>
    <definedName name="см.расчетН.Новгород_54">#REF!</definedName>
    <definedName name="см_конк" localSheetId="5">#REF!</definedName>
    <definedName name="см_конк" localSheetId="9">#REF!</definedName>
    <definedName name="см_конк">#REF!</definedName>
    <definedName name="См6">'[23]Смета 7'!$F$1</definedName>
    <definedName name="Смет" hidden="1">{#N/A,#N/A,TRUE,"Смета на пасс. обор. №1"}</definedName>
    <definedName name="Смет_1" hidden="1">{#N/A,#N/A,TRUE,"Смета на пасс. обор. №1"}</definedName>
    <definedName name="смета" hidden="1">{#N/A,#N/A,TRUE,"Смета на пасс. обор. №1"}</definedName>
    <definedName name="смета_1" hidden="1">{#N/A,#N/A,TRUE,"Смета на пасс. обор. №1"}</definedName>
    <definedName name="Смета_2">'[21]Смета 7'!$F$1</definedName>
    <definedName name="смета1" localSheetId="5">#REF!</definedName>
    <definedName name="смета1" localSheetId="9">#REF!</definedName>
    <definedName name="смета1">#REF!</definedName>
    <definedName name="Смета11">'[24]Смета 7'!$F$1</definedName>
    <definedName name="Смета21">'[25]Смета 7'!$F$1</definedName>
    <definedName name="Смета3">[9]Вспомогательный!$D$78</definedName>
    <definedName name="сми" localSheetId="5">#REF!</definedName>
    <definedName name="сми" localSheetId="9">#REF!</definedName>
    <definedName name="сми">#REF!</definedName>
    <definedName name="Согласование" localSheetId="5">#REF!</definedName>
    <definedName name="Согласование" localSheetId="9">#REF!</definedName>
    <definedName name="Согласование">#REF!</definedName>
    <definedName name="содерж." localSheetId="5">#REF!</definedName>
    <definedName name="содерж." localSheetId="9">#REF!</definedName>
    <definedName name="содерж.">#REF!</definedName>
    <definedName name="Содерж_Осн_Базы" localSheetId="5">#REF!</definedName>
    <definedName name="Содерж_Осн_Базы" localSheetId="9">#REF!</definedName>
    <definedName name="Содерж_Осн_Базы">#REF!</definedName>
    <definedName name="Составитель" localSheetId="5">#REF!</definedName>
    <definedName name="Составитель" localSheetId="9">#REF!</definedName>
    <definedName name="Составитель">#REF!</definedName>
    <definedName name="сп1" localSheetId="5">#REF!</definedName>
    <definedName name="сп1" localSheetId="9">#REF!</definedName>
    <definedName name="сп1">#REF!</definedName>
    <definedName name="сп2" localSheetId="5">#REF!</definedName>
    <definedName name="сп2" localSheetId="9">#REF!</definedName>
    <definedName name="сп2">#REF!</definedName>
    <definedName name="сс" hidden="1">{#N/A,#N/A,TRUE,"Смета на пасс. обор. №1"}</definedName>
    <definedName name="сс_1" hidden="1">{#N/A,#N/A,TRUE,"Смета на пасс. обор. №1"}</definedName>
    <definedName name="ссп" hidden="1">{#N/A,#N/A,TRUE,"Смета на пасс. обор. №1"}</definedName>
    <definedName name="ссп_1" hidden="1">{#N/A,#N/A,TRUE,"Смета на пасс. обор. №1"}</definedName>
    <definedName name="ССР" localSheetId="5">#REF!</definedName>
    <definedName name="ССР" localSheetId="9">#REF!</definedName>
    <definedName name="ССР">#REF!</definedName>
    <definedName name="ССР_ИИ_Д1_корр" localSheetId="5">#REF!</definedName>
    <definedName name="ССР_ИИ_Д1_корр" localSheetId="9">#REF!</definedName>
    <definedName name="ССР_ИИ_Д1_корр">#REF!</definedName>
    <definedName name="ссс" localSheetId="5">#REF!</definedName>
    <definedName name="ссс" localSheetId="9">#REF!</definedName>
    <definedName name="ссс">#REF!</definedName>
    <definedName name="ссссс" hidden="1">{#N/A,#N/A,TRUE,"Смета на пасс. обор. №1"}</definedName>
    <definedName name="ссссс_1" hidden="1">{#N/A,#N/A,TRUE,"Смета на пасс. обор. №1"}</definedName>
    <definedName name="Ставрополь" localSheetId="5">#REF!</definedName>
    <definedName name="Ставрополь" localSheetId="9">#REF!</definedName>
    <definedName name="Ставрополь">#REF!</definedName>
    <definedName name="Ставрополь_1" localSheetId="5">#REF!</definedName>
    <definedName name="Ставрополь_1" localSheetId="9">#REF!</definedName>
    <definedName name="Ставрополь_1">#REF!</definedName>
    <definedName name="Ставрополь_2" localSheetId="5">#REF!</definedName>
    <definedName name="Ставрополь_2" localSheetId="9">#REF!</definedName>
    <definedName name="Ставрополь_2">#REF!</definedName>
    <definedName name="Ставрополь_22" localSheetId="5">#REF!</definedName>
    <definedName name="Ставрополь_22" localSheetId="9">#REF!</definedName>
    <definedName name="Ставрополь_22">#REF!</definedName>
    <definedName name="Ставрополь_49" localSheetId="5">#REF!</definedName>
    <definedName name="Ставрополь_49" localSheetId="9">#REF!</definedName>
    <definedName name="Ставрополь_49">#REF!</definedName>
    <definedName name="Ставрополь_5" localSheetId="5">#REF!</definedName>
    <definedName name="Ставрополь_5" localSheetId="9">#REF!</definedName>
    <definedName name="Ставрополь_5">#REF!</definedName>
    <definedName name="Ставрополь_50" localSheetId="5">#REF!</definedName>
    <definedName name="Ставрополь_50" localSheetId="9">#REF!</definedName>
    <definedName name="Ставрополь_50">#REF!</definedName>
    <definedName name="Ставрополь_51" localSheetId="5">#REF!</definedName>
    <definedName name="Ставрополь_51" localSheetId="9">#REF!</definedName>
    <definedName name="Ставрополь_51">#REF!</definedName>
    <definedName name="Ставрополь_52" localSheetId="5">#REF!</definedName>
    <definedName name="Ставрополь_52" localSheetId="9">#REF!</definedName>
    <definedName name="Ставрополь_52">#REF!</definedName>
    <definedName name="Ставрополь_53" localSheetId="5">#REF!</definedName>
    <definedName name="Ставрополь_53" localSheetId="9">#REF!</definedName>
    <definedName name="Ставрополь_53">#REF!</definedName>
    <definedName name="Ставрополь_54" localSheetId="5">#REF!</definedName>
    <definedName name="Ставрополь_54" localSheetId="9">#REF!</definedName>
    <definedName name="Ставрополь_54">#REF!</definedName>
    <definedName name="Станц10">'[8]Лист опроса'!$B$23</definedName>
    <definedName name="Стр10">'[8]Лист опроса'!$B$24</definedName>
    <definedName name="СтрАУ">'[8]Лист опроса'!$B$12</definedName>
    <definedName name="СтрДУ">'[8]Лист опроса'!$B$11</definedName>
    <definedName name="Стрелки">'[8]Лист опроса'!$B$10</definedName>
    <definedName name="Строительная_полоса" localSheetId="5">#REF!</definedName>
    <definedName name="Строительная_полоса" localSheetId="9">#REF!</definedName>
    <definedName name="Строительная_полоса">#REF!</definedName>
    <definedName name="структ." localSheetId="5">#REF!</definedName>
    <definedName name="структ." localSheetId="9">#REF!</definedName>
    <definedName name="структ.">#REF!</definedName>
    <definedName name="Сургут">NA()</definedName>
    <definedName name="сусусу" hidden="1">{#N/A,#N/A,TRUE,"Смета на пасс. обор. №1"}</definedName>
    <definedName name="сусусу_1" hidden="1">{#N/A,#N/A,TRUE,"Смета на пасс. обор. №1"}</definedName>
    <definedName name="Т5" localSheetId="5">#REF!</definedName>
    <definedName name="Т5" localSheetId="9">#REF!</definedName>
    <definedName name="Т5">#REF!</definedName>
    <definedName name="Т6" localSheetId="5">#REF!</definedName>
    <definedName name="Т6" localSheetId="9">#REF!</definedName>
    <definedName name="Т6">#REF!</definedName>
    <definedName name="тасс" hidden="1">{#N/A,#N/A,TRUE,"Смета на пасс. обор. №1"}</definedName>
    <definedName name="тасс_1" hidden="1">{#N/A,#N/A,TRUE,"Смета на пасс. обор. №1"}</definedName>
    <definedName name="теодкккккккккккк" localSheetId="5">#REF!</definedName>
    <definedName name="теодкккккккккккк" localSheetId="9">#REF!</definedName>
    <definedName name="теодкккккккккккк">#REF!</definedName>
    <definedName name="топ1" localSheetId="5">#REF!</definedName>
    <definedName name="топ1" localSheetId="9">#REF!</definedName>
    <definedName name="топ1">#REF!</definedName>
    <definedName name="топ2" localSheetId="5">#REF!</definedName>
    <definedName name="топ2" localSheetId="9">#REF!</definedName>
    <definedName name="топ2">#REF!</definedName>
    <definedName name="топо" localSheetId="5">#REF!</definedName>
    <definedName name="топо" localSheetId="9">#REF!</definedName>
    <definedName name="топо">#REF!</definedName>
    <definedName name="топогр1" localSheetId="5">#REF!</definedName>
    <definedName name="топогр1" localSheetId="9">#REF!</definedName>
    <definedName name="топогр1">#REF!</definedName>
    <definedName name="топограф" localSheetId="5">#REF!</definedName>
    <definedName name="топограф" localSheetId="9">#REF!</definedName>
    <definedName name="топограф">#REF!</definedName>
    <definedName name="тор" localSheetId="5">#REF!</definedName>
    <definedName name="тор" localSheetId="9">#REF!</definedName>
    <definedName name="тор">#REF!</definedName>
    <definedName name="трп" hidden="1">{#N/A,#N/A,TRUE,"Смета на пасс. обор. №1"}</definedName>
    <definedName name="трп_1" hidden="1">{#N/A,#N/A,TRUE,"Смета на пасс. обор. №1"}</definedName>
    <definedName name="ТС1" localSheetId="5">#REF!</definedName>
    <definedName name="ТС1" localSheetId="9">#REF!</definedName>
    <definedName name="ТС1">#REF!</definedName>
    <definedName name="тьбю" localSheetId="5">#REF!</definedName>
    <definedName name="тьбю" localSheetId="9">#REF!</definedName>
    <definedName name="тьбю">#REF!</definedName>
    <definedName name="ТЭО" localSheetId="5">#REF!</definedName>
    <definedName name="ТЭО" localSheetId="9">#REF!</definedName>
    <definedName name="ТЭО">#REF!</definedName>
    <definedName name="ТЭО1" localSheetId="5">#REF!</definedName>
    <definedName name="ТЭО1" localSheetId="9">#REF!</definedName>
    <definedName name="ТЭО1">#REF!</definedName>
    <definedName name="ТЭО2" localSheetId="5">#REF!</definedName>
    <definedName name="ТЭО2" localSheetId="9">#REF!</definedName>
    <definedName name="ТЭО2">#REF!</definedName>
    <definedName name="ТЭОДКК" localSheetId="5">#REF!</definedName>
    <definedName name="ТЭОДКК" localSheetId="9">#REF!</definedName>
    <definedName name="ТЭОДКК">#REF!</definedName>
    <definedName name="ТЭОДККК" localSheetId="5">#REF!</definedName>
    <definedName name="ТЭОДККК" localSheetId="9">#REF!</definedName>
    <definedName name="ТЭОДККК">#REF!</definedName>
    <definedName name="ук" hidden="1">{#N/A,#N/A,TRUE,"Смета на пасс. обор. №1"}</definedName>
    <definedName name="ук_1" hidden="1">{#N/A,#N/A,TRUE,"Смета на пасс. обор. №1"}</definedName>
    <definedName name="уцуц" localSheetId="5">#REF!</definedName>
    <definedName name="уцуц" localSheetId="9">#REF!</definedName>
    <definedName name="уцуц">#REF!</definedName>
    <definedName name="Участок" localSheetId="5">#REF!</definedName>
    <definedName name="Участок" localSheetId="9">#REF!</definedName>
    <definedName name="Участок">#REF!</definedName>
    <definedName name="уы" hidden="1">{#N/A,#N/A,TRUE,"Смета на пасс. обор. №1"}</definedName>
    <definedName name="уы_1" hidden="1">{#N/A,#N/A,TRUE,"Смета на пасс. обор. №1"}</definedName>
    <definedName name="ф" hidden="1">{#N/A,#N/A,TRUE,"Смета на пасс. обор. №1"}</definedName>
    <definedName name="ф_1" hidden="1">{#N/A,#N/A,TRUE,"Смета на пасс. обор. №1"}</definedName>
    <definedName name="ффыв" localSheetId="5">#REF!</definedName>
    <definedName name="ффыв" localSheetId="9">#REF!</definedName>
    <definedName name="ффыв">#REF!</definedName>
    <definedName name="фы" localSheetId="5">[1]топография!#REF!</definedName>
    <definedName name="фы" localSheetId="9">[1]топография!#REF!</definedName>
    <definedName name="фы">[1]топография!#REF!</definedName>
    <definedName name="фыв" hidden="1">{#N/A,#N/A,TRUE,"Смета на пасс. обор. №1"}</definedName>
    <definedName name="фыв_1" hidden="1">{#N/A,#N/A,TRUE,"Смета на пасс. обор. №1"}</definedName>
    <definedName name="хэ" hidden="1">{#N/A,#N/A,TRUE,"Смета на пасс. обор. №1"}</definedName>
    <definedName name="хэ_1" hidden="1">{#N/A,#N/A,TRUE,"Смета на пасс. обор. №1"}</definedName>
    <definedName name="цвет" hidden="1">{#N/A,#N/A,TRUE,"Смета на пасс. обор. №1"}</definedName>
    <definedName name="цвет_1" hidden="1">{#N/A,#N/A,TRUE,"Смета на пасс. обор. №1"}</definedName>
    <definedName name="цена">#N/A</definedName>
    <definedName name="цена___0" localSheetId="5">#REF!</definedName>
    <definedName name="цена___0" localSheetId="9">#REF!</definedName>
    <definedName name="цена___0">#REF!</definedName>
    <definedName name="цена___0___0" localSheetId="5">#REF!</definedName>
    <definedName name="цена___0___0" localSheetId="9">#REF!</definedName>
    <definedName name="цена___0___0">#REF!</definedName>
    <definedName name="цена___0___0___0" localSheetId="5">#REF!</definedName>
    <definedName name="цена___0___0___0" localSheetId="9">#REF!</definedName>
    <definedName name="цена___0___0___0">#REF!</definedName>
    <definedName name="цена___0___0___0___0" localSheetId="5">#REF!</definedName>
    <definedName name="цена___0___0___0___0" localSheetId="9">#REF!</definedName>
    <definedName name="цена___0___0___0___0">#REF!</definedName>
    <definedName name="цена___0___0___2" localSheetId="5">#REF!</definedName>
    <definedName name="цена___0___0___2" localSheetId="9">#REF!</definedName>
    <definedName name="цена___0___0___2">#REF!</definedName>
    <definedName name="цена___0___0___3" localSheetId="5">#REF!</definedName>
    <definedName name="цена___0___0___3" localSheetId="9">#REF!</definedName>
    <definedName name="цена___0___0___3">#REF!</definedName>
    <definedName name="цена___0___0___4" localSheetId="5">#REF!</definedName>
    <definedName name="цена___0___0___4" localSheetId="9">#REF!</definedName>
    <definedName name="цена___0___0___4">#REF!</definedName>
    <definedName name="цена___0___1" localSheetId="5">#REF!</definedName>
    <definedName name="цена___0___1" localSheetId="9">#REF!</definedName>
    <definedName name="цена___0___1">#REF!</definedName>
    <definedName name="цена___0___10" localSheetId="5">#REF!</definedName>
    <definedName name="цена___0___10" localSheetId="9">#REF!</definedName>
    <definedName name="цена___0___10">#REF!</definedName>
    <definedName name="цена___0___12" localSheetId="5">#REF!</definedName>
    <definedName name="цена___0___12" localSheetId="9">#REF!</definedName>
    <definedName name="цена___0___12">#REF!</definedName>
    <definedName name="цена___0___2" localSheetId="5">#REF!</definedName>
    <definedName name="цена___0___2" localSheetId="9">#REF!</definedName>
    <definedName name="цена___0___2">#REF!</definedName>
    <definedName name="цена___0___2___0" localSheetId="5">#REF!</definedName>
    <definedName name="цена___0___2___0" localSheetId="9">#REF!</definedName>
    <definedName name="цена___0___2___0">#REF!</definedName>
    <definedName name="цена___0___3" localSheetId="5">#REF!</definedName>
    <definedName name="цена___0___3" localSheetId="9">#REF!</definedName>
    <definedName name="цена___0___3">#REF!</definedName>
    <definedName name="цена___0___4" localSheetId="5">#REF!</definedName>
    <definedName name="цена___0___4" localSheetId="9">#REF!</definedName>
    <definedName name="цена___0___4">#REF!</definedName>
    <definedName name="цена___0___5" localSheetId="5">#REF!</definedName>
    <definedName name="цена___0___5" localSheetId="9">#REF!</definedName>
    <definedName name="цена___0___5">#REF!</definedName>
    <definedName name="цена___0___6" localSheetId="5">#REF!</definedName>
    <definedName name="цена___0___6" localSheetId="9">#REF!</definedName>
    <definedName name="цена___0___6">#REF!</definedName>
    <definedName name="цена___0___8" localSheetId="5">#REF!</definedName>
    <definedName name="цена___0___8" localSheetId="9">#REF!</definedName>
    <definedName name="цена___0___8">#REF!</definedName>
    <definedName name="цена___1" localSheetId="5">#REF!</definedName>
    <definedName name="цена___1" localSheetId="9">#REF!</definedName>
    <definedName name="цена___1">#REF!</definedName>
    <definedName name="цена___1___0" localSheetId="5">#REF!</definedName>
    <definedName name="цена___1___0" localSheetId="9">#REF!</definedName>
    <definedName name="цена___1___0">#REF!</definedName>
    <definedName name="цена___10" localSheetId="5">#REF!</definedName>
    <definedName name="цена___10" localSheetId="9">#REF!</definedName>
    <definedName name="цена___10">#REF!</definedName>
    <definedName name="цена___10___0">NA()</definedName>
    <definedName name="цена___10___0___0" localSheetId="5">#REF!</definedName>
    <definedName name="цена___10___0___0" localSheetId="9">#REF!</definedName>
    <definedName name="цена___10___0___0">#REF!</definedName>
    <definedName name="цена___10___1" localSheetId="5">#REF!</definedName>
    <definedName name="цена___10___1" localSheetId="9">#REF!</definedName>
    <definedName name="цена___10___1">#REF!</definedName>
    <definedName name="цена___10___10" localSheetId="5">#REF!</definedName>
    <definedName name="цена___10___10" localSheetId="9">#REF!</definedName>
    <definedName name="цена___10___10">#REF!</definedName>
    <definedName name="цена___10___12" localSheetId="5">#REF!</definedName>
    <definedName name="цена___10___12" localSheetId="9">#REF!</definedName>
    <definedName name="цена___10___12">#REF!</definedName>
    <definedName name="цена___10___2">NA()</definedName>
    <definedName name="цена___10___4">NA()</definedName>
    <definedName name="цена___10___6">NA()</definedName>
    <definedName name="цена___10___8">NA()</definedName>
    <definedName name="цена___11" localSheetId="5">#REF!</definedName>
    <definedName name="цена___11" localSheetId="9">#REF!</definedName>
    <definedName name="цена___11">#REF!</definedName>
    <definedName name="цена___11___0">NA()</definedName>
    <definedName name="цена___11___10" localSheetId="5">#REF!</definedName>
    <definedName name="цена___11___10" localSheetId="9">#REF!</definedName>
    <definedName name="цена___11___10">#REF!</definedName>
    <definedName name="цена___11___2" localSheetId="5">#REF!</definedName>
    <definedName name="цена___11___2" localSheetId="9">#REF!</definedName>
    <definedName name="цена___11___2">#REF!</definedName>
    <definedName name="цена___11___4" localSheetId="5">#REF!</definedName>
    <definedName name="цена___11___4" localSheetId="9">#REF!</definedName>
    <definedName name="цена___11___4">#REF!</definedName>
    <definedName name="цена___11___6" localSheetId="5">#REF!</definedName>
    <definedName name="цена___11___6" localSheetId="9">#REF!</definedName>
    <definedName name="цена___11___6">#REF!</definedName>
    <definedName name="цена___11___8" localSheetId="5">#REF!</definedName>
    <definedName name="цена___11___8" localSheetId="9">#REF!</definedName>
    <definedName name="цена___11___8">#REF!</definedName>
    <definedName name="цена___12">NA()</definedName>
    <definedName name="цена___2" localSheetId="5">#REF!</definedName>
    <definedName name="цена___2" localSheetId="9">#REF!</definedName>
    <definedName name="цена___2">#REF!</definedName>
    <definedName name="цена___2___0" localSheetId="5">#REF!</definedName>
    <definedName name="цена___2___0" localSheetId="9">#REF!</definedName>
    <definedName name="цена___2___0">#REF!</definedName>
    <definedName name="цена___2___0___0" localSheetId="5">#REF!</definedName>
    <definedName name="цена___2___0___0" localSheetId="9">#REF!</definedName>
    <definedName name="цена___2___0___0">#REF!</definedName>
    <definedName name="цена___2___0___0___0" localSheetId="5">#REF!</definedName>
    <definedName name="цена___2___0___0___0" localSheetId="9">#REF!</definedName>
    <definedName name="цена___2___0___0___0">#REF!</definedName>
    <definedName name="цена___2___1" localSheetId="5">#REF!</definedName>
    <definedName name="цена___2___1" localSheetId="9">#REF!</definedName>
    <definedName name="цена___2___1">#REF!</definedName>
    <definedName name="цена___2___10" localSheetId="5">#REF!</definedName>
    <definedName name="цена___2___10" localSheetId="9">#REF!</definedName>
    <definedName name="цена___2___10">#REF!</definedName>
    <definedName name="цена___2___12" localSheetId="5">#REF!</definedName>
    <definedName name="цена___2___12" localSheetId="9">#REF!</definedName>
    <definedName name="цена___2___12">#REF!</definedName>
    <definedName name="цена___2___2" localSheetId="5">#REF!</definedName>
    <definedName name="цена___2___2" localSheetId="9">#REF!</definedName>
    <definedName name="цена___2___2">#REF!</definedName>
    <definedName name="цена___2___3" localSheetId="5">#REF!</definedName>
    <definedName name="цена___2___3" localSheetId="9">#REF!</definedName>
    <definedName name="цена___2___3">#REF!</definedName>
    <definedName name="цена___2___4" localSheetId="5">#REF!</definedName>
    <definedName name="цена___2___4" localSheetId="9">#REF!</definedName>
    <definedName name="цена___2___4">#REF!</definedName>
    <definedName name="цена___2___6" localSheetId="5">#REF!</definedName>
    <definedName name="цена___2___6" localSheetId="9">#REF!</definedName>
    <definedName name="цена___2___6">#REF!</definedName>
    <definedName name="цена___2___8" localSheetId="5">#REF!</definedName>
    <definedName name="цена___2___8" localSheetId="9">#REF!</definedName>
    <definedName name="цена___2___8">#REF!</definedName>
    <definedName name="цена___3" localSheetId="5">#REF!</definedName>
    <definedName name="цена___3" localSheetId="9">#REF!</definedName>
    <definedName name="цена___3">#REF!</definedName>
    <definedName name="цена___3___0" localSheetId="5">#REF!</definedName>
    <definedName name="цена___3___0" localSheetId="9">#REF!</definedName>
    <definedName name="цена___3___0">#REF!</definedName>
    <definedName name="цена___3___0___0">NA()</definedName>
    <definedName name="цена___3___10" localSheetId="5">#REF!</definedName>
    <definedName name="цена___3___10" localSheetId="9">#REF!</definedName>
    <definedName name="цена___3___10">#REF!</definedName>
    <definedName name="цена___3___2" localSheetId="5">#REF!</definedName>
    <definedName name="цена___3___2" localSheetId="9">#REF!</definedName>
    <definedName name="цена___3___2">#REF!</definedName>
    <definedName name="цена___3___3" localSheetId="5">#REF!</definedName>
    <definedName name="цена___3___3" localSheetId="9">#REF!</definedName>
    <definedName name="цена___3___3">#REF!</definedName>
    <definedName name="цена___3___4" localSheetId="5">#REF!</definedName>
    <definedName name="цена___3___4" localSheetId="9">#REF!</definedName>
    <definedName name="цена___3___4">#REF!</definedName>
    <definedName name="цена___3___6" localSheetId="5">#REF!</definedName>
    <definedName name="цена___3___6" localSheetId="9">#REF!</definedName>
    <definedName name="цена___3___6">#REF!</definedName>
    <definedName name="цена___3___8" localSheetId="5">#REF!</definedName>
    <definedName name="цена___3___8" localSheetId="9">#REF!</definedName>
    <definedName name="цена___3___8">#REF!</definedName>
    <definedName name="цена___4" localSheetId="5">#REF!</definedName>
    <definedName name="цена___4" localSheetId="9">#REF!</definedName>
    <definedName name="цена___4">#REF!</definedName>
    <definedName name="цена___4___0">NA()</definedName>
    <definedName name="цена___4___0___0" localSheetId="5">#REF!</definedName>
    <definedName name="цена___4___0___0" localSheetId="9">#REF!</definedName>
    <definedName name="цена___4___0___0">#REF!</definedName>
    <definedName name="цена___4___0___0___0" localSheetId="5">#REF!</definedName>
    <definedName name="цена___4___0___0___0" localSheetId="9">#REF!</definedName>
    <definedName name="цена___4___0___0___0">#REF!</definedName>
    <definedName name="цена___4___10" localSheetId="5">#REF!</definedName>
    <definedName name="цена___4___10" localSheetId="9">#REF!</definedName>
    <definedName name="цена___4___10">#REF!</definedName>
    <definedName name="цена___4___12" localSheetId="5">#REF!</definedName>
    <definedName name="цена___4___12" localSheetId="9">#REF!</definedName>
    <definedName name="цена___4___12">#REF!</definedName>
    <definedName name="цена___4___2" localSheetId="5">#REF!</definedName>
    <definedName name="цена___4___2" localSheetId="9">#REF!</definedName>
    <definedName name="цена___4___2">#REF!</definedName>
    <definedName name="цена___4___3" localSheetId="5">#REF!</definedName>
    <definedName name="цена___4___3" localSheetId="9">#REF!</definedName>
    <definedName name="цена___4___3">#REF!</definedName>
    <definedName name="цена___4___4" localSheetId="5">#REF!</definedName>
    <definedName name="цена___4___4" localSheetId="9">#REF!</definedName>
    <definedName name="цена___4___4">#REF!</definedName>
    <definedName name="цена___4___6" localSheetId="5">#REF!</definedName>
    <definedName name="цена___4___6" localSheetId="9">#REF!</definedName>
    <definedName name="цена___4___6">#REF!</definedName>
    <definedName name="цена___4___8" localSheetId="5">#REF!</definedName>
    <definedName name="цена___4___8" localSheetId="9">#REF!</definedName>
    <definedName name="цена___4___8">#REF!</definedName>
    <definedName name="цена___5">NA()</definedName>
    <definedName name="цена___5___0" localSheetId="5">#REF!</definedName>
    <definedName name="цена___5___0" localSheetId="9">#REF!</definedName>
    <definedName name="цена___5___0">#REF!</definedName>
    <definedName name="цена___5___0___0" localSheetId="5">#REF!</definedName>
    <definedName name="цена___5___0___0" localSheetId="9">#REF!</definedName>
    <definedName name="цена___5___0___0">#REF!</definedName>
    <definedName name="цена___5___0___0___0" localSheetId="5">#REF!</definedName>
    <definedName name="цена___5___0___0___0" localSheetId="9">#REF!</definedName>
    <definedName name="цена___5___0___0___0">#REF!</definedName>
    <definedName name="цена___5___3">NA()</definedName>
    <definedName name="цена___6">NA()</definedName>
    <definedName name="цена___6___0" localSheetId="5">#REF!</definedName>
    <definedName name="цена___6___0" localSheetId="9">#REF!</definedName>
    <definedName name="цена___6___0">#REF!</definedName>
    <definedName name="цена___6___0___0" localSheetId="5">#REF!</definedName>
    <definedName name="цена___6___0___0" localSheetId="9">#REF!</definedName>
    <definedName name="цена___6___0___0">#REF!</definedName>
    <definedName name="цена___6___0___0___0" localSheetId="5">#REF!</definedName>
    <definedName name="цена___6___0___0___0" localSheetId="9">#REF!</definedName>
    <definedName name="цена___6___0___0___0">#REF!</definedName>
    <definedName name="цена___6___1" localSheetId="5">#REF!</definedName>
    <definedName name="цена___6___1" localSheetId="9">#REF!</definedName>
    <definedName name="цена___6___1">#REF!</definedName>
    <definedName name="цена___6___10" localSheetId="5">#REF!</definedName>
    <definedName name="цена___6___10" localSheetId="9">#REF!</definedName>
    <definedName name="цена___6___10">#REF!</definedName>
    <definedName name="цена___6___12" localSheetId="5">#REF!</definedName>
    <definedName name="цена___6___12" localSheetId="9">#REF!</definedName>
    <definedName name="цена___6___12">#REF!</definedName>
    <definedName name="цена___6___2" localSheetId="5">#REF!</definedName>
    <definedName name="цена___6___2" localSheetId="9">#REF!</definedName>
    <definedName name="цена___6___2">#REF!</definedName>
    <definedName name="цена___6___4" localSheetId="5">#REF!</definedName>
    <definedName name="цена___6___4" localSheetId="9">#REF!</definedName>
    <definedName name="цена___6___4">#REF!</definedName>
    <definedName name="цена___6___6" localSheetId="5">#REF!</definedName>
    <definedName name="цена___6___6" localSheetId="9">#REF!</definedName>
    <definedName name="цена___6___6">#REF!</definedName>
    <definedName name="цена___6___8" localSheetId="5">#REF!</definedName>
    <definedName name="цена___6___8" localSheetId="9">#REF!</definedName>
    <definedName name="цена___6___8">#REF!</definedName>
    <definedName name="цена___7" localSheetId="5">#REF!</definedName>
    <definedName name="цена___7" localSheetId="9">#REF!</definedName>
    <definedName name="цена___7">#REF!</definedName>
    <definedName name="цена___7___0" localSheetId="5">#REF!</definedName>
    <definedName name="цена___7___0" localSheetId="9">#REF!</definedName>
    <definedName name="цена___7___0">#REF!</definedName>
    <definedName name="цена___7___10" localSheetId="5">#REF!</definedName>
    <definedName name="цена___7___10" localSheetId="9">#REF!</definedName>
    <definedName name="цена___7___10">#REF!</definedName>
    <definedName name="цена___7___2" localSheetId="5">#REF!</definedName>
    <definedName name="цена___7___2" localSheetId="9">#REF!</definedName>
    <definedName name="цена___7___2">#REF!</definedName>
    <definedName name="цена___7___4" localSheetId="5">#REF!</definedName>
    <definedName name="цена___7___4" localSheetId="9">#REF!</definedName>
    <definedName name="цена___7___4">#REF!</definedName>
    <definedName name="цена___7___6" localSheetId="5">#REF!</definedName>
    <definedName name="цена___7___6" localSheetId="9">#REF!</definedName>
    <definedName name="цена___7___6">#REF!</definedName>
    <definedName name="цена___7___8" localSheetId="5">#REF!</definedName>
    <definedName name="цена___7___8" localSheetId="9">#REF!</definedName>
    <definedName name="цена___7___8">#REF!</definedName>
    <definedName name="цена___8" localSheetId="5">#REF!</definedName>
    <definedName name="цена___8" localSheetId="9">#REF!</definedName>
    <definedName name="цена___8">#REF!</definedName>
    <definedName name="цена___8___0" localSheetId="5">#REF!</definedName>
    <definedName name="цена___8___0" localSheetId="9">#REF!</definedName>
    <definedName name="цена___8___0">#REF!</definedName>
    <definedName name="цена___8___0___0" localSheetId="5">#REF!</definedName>
    <definedName name="цена___8___0___0" localSheetId="9">#REF!</definedName>
    <definedName name="цена___8___0___0">#REF!</definedName>
    <definedName name="цена___8___0___0___0" localSheetId="5">#REF!</definedName>
    <definedName name="цена___8___0___0___0" localSheetId="9">#REF!</definedName>
    <definedName name="цена___8___0___0___0">#REF!</definedName>
    <definedName name="цена___8___1" localSheetId="5">#REF!</definedName>
    <definedName name="цена___8___1" localSheetId="9">#REF!</definedName>
    <definedName name="цена___8___1">#REF!</definedName>
    <definedName name="цена___8___10" localSheetId="5">#REF!</definedName>
    <definedName name="цена___8___10" localSheetId="9">#REF!</definedName>
    <definedName name="цена___8___10">#REF!</definedName>
    <definedName name="цена___8___12" localSheetId="5">#REF!</definedName>
    <definedName name="цена___8___12" localSheetId="9">#REF!</definedName>
    <definedName name="цена___8___12">#REF!</definedName>
    <definedName name="цена___8___2" localSheetId="5">#REF!</definedName>
    <definedName name="цена___8___2" localSheetId="9">#REF!</definedName>
    <definedName name="цена___8___2">#REF!</definedName>
    <definedName name="цена___8___4" localSheetId="5">#REF!</definedName>
    <definedName name="цена___8___4" localSheetId="9">#REF!</definedName>
    <definedName name="цена___8___4">#REF!</definedName>
    <definedName name="цена___8___6" localSheetId="5">#REF!</definedName>
    <definedName name="цена___8___6" localSheetId="9">#REF!</definedName>
    <definedName name="цена___8___6">#REF!</definedName>
    <definedName name="цена___8___8" localSheetId="5">#REF!</definedName>
    <definedName name="цена___8___8" localSheetId="9">#REF!</definedName>
    <definedName name="цена___8___8">#REF!</definedName>
    <definedName name="цена___9" localSheetId="5">#REF!</definedName>
    <definedName name="цена___9" localSheetId="9">#REF!</definedName>
    <definedName name="цена___9">#REF!</definedName>
    <definedName name="цена___9___0" localSheetId="5">#REF!</definedName>
    <definedName name="цена___9___0" localSheetId="9">#REF!</definedName>
    <definedName name="цена___9___0">#REF!</definedName>
    <definedName name="цена___9___0___0" localSheetId="5">#REF!</definedName>
    <definedName name="цена___9___0___0" localSheetId="9">#REF!</definedName>
    <definedName name="цена___9___0___0">#REF!</definedName>
    <definedName name="цена___9___0___0___0" localSheetId="5">#REF!</definedName>
    <definedName name="цена___9___0___0___0" localSheetId="9">#REF!</definedName>
    <definedName name="цена___9___0___0___0">#REF!</definedName>
    <definedName name="цена___9___10" localSheetId="5">#REF!</definedName>
    <definedName name="цена___9___10" localSheetId="9">#REF!</definedName>
    <definedName name="цена___9___10">#REF!</definedName>
    <definedName name="цена___9___2" localSheetId="5">#REF!</definedName>
    <definedName name="цена___9___2" localSheetId="9">#REF!</definedName>
    <definedName name="цена___9___2">#REF!</definedName>
    <definedName name="цена___9___4" localSheetId="5">#REF!</definedName>
    <definedName name="цена___9___4" localSheetId="9">#REF!</definedName>
    <definedName name="цена___9___4">#REF!</definedName>
    <definedName name="цена___9___6" localSheetId="5">#REF!</definedName>
    <definedName name="цена___9___6" localSheetId="9">#REF!</definedName>
    <definedName name="цена___9___6">#REF!</definedName>
    <definedName name="цена___9___8" localSheetId="5">#REF!</definedName>
    <definedName name="цена___9___8" localSheetId="9">#REF!</definedName>
    <definedName name="цена___9___8">#REF!</definedName>
    <definedName name="цуе" hidden="1">{#N/A,#N/A,TRUE,"Смета на пасс. обор. №1"}</definedName>
    <definedName name="цук" localSheetId="5">#REF!</definedName>
    <definedName name="цук" localSheetId="9">#REF!</definedName>
    <definedName name="цук">#REF!</definedName>
    <definedName name="ч" hidden="1">{#N/A,#N/A,TRUE,"Смета на пасс. обор. №1"}</definedName>
    <definedName name="ч_1" hidden="1">{#N/A,#N/A,TRUE,"Смета на пасс. обор. №1"}</definedName>
    <definedName name="чс" localSheetId="5">#REF!</definedName>
    <definedName name="чс" localSheetId="9">#REF!</definedName>
    <definedName name="чс">#REF!</definedName>
    <definedName name="чсипа" localSheetId="5">[1]топография!#REF!</definedName>
    <definedName name="чсипа" localSheetId="9">[1]топография!#REF!</definedName>
    <definedName name="чсипа">[1]топография!#REF!</definedName>
    <definedName name="чть" localSheetId="5">#REF!</definedName>
    <definedName name="чть" localSheetId="9">#REF!</definedName>
    <definedName name="чть">#REF!</definedName>
    <definedName name="ш" hidden="1">{#N/A,#N/A,TRUE,"Смета на пасс. обор. №1"}</definedName>
    <definedName name="ш_1" hidden="1">{#N/A,#N/A,TRUE,"Смета на пасс. обор. №1"}</definedName>
    <definedName name="шгнкушгрдаы" localSheetId="5">#REF!</definedName>
    <definedName name="шгнкушгрдаы" localSheetId="9">#REF!</definedName>
    <definedName name="шгнкушгрдаы">#REF!</definedName>
    <definedName name="шгфуждлоэзшщ\ыфтм" localSheetId="5">#REF!</definedName>
    <definedName name="шгфуждлоэзшщ\ыфтм" localSheetId="9">#REF!</definedName>
    <definedName name="шгфуждлоэзшщ\ыфтм">#REF!</definedName>
    <definedName name="щщ" localSheetId="5">#REF!</definedName>
    <definedName name="щщ" localSheetId="9">#REF!</definedName>
    <definedName name="щщ">#REF!</definedName>
    <definedName name="ъхз" localSheetId="5">#REF!</definedName>
    <definedName name="ъхз" localSheetId="9">#REF!</definedName>
    <definedName name="ъхз">#REF!</definedName>
    <definedName name="ы" hidden="1">{#N/A,#N/A,TRUE,"Смета на пасс. обор. №1"}</definedName>
    <definedName name="ы_1" hidden="1">{#N/A,#N/A,TRUE,"Смета на пасс. обор. №1"}</definedName>
    <definedName name="ЫВGGGGGGGGGGGGGGG" localSheetId="5">#REF!</definedName>
    <definedName name="ЫВGGGGGGGGGGGGGGG" localSheetId="9">#REF!</definedName>
    <definedName name="ЫВGGGGGGGGGGGGGGG">#REF!</definedName>
    <definedName name="ыва" hidden="1">{#N/A,#N/A,TRUE,"Смета на пасс. обор. №1"}</definedName>
    <definedName name="ыва_1" hidden="1">{#N/A,#N/A,TRUE,"Смета на пасс. обор. №1"}</definedName>
    <definedName name="ыы" localSheetId="5">#REF!</definedName>
    <definedName name="ыы" localSheetId="9">#REF!</definedName>
    <definedName name="ыы">#REF!</definedName>
    <definedName name="ыы_1" localSheetId="5">#REF!</definedName>
    <definedName name="ыы_1" localSheetId="9">#REF!</definedName>
    <definedName name="ыы_1">#REF!</definedName>
    <definedName name="ыы_10" localSheetId="5">#REF!</definedName>
    <definedName name="ыы_10" localSheetId="9">#REF!</definedName>
    <definedName name="ыы_10">#REF!</definedName>
    <definedName name="ыы_11" localSheetId="5">#REF!</definedName>
    <definedName name="ыы_11" localSheetId="9">#REF!</definedName>
    <definedName name="ыы_11">#REF!</definedName>
    <definedName name="ыы_12" localSheetId="5">#REF!</definedName>
    <definedName name="ыы_12" localSheetId="9">#REF!</definedName>
    <definedName name="ыы_12">#REF!</definedName>
    <definedName name="ыы_13" localSheetId="5">#REF!</definedName>
    <definedName name="ыы_13" localSheetId="9">#REF!</definedName>
    <definedName name="ыы_13">#REF!</definedName>
    <definedName name="ыы_14" localSheetId="5">#REF!</definedName>
    <definedName name="ыы_14" localSheetId="9">#REF!</definedName>
    <definedName name="ыы_14">#REF!</definedName>
    <definedName name="ыы_15" localSheetId="5">#REF!</definedName>
    <definedName name="ыы_15" localSheetId="9">#REF!</definedName>
    <definedName name="ыы_15">#REF!</definedName>
    <definedName name="ыы_16" localSheetId="5">#REF!</definedName>
    <definedName name="ыы_16" localSheetId="9">#REF!</definedName>
    <definedName name="ыы_16">#REF!</definedName>
    <definedName name="ыы_17" localSheetId="5">#REF!</definedName>
    <definedName name="ыы_17" localSheetId="9">#REF!</definedName>
    <definedName name="ыы_17">#REF!</definedName>
    <definedName name="ыы_18" localSheetId="5">#REF!</definedName>
    <definedName name="ыы_18" localSheetId="9">#REF!</definedName>
    <definedName name="ыы_18">#REF!</definedName>
    <definedName name="ыы_19" localSheetId="5">#REF!</definedName>
    <definedName name="ыы_19" localSheetId="9">#REF!</definedName>
    <definedName name="ыы_19">#REF!</definedName>
    <definedName name="ыы_2" localSheetId="5">#REF!</definedName>
    <definedName name="ыы_2" localSheetId="9">#REF!</definedName>
    <definedName name="ыы_2">#REF!</definedName>
    <definedName name="ыы_20" localSheetId="5">#REF!</definedName>
    <definedName name="ыы_20" localSheetId="9">#REF!</definedName>
    <definedName name="ыы_20">#REF!</definedName>
    <definedName name="ыы_21" localSheetId="5">#REF!</definedName>
    <definedName name="ыы_21" localSheetId="9">#REF!</definedName>
    <definedName name="ыы_21">#REF!</definedName>
    <definedName name="ыы_49" localSheetId="5">#REF!</definedName>
    <definedName name="ыы_49" localSheetId="9">#REF!</definedName>
    <definedName name="ыы_49">#REF!</definedName>
    <definedName name="ыы_50" localSheetId="5">#REF!</definedName>
    <definedName name="ыы_50" localSheetId="9">#REF!</definedName>
    <definedName name="ыы_50">#REF!</definedName>
    <definedName name="ыы_51" localSheetId="5">#REF!</definedName>
    <definedName name="ыы_51" localSheetId="9">#REF!</definedName>
    <definedName name="ыы_51">#REF!</definedName>
    <definedName name="ыы_52" localSheetId="5">#REF!</definedName>
    <definedName name="ыы_52" localSheetId="9">#REF!</definedName>
    <definedName name="ыы_52">#REF!</definedName>
    <definedName name="ыы_53" localSheetId="5">#REF!</definedName>
    <definedName name="ыы_53" localSheetId="9">#REF!</definedName>
    <definedName name="ыы_53">#REF!</definedName>
    <definedName name="ыы_54" localSheetId="5">#REF!</definedName>
    <definedName name="ыы_54" localSheetId="9">#REF!</definedName>
    <definedName name="ыы_54">#REF!</definedName>
    <definedName name="ыы_6" localSheetId="5">#REF!</definedName>
    <definedName name="ыы_6" localSheetId="9">#REF!</definedName>
    <definedName name="ыы_6">#REF!</definedName>
    <definedName name="ыы_7" localSheetId="5">#REF!</definedName>
    <definedName name="ыы_7" localSheetId="9">#REF!</definedName>
    <definedName name="ыы_7">#REF!</definedName>
    <definedName name="ыы_8" localSheetId="5">#REF!</definedName>
    <definedName name="ыы_8" localSheetId="9">#REF!</definedName>
    <definedName name="ыы_8">#REF!</definedName>
    <definedName name="ыы_9" localSheetId="5">#REF!</definedName>
    <definedName name="ыы_9" localSheetId="9">#REF!</definedName>
    <definedName name="ыы_9">#REF!</definedName>
    <definedName name="ыыы" localSheetId="5">#REF!</definedName>
    <definedName name="ыыы" localSheetId="9">#REF!</definedName>
    <definedName name="ыыы">#REF!</definedName>
    <definedName name="э1" localSheetId="5">#REF!</definedName>
    <definedName name="э1" localSheetId="9">#REF!</definedName>
    <definedName name="э1">#REF!</definedName>
    <definedName name="эж" localSheetId="5">#REF!</definedName>
    <definedName name="эж" localSheetId="9">#REF!</definedName>
    <definedName name="эж">#REF!</definedName>
    <definedName name="эж_1" localSheetId="5">#REF!</definedName>
    <definedName name="эж_1" localSheetId="9">#REF!</definedName>
    <definedName name="эж_1">#REF!</definedName>
    <definedName name="эж_10" localSheetId="5">#REF!</definedName>
    <definedName name="эж_10" localSheetId="9">#REF!</definedName>
    <definedName name="эж_10">#REF!</definedName>
    <definedName name="эж_11" localSheetId="5">#REF!</definedName>
    <definedName name="эж_11" localSheetId="9">#REF!</definedName>
    <definedName name="эж_11">#REF!</definedName>
    <definedName name="эж_12" localSheetId="5">#REF!</definedName>
    <definedName name="эж_12" localSheetId="9">#REF!</definedName>
    <definedName name="эж_12">#REF!</definedName>
    <definedName name="эж_13" localSheetId="5">#REF!</definedName>
    <definedName name="эж_13" localSheetId="9">#REF!</definedName>
    <definedName name="эж_13">#REF!</definedName>
    <definedName name="эж_14" localSheetId="5">#REF!</definedName>
    <definedName name="эж_14" localSheetId="9">#REF!</definedName>
    <definedName name="эж_14">#REF!</definedName>
    <definedName name="эж_15" localSheetId="5">#REF!</definedName>
    <definedName name="эж_15" localSheetId="9">#REF!</definedName>
    <definedName name="эж_15">#REF!</definedName>
    <definedName name="эж_16" localSheetId="5">#REF!</definedName>
    <definedName name="эж_16" localSheetId="9">#REF!</definedName>
    <definedName name="эж_16">#REF!</definedName>
    <definedName name="эж_17" localSheetId="5">#REF!</definedName>
    <definedName name="эж_17" localSheetId="9">#REF!</definedName>
    <definedName name="эж_17">#REF!</definedName>
    <definedName name="эж_18" localSheetId="5">#REF!</definedName>
    <definedName name="эж_18" localSheetId="9">#REF!</definedName>
    <definedName name="эж_18">#REF!</definedName>
    <definedName name="эж_19" localSheetId="5">#REF!</definedName>
    <definedName name="эж_19" localSheetId="9">#REF!</definedName>
    <definedName name="эж_19">#REF!</definedName>
    <definedName name="эж_2" localSheetId="5">#REF!</definedName>
    <definedName name="эж_2" localSheetId="9">#REF!</definedName>
    <definedName name="эж_2">#REF!</definedName>
    <definedName name="эж_20" localSheetId="5">#REF!</definedName>
    <definedName name="эж_20" localSheetId="9">#REF!</definedName>
    <definedName name="эж_20">#REF!</definedName>
    <definedName name="эж_21" localSheetId="5">#REF!</definedName>
    <definedName name="эж_21" localSheetId="9">#REF!</definedName>
    <definedName name="эж_21">#REF!</definedName>
    <definedName name="эж_49" localSheetId="5">#REF!</definedName>
    <definedName name="эж_49" localSheetId="9">#REF!</definedName>
    <definedName name="эж_49">#REF!</definedName>
    <definedName name="эж_50" localSheetId="5">#REF!</definedName>
    <definedName name="эж_50" localSheetId="9">#REF!</definedName>
    <definedName name="эж_50">#REF!</definedName>
    <definedName name="эж_51" localSheetId="5">#REF!</definedName>
    <definedName name="эж_51" localSheetId="9">#REF!</definedName>
    <definedName name="эж_51">#REF!</definedName>
    <definedName name="эж_52" localSheetId="5">#REF!</definedName>
    <definedName name="эж_52" localSheetId="9">#REF!</definedName>
    <definedName name="эж_52">#REF!</definedName>
    <definedName name="эж_53" localSheetId="5">#REF!</definedName>
    <definedName name="эж_53" localSheetId="9">#REF!</definedName>
    <definedName name="эж_53">#REF!</definedName>
    <definedName name="эж_54" localSheetId="5">#REF!</definedName>
    <definedName name="эж_54" localSheetId="9">#REF!</definedName>
    <definedName name="эж_54">#REF!</definedName>
    <definedName name="эж_6" localSheetId="5">#REF!</definedName>
    <definedName name="эж_6" localSheetId="9">#REF!</definedName>
    <definedName name="эж_6">#REF!</definedName>
    <definedName name="эж_7" localSheetId="5">#REF!</definedName>
    <definedName name="эж_7" localSheetId="9">#REF!</definedName>
    <definedName name="эж_7">#REF!</definedName>
    <definedName name="эж_8" localSheetId="5">#REF!</definedName>
    <definedName name="эж_8" localSheetId="9">#REF!</definedName>
    <definedName name="эж_8">#REF!</definedName>
    <definedName name="эж_9" localSheetId="5">#REF!</definedName>
    <definedName name="эж_9" localSheetId="9">#REF!</definedName>
    <definedName name="эж_9">#REF!</definedName>
    <definedName name="эк" localSheetId="5">#REF!</definedName>
    <definedName name="эк" localSheetId="9">#REF!</definedName>
    <definedName name="эк">#REF!</definedName>
    <definedName name="эк1" localSheetId="5">#REF!</definedName>
    <definedName name="эк1" localSheetId="9">#REF!</definedName>
    <definedName name="эк1">#REF!</definedName>
    <definedName name="эко" localSheetId="5">#REF!</definedName>
    <definedName name="эко" localSheetId="9">#REF!</definedName>
    <definedName name="эко">#REF!</definedName>
    <definedName name="эко1" localSheetId="5">#REF!</definedName>
    <definedName name="эко1" localSheetId="9">#REF!</definedName>
    <definedName name="эко1">#REF!</definedName>
    <definedName name="экол.1" localSheetId="5">[1]топография!#REF!</definedName>
    <definedName name="экол.1" localSheetId="9">[1]топография!#REF!</definedName>
    <definedName name="экол.1">[1]топография!#REF!</definedName>
    <definedName name="экол1" localSheetId="5">#REF!</definedName>
    <definedName name="экол1" localSheetId="9">#REF!</definedName>
    <definedName name="экол1">#REF!</definedName>
    <definedName name="экол2" localSheetId="5">#REF!</definedName>
    <definedName name="экол2" localSheetId="9">#REF!</definedName>
    <definedName name="экол2">#REF!</definedName>
    <definedName name="Экол3" localSheetId="5">#REF!</definedName>
    <definedName name="Экол3" localSheetId="9">#REF!</definedName>
    <definedName name="Экол3">#REF!</definedName>
    <definedName name="эколог" localSheetId="5">#REF!</definedName>
    <definedName name="эколог" localSheetId="9">#REF!</definedName>
    <definedName name="эколог">#REF!</definedName>
    <definedName name="экология">NA()</definedName>
    <definedName name="эл" hidden="1">{#N/A,#N/A,TRUE,"Смета на пасс. обор. №1"}</definedName>
    <definedName name="эл_1" hidden="1">{#N/A,#N/A,TRUE,"Смета на пасс. обор. №1"}</definedName>
    <definedName name="эмс" localSheetId="5">[1]топография!#REF!</definedName>
    <definedName name="эмс" localSheetId="9">[1]топография!#REF!</definedName>
    <definedName name="эмс">[1]топография!#REF!</definedName>
    <definedName name="ю" localSheetId="5">#REF!</definedName>
    <definedName name="ю" localSheetId="9">#REF!</definedName>
    <definedName name="ю">#REF!</definedName>
    <definedName name="юб" localSheetId="5">#REF!</definedName>
    <definedName name="юб" localSheetId="9">#REF!</definedName>
    <definedName name="юб">#REF!</definedName>
    <definedName name="ЮФУ" localSheetId="5">#REF!</definedName>
    <definedName name="ЮФУ" localSheetId="9">#REF!</definedName>
    <definedName name="ЮФУ">#REF!</definedName>
    <definedName name="ЮФУ2" localSheetId="5">#REF!</definedName>
    <definedName name="ЮФУ2" localSheetId="9">#REF!</definedName>
    <definedName name="ЮФУ2">#REF!</definedName>
    <definedName name="ююю" hidden="1">{#N/A,#N/A,TRUE,"Смета на пасс. обор. №1"}</definedName>
    <definedName name="ююю_1" hidden="1">{#N/A,#N/A,TRUE,"Смета на пасс. обор. №1"}</definedName>
    <definedName name="я" localSheetId="5">#REF!</definedName>
    <definedName name="я" localSheetId="9">#REF!</definedName>
    <definedName name="я">#REF!</definedName>
  </definedNames>
  <calcPr calcId="162913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U37" i="54" l="1"/>
  <c r="U39" i="54"/>
  <c r="S31" i="54" l="1"/>
  <c r="H77" i="39" l="1"/>
  <c r="J36" i="54" l="1"/>
  <c r="K36" i="54"/>
  <c r="L36" i="54"/>
  <c r="M36" i="54"/>
  <c r="N36" i="54"/>
  <c r="P36" i="54"/>
  <c r="I38" i="54"/>
  <c r="I36" i="54"/>
  <c r="D7" i="55" l="1"/>
  <c r="I18" i="54"/>
  <c r="H62" i="54" l="1"/>
  <c r="H61" i="54" l="1"/>
  <c r="G77" i="39" l="1"/>
  <c r="F77" i="39"/>
  <c r="E77" i="39"/>
  <c r="G11" i="58" l="1"/>
  <c r="H11" i="58"/>
  <c r="O43" i="54" l="1"/>
  <c r="E28" i="54" l="1"/>
  <c r="D8" i="55" l="1"/>
  <c r="O18" i="54"/>
  <c r="K18" i="54"/>
  <c r="H65" i="54"/>
  <c r="F65" i="54"/>
  <c r="H54" i="54"/>
  <c r="F54" i="54"/>
  <c r="H52" i="54"/>
  <c r="I34" i="54"/>
  <c r="H55" i="54" l="1"/>
  <c r="Q16" i="54" s="1"/>
  <c r="E66" i="54"/>
  <c r="H66" i="54"/>
  <c r="D6" i="55"/>
  <c r="L18" i="54"/>
  <c r="M18" i="54"/>
  <c r="E55" i="54"/>
  <c r="H50" i="54"/>
  <c r="Q15" i="54" l="1"/>
  <c r="Q20" i="54"/>
  <c r="Q24" i="54"/>
  <c r="Q28" i="54"/>
  <c r="Q32" i="54"/>
  <c r="Q18" i="54"/>
  <c r="Q22" i="54"/>
  <c r="Q26" i="54"/>
  <c r="Q30" i="54"/>
  <c r="Q19" i="54"/>
  <c r="Q23" i="54"/>
  <c r="Q21" i="54"/>
  <c r="Q25" i="54"/>
  <c r="Q29" i="54"/>
  <c r="Q33" i="54"/>
  <c r="Q34" i="54"/>
  <c r="Q27" i="54"/>
  <c r="Q35" i="54"/>
  <c r="I32" i="54"/>
  <c r="J32" i="54" s="1"/>
  <c r="I35" i="54"/>
  <c r="J35" i="54" s="1"/>
  <c r="I33" i="54"/>
  <c r="J33" i="54" s="1"/>
  <c r="H27" i="54"/>
  <c r="I29" i="54"/>
  <c r="J29" i="54" s="1"/>
  <c r="G28" i="54"/>
  <c r="F27" i="54"/>
  <c r="E27" i="54"/>
  <c r="E26" i="54"/>
  <c r="G26" i="54" s="1"/>
  <c r="J26" i="54" s="1"/>
  <c r="E25" i="54"/>
  <c r="G25" i="54" s="1"/>
  <c r="J25" i="54" s="1"/>
  <c r="F24" i="54"/>
  <c r="E24" i="54"/>
  <c r="E23" i="54"/>
  <c r="E22" i="54"/>
  <c r="I21" i="54"/>
  <c r="E20" i="54"/>
  <c r="E19" i="54"/>
  <c r="I15" i="54"/>
  <c r="M14" i="54"/>
  <c r="L14" i="54"/>
  <c r="K14" i="54"/>
  <c r="J30" i="54"/>
  <c r="N30" i="54" s="1"/>
  <c r="J31" i="54"/>
  <c r="N31" i="54" s="1"/>
  <c r="J15" i="54" l="1"/>
  <c r="I16" i="54"/>
  <c r="G27" i="54"/>
  <c r="J27" i="54" s="1"/>
  <c r="I17" i="54"/>
  <c r="E36" i="54"/>
  <c r="E17" i="54" s="1"/>
  <c r="E37" i="54" s="1"/>
  <c r="F36" i="54"/>
  <c r="F17" i="54" s="1"/>
  <c r="F37" i="54" s="1"/>
  <c r="F38" i="54" s="1"/>
  <c r="F39" i="54" s="1"/>
  <c r="H36" i="54"/>
  <c r="H17" i="54" s="1"/>
  <c r="H37" i="54" s="1"/>
  <c r="J28" i="54"/>
  <c r="P31" i="54"/>
  <c r="I14" i="54"/>
  <c r="J16" i="54"/>
  <c r="N16" i="54" s="1"/>
  <c r="H38" i="54" l="1"/>
  <c r="H39" i="54" s="1"/>
  <c r="E38" i="54"/>
  <c r="E39" i="54"/>
  <c r="I37" i="54"/>
  <c r="R31" i="54"/>
  <c r="J14" i="54"/>
  <c r="N15" i="54"/>
  <c r="K25" i="54"/>
  <c r="M25" i="54" s="1"/>
  <c r="K26" i="54"/>
  <c r="M26" i="54" s="1"/>
  <c r="K27" i="54"/>
  <c r="M27" i="54" s="1"/>
  <c r="K28" i="54"/>
  <c r="K29" i="54"/>
  <c r="M29" i="54" s="1"/>
  <c r="K32" i="54"/>
  <c r="M32" i="54" s="1"/>
  <c r="K33" i="54"/>
  <c r="M33" i="54" s="1"/>
  <c r="K34" i="54"/>
  <c r="L34" i="54" s="1"/>
  <c r="K35" i="54"/>
  <c r="M35" i="54" s="1"/>
  <c r="G24" i="54"/>
  <c r="G23" i="54"/>
  <c r="J23" i="54" s="1"/>
  <c r="G22" i="54"/>
  <c r="J22" i="54" s="1"/>
  <c r="G20" i="54"/>
  <c r="G21" i="54"/>
  <c r="J21" i="54" s="1"/>
  <c r="J18" i="54"/>
  <c r="G19" i="54"/>
  <c r="U31" i="54" l="1"/>
  <c r="T31" i="54" s="1"/>
  <c r="G28" i="58" s="1"/>
  <c r="H28" i="58" s="1"/>
  <c r="E28" i="58"/>
  <c r="F28" i="58" s="1"/>
  <c r="I39" i="54"/>
  <c r="N18" i="54"/>
  <c r="J19" i="54"/>
  <c r="G36" i="54"/>
  <c r="G17" i="54" s="1"/>
  <c r="G37" i="54" s="1"/>
  <c r="J20" i="54"/>
  <c r="M28" i="54"/>
  <c r="K24" i="54"/>
  <c r="L24" i="54" s="1"/>
  <c r="J24" i="54"/>
  <c r="O20" i="54"/>
  <c r="O30" i="54"/>
  <c r="P30" i="54" s="1"/>
  <c r="O35" i="54"/>
  <c r="N14" i="54"/>
  <c r="L29" i="54"/>
  <c r="N29" i="54" s="1"/>
  <c r="L32" i="54"/>
  <c r="O34" i="54"/>
  <c r="O33" i="54"/>
  <c r="O25" i="54"/>
  <c r="L35" i="54"/>
  <c r="N35" i="54" s="1"/>
  <c r="L28" i="54"/>
  <c r="L26" i="54"/>
  <c r="N26" i="54" s="1"/>
  <c r="O23" i="54"/>
  <c r="O27" i="54"/>
  <c r="O19" i="54"/>
  <c r="O21" i="54"/>
  <c r="L33" i="54"/>
  <c r="N33" i="54" s="1"/>
  <c r="L27" i="54"/>
  <c r="N27" i="54" s="1"/>
  <c r="L25" i="54"/>
  <c r="N25" i="54" s="1"/>
  <c r="M24" i="54"/>
  <c r="K19" i="54"/>
  <c r="M34" i="54"/>
  <c r="K23" i="54"/>
  <c r="K21" i="54"/>
  <c r="O32" i="54"/>
  <c r="O29" i="54"/>
  <c r="O28" i="54"/>
  <c r="O26" i="54"/>
  <c r="O24" i="54"/>
  <c r="O22" i="54"/>
  <c r="K22" i="54"/>
  <c r="M22" i="54" s="1"/>
  <c r="K20" i="54"/>
  <c r="E29" i="39"/>
  <c r="H29" i="39"/>
  <c r="I29" i="39"/>
  <c r="E33" i="39"/>
  <c r="E45" i="39" s="1"/>
  <c r="E47" i="39" s="1"/>
  <c r="I33" i="39"/>
  <c r="I45" i="39" s="1"/>
  <c r="F45" i="39"/>
  <c r="F47" i="39" s="1"/>
  <c r="F48" i="39" s="1"/>
  <c r="F49" i="39" s="1"/>
  <c r="F52" i="39" s="1"/>
  <c r="F57" i="39" s="1"/>
  <c r="F58" i="39" s="1"/>
  <c r="G45" i="39"/>
  <c r="G49" i="39" s="1"/>
  <c r="G58" i="39" s="1"/>
  <c r="H45" i="39"/>
  <c r="H49" i="39" s="1"/>
  <c r="I53" i="39"/>
  <c r="I54" i="39"/>
  <c r="H55" i="39"/>
  <c r="H57" i="39" s="1"/>
  <c r="I55" i="39"/>
  <c r="I63" i="39"/>
  <c r="I64" i="39"/>
  <c r="I66" i="39"/>
  <c r="H67" i="39"/>
  <c r="I67" i="39"/>
  <c r="I68" i="39"/>
  <c r="I69" i="39"/>
  <c r="G28" i="38"/>
  <c r="H28" i="38" s="1"/>
  <c r="H29" i="38" s="1"/>
  <c r="H45" i="38" s="1"/>
  <c r="D29" i="38"/>
  <c r="D33" i="38"/>
  <c r="H33" i="38"/>
  <c r="E45" i="38"/>
  <c r="F45" i="38"/>
  <c r="F49" i="38" s="1"/>
  <c r="F58" i="38" s="1"/>
  <c r="E47" i="38"/>
  <c r="E48" i="38"/>
  <c r="E49" i="38" s="1"/>
  <c r="E52" i="38" s="1"/>
  <c r="E57" i="38" s="1"/>
  <c r="E58" i="38" s="1"/>
  <c r="H53" i="38"/>
  <c r="G54" i="38"/>
  <c r="H54" i="38"/>
  <c r="G55" i="38"/>
  <c r="H55" i="38" s="1"/>
  <c r="G56" i="38"/>
  <c r="H56" i="38" s="1"/>
  <c r="H63" i="38"/>
  <c r="G77" i="38" s="1"/>
  <c r="H64" i="38"/>
  <c r="H66" i="38"/>
  <c r="G67" i="38"/>
  <c r="H67" i="38"/>
  <c r="G68" i="38"/>
  <c r="H68" i="38" s="1"/>
  <c r="H69" i="38"/>
  <c r="G71" i="39" l="1"/>
  <c r="G73" i="39"/>
  <c r="G74" i="39" s="1"/>
  <c r="L19" i="54"/>
  <c r="K17" i="54"/>
  <c r="K37" i="54" s="1"/>
  <c r="P18" i="54"/>
  <c r="G29" i="38"/>
  <c r="G45" i="38" s="1"/>
  <c r="G49" i="38" s="1"/>
  <c r="P33" i="54"/>
  <c r="R33" i="54" s="1"/>
  <c r="S33" i="54" s="1"/>
  <c r="G57" i="38"/>
  <c r="D45" i="38"/>
  <c r="D47" i="38" s="1"/>
  <c r="G38" i="54"/>
  <c r="G39" i="54" s="1"/>
  <c r="R30" i="54"/>
  <c r="S30" i="54" s="1"/>
  <c r="N28" i="54"/>
  <c r="N32" i="54"/>
  <c r="P32" i="54" s="1"/>
  <c r="R32" i="54" s="1"/>
  <c r="S32" i="54" s="1"/>
  <c r="O16" i="54"/>
  <c r="P16" i="54" s="1"/>
  <c r="O15" i="54"/>
  <c r="P15" i="54" s="1"/>
  <c r="M20" i="54"/>
  <c r="P35" i="54"/>
  <c r="R35" i="54" s="1"/>
  <c r="S35" i="54" s="1"/>
  <c r="U35" i="54" s="1"/>
  <c r="V35" i="54" s="1"/>
  <c r="P29" i="54"/>
  <c r="R29" i="54" s="1"/>
  <c r="S29" i="54" s="1"/>
  <c r="P25" i="54"/>
  <c r="R25" i="54" s="1"/>
  <c r="S25" i="54" s="1"/>
  <c r="P27" i="54"/>
  <c r="R27" i="54" s="1"/>
  <c r="S27" i="54" s="1"/>
  <c r="P26" i="54"/>
  <c r="R26" i="54" s="1"/>
  <c r="S26" i="54" s="1"/>
  <c r="M19" i="54"/>
  <c r="N24" i="54"/>
  <c r="P24" i="54" s="1"/>
  <c r="R24" i="54" s="1"/>
  <c r="S24" i="54" s="1"/>
  <c r="M23" i="54"/>
  <c r="L23" i="54"/>
  <c r="L20" i="54"/>
  <c r="L22" i="54"/>
  <c r="N22" i="54" s="1"/>
  <c r="P22" i="54" s="1"/>
  <c r="R22" i="54" s="1"/>
  <c r="S22" i="54" s="1"/>
  <c r="M21" i="54"/>
  <c r="L21" i="54"/>
  <c r="F71" i="39"/>
  <c r="F73" i="39"/>
  <c r="F74" i="39" s="1"/>
  <c r="I47" i="39"/>
  <c r="I48" i="39" s="1"/>
  <c r="I49" i="39" s="1"/>
  <c r="E48" i="39"/>
  <c r="E49" i="39" s="1"/>
  <c r="E52" i="39" s="1"/>
  <c r="G75" i="39"/>
  <c r="H58" i="39"/>
  <c r="H80" i="39"/>
  <c r="E71" i="38"/>
  <c r="E75" i="38" s="1"/>
  <c r="E76" i="38" s="1"/>
  <c r="E73" i="38"/>
  <c r="E74" i="38" s="1"/>
  <c r="F71" i="38"/>
  <c r="F73" i="38"/>
  <c r="F74" i="38" s="1"/>
  <c r="K39" i="54" l="1"/>
  <c r="K38" i="54"/>
  <c r="U24" i="54"/>
  <c r="T24" i="54" s="1"/>
  <c r="G21" i="58" s="1"/>
  <c r="H21" i="58" s="1"/>
  <c r="E21" i="58"/>
  <c r="F21" i="58" s="1"/>
  <c r="U25" i="54"/>
  <c r="T25" i="54" s="1"/>
  <c r="G22" i="58" s="1"/>
  <c r="H22" i="58" s="1"/>
  <c r="E22" i="58"/>
  <c r="F22" i="58" s="1"/>
  <c r="U29" i="54"/>
  <c r="T29" i="54" s="1"/>
  <c r="G26" i="58" s="1"/>
  <c r="H26" i="58" s="1"/>
  <c r="E26" i="58"/>
  <c r="F26" i="58" s="1"/>
  <c r="U22" i="54"/>
  <c r="T22" i="54" s="1"/>
  <c r="G19" i="58" s="1"/>
  <c r="H19" i="58" s="1"/>
  <c r="E19" i="58"/>
  <c r="F19" i="58" s="1"/>
  <c r="U27" i="54"/>
  <c r="T27" i="54" s="1"/>
  <c r="G24" i="58" s="1"/>
  <c r="H24" i="58" s="1"/>
  <c r="E24" i="58"/>
  <c r="F24" i="58" s="1"/>
  <c r="U33" i="54"/>
  <c r="T33" i="54" s="1"/>
  <c r="G30" i="58" s="1"/>
  <c r="H30" i="58" s="1"/>
  <c r="E30" i="58"/>
  <c r="F30" i="58" s="1"/>
  <c r="U26" i="54"/>
  <c r="T26" i="54" s="1"/>
  <c r="G23" i="58" s="1"/>
  <c r="H23" i="58" s="1"/>
  <c r="E23" i="58"/>
  <c r="F23" i="58" s="1"/>
  <c r="T35" i="54"/>
  <c r="G32" i="58" s="1"/>
  <c r="H32" i="58" s="1"/>
  <c r="E32" i="58"/>
  <c r="F32" i="58" s="1"/>
  <c r="U32" i="54"/>
  <c r="T32" i="54" s="1"/>
  <c r="G29" i="58" s="1"/>
  <c r="H29" i="58" s="1"/>
  <c r="E29" i="58"/>
  <c r="F29" i="58" s="1"/>
  <c r="R18" i="54"/>
  <c r="L17" i="54"/>
  <c r="L37" i="54" s="1"/>
  <c r="N19" i="54"/>
  <c r="M17" i="54"/>
  <c r="M37" i="54" s="1"/>
  <c r="G58" i="38"/>
  <c r="G73" i="38" s="1"/>
  <c r="G74" i="38" s="1"/>
  <c r="R16" i="54"/>
  <c r="S16" i="54" s="1"/>
  <c r="R15" i="54"/>
  <c r="P28" i="54"/>
  <c r="P14" i="54"/>
  <c r="N20" i="54"/>
  <c r="N21" i="54"/>
  <c r="P21" i="54" s="1"/>
  <c r="R21" i="54" s="1"/>
  <c r="S21" i="54" s="1"/>
  <c r="N23" i="54"/>
  <c r="P23" i="54" s="1"/>
  <c r="E57" i="39"/>
  <c r="E58" i="39" s="1"/>
  <c r="I52" i="39"/>
  <c r="I57" i="39" s="1"/>
  <c r="I58" i="39" s="1"/>
  <c r="H73" i="39"/>
  <c r="G78" i="39"/>
  <c r="G79" i="39" s="1"/>
  <c r="F75" i="39"/>
  <c r="H47" i="38"/>
  <c r="H48" i="38" s="1"/>
  <c r="H49" i="38" s="1"/>
  <c r="D48" i="38"/>
  <c r="D49" i="38" s="1"/>
  <c r="D52" i="38" s="1"/>
  <c r="F75" i="38"/>
  <c r="F76" i="38" s="1"/>
  <c r="S18" i="54" l="1"/>
  <c r="S15" i="54"/>
  <c r="E12" i="58" s="1"/>
  <c r="F12" i="58" s="1"/>
  <c r="L38" i="54"/>
  <c r="L39" i="54" s="1"/>
  <c r="M38" i="54"/>
  <c r="M39" i="54"/>
  <c r="U21" i="54"/>
  <c r="T21" i="54" s="1"/>
  <c r="G18" i="58" s="1"/>
  <c r="H18" i="58" s="1"/>
  <c r="E18" i="58"/>
  <c r="F18" i="58" s="1"/>
  <c r="U30" i="54"/>
  <c r="T30" i="54" s="1"/>
  <c r="G27" i="58" s="1"/>
  <c r="H27" i="58" s="1"/>
  <c r="E27" i="58"/>
  <c r="F27" i="58" s="1"/>
  <c r="P19" i="54"/>
  <c r="E15" i="58"/>
  <c r="U15" i="54"/>
  <c r="T15" i="54" s="1"/>
  <c r="R23" i="54"/>
  <c r="S23" i="54" s="1"/>
  <c r="R14" i="54"/>
  <c r="R28" i="54"/>
  <c r="S28" i="54" s="1"/>
  <c r="P20" i="54"/>
  <c r="F78" i="39"/>
  <c r="F79" i="39" s="1"/>
  <c r="H74" i="39"/>
  <c r="I73" i="39"/>
  <c r="I74" i="39" s="1"/>
  <c r="H65" i="39"/>
  <c r="H60" i="39"/>
  <c r="E73" i="39"/>
  <c r="E74" i="39" s="1"/>
  <c r="E71" i="39"/>
  <c r="E75" i="39" s="1"/>
  <c r="H52" i="38"/>
  <c r="H57" i="38" s="1"/>
  <c r="H58" i="38" s="1"/>
  <c r="D57" i="38"/>
  <c r="D58" i="38" s="1"/>
  <c r="F15" i="58" l="1"/>
  <c r="U23" i="54"/>
  <c r="T23" i="54" s="1"/>
  <c r="G20" i="58" s="1"/>
  <c r="H20" i="58" s="1"/>
  <c r="E20" i="58"/>
  <c r="F20" i="58" s="1"/>
  <c r="S14" i="54"/>
  <c r="D15" i="55" s="1"/>
  <c r="E15" i="55" s="1"/>
  <c r="E13" i="58"/>
  <c r="U18" i="54"/>
  <c r="T18" i="54" s="1"/>
  <c r="R19" i="54"/>
  <c r="U16" i="54"/>
  <c r="T16" i="54" s="1"/>
  <c r="T14" i="54" s="1"/>
  <c r="D14" i="55"/>
  <c r="E14" i="55" s="1"/>
  <c r="F14" i="55" s="1"/>
  <c r="R20" i="54"/>
  <c r="S20" i="54" s="1"/>
  <c r="E25" i="58"/>
  <c r="F25" i="58" s="1"/>
  <c r="I65" i="39"/>
  <c r="I70" i="39" s="1"/>
  <c r="H70" i="39"/>
  <c r="E78" i="39"/>
  <c r="E79" i="39" s="1"/>
  <c r="H61" i="39"/>
  <c r="I60" i="39"/>
  <c r="I61" i="39" s="1"/>
  <c r="G60" i="38"/>
  <c r="D71" i="38"/>
  <c r="D73" i="38"/>
  <c r="G65" i="38"/>
  <c r="S19" i="54" l="1"/>
  <c r="G15" i="58"/>
  <c r="D12" i="55"/>
  <c r="E12" i="55" s="1"/>
  <c r="F12" i="55" s="1"/>
  <c r="F15" i="55"/>
  <c r="U20" i="54"/>
  <c r="T20" i="54" s="1"/>
  <c r="G17" i="58" s="1"/>
  <c r="H17" i="58" s="1"/>
  <c r="E17" i="58"/>
  <c r="F17" i="58" s="1"/>
  <c r="U19" i="54"/>
  <c r="T19" i="54" s="1"/>
  <c r="G16" i="58" s="1"/>
  <c r="H16" i="58" s="1"/>
  <c r="E16" i="58"/>
  <c r="F13" i="58"/>
  <c r="F11" i="58" s="1"/>
  <c r="E11" i="58"/>
  <c r="H15" i="58"/>
  <c r="I71" i="39"/>
  <c r="I75" i="39" s="1"/>
  <c r="H71" i="39"/>
  <c r="H75" i="39" s="1"/>
  <c r="U28" i="54"/>
  <c r="T28" i="54" s="1"/>
  <c r="G25" i="58" s="1"/>
  <c r="H25" i="58" s="1"/>
  <c r="J34" i="54"/>
  <c r="H65" i="38"/>
  <c r="H70" i="38" s="1"/>
  <c r="G70" i="38"/>
  <c r="D74" i="38"/>
  <c r="H73" i="38"/>
  <c r="H74" i="38" s="1"/>
  <c r="D75" i="38"/>
  <c r="D76" i="38" s="1"/>
  <c r="H60" i="38"/>
  <c r="H61" i="38" s="1"/>
  <c r="G61" i="38"/>
  <c r="F16" i="58" l="1"/>
  <c r="J17" i="54"/>
  <c r="J37" i="54" s="1"/>
  <c r="H71" i="38"/>
  <c r="H75" i="38" s="1"/>
  <c r="H76" i="38" s="1"/>
  <c r="H78" i="39"/>
  <c r="I77" i="39"/>
  <c r="G71" i="38"/>
  <c r="G75" i="38" s="1"/>
  <c r="G76" i="38" s="1"/>
  <c r="J38" i="54" l="1"/>
  <c r="J39" i="54" s="1"/>
  <c r="N34" i="54"/>
  <c r="I78" i="39"/>
  <c r="H79" i="39"/>
  <c r="I79" i="39" s="1"/>
  <c r="N17" i="54" l="1"/>
  <c r="N37" i="54" s="1"/>
  <c r="P34" i="54"/>
  <c r="N38" i="54" l="1"/>
  <c r="N39" i="54" s="1"/>
  <c r="P17" i="54"/>
  <c r="P37" i="54" s="1"/>
  <c r="R34" i="54"/>
  <c r="S34" i="54" l="1"/>
  <c r="S36" i="54" s="1"/>
  <c r="R36" i="54"/>
  <c r="R17" i="54" s="1"/>
  <c r="R37" i="54" s="1"/>
  <c r="P38" i="54"/>
  <c r="P39" i="54" s="1"/>
  <c r="U34" i="54"/>
  <c r="T34" i="54" s="1"/>
  <c r="E31" i="58" l="1"/>
  <c r="F31" i="58" s="1"/>
  <c r="G31" i="58"/>
  <c r="H31" i="58" s="1"/>
  <c r="T36" i="54"/>
  <c r="R38" i="54"/>
  <c r="R39" i="54" s="1"/>
  <c r="D19" i="55"/>
  <c r="E33" i="58"/>
  <c r="E14" i="58" s="1"/>
  <c r="S17" i="54"/>
  <c r="D20" i="55" l="1"/>
  <c r="E20" i="55" s="1"/>
  <c r="S37" i="54"/>
  <c r="T17" i="54"/>
  <c r="T37" i="54" s="1"/>
  <c r="G33" i="58"/>
  <c r="F33" i="58"/>
  <c r="F14" i="58" s="1"/>
  <c r="F34" i="58" s="1"/>
  <c r="E34" i="58"/>
  <c r="E35" i="58" s="1"/>
  <c r="E25" i="55"/>
  <c r="D16" i="55"/>
  <c r="E16" i="55" s="1"/>
  <c r="D18" i="55" l="1"/>
  <c r="D23" i="55" s="1"/>
  <c r="F35" i="58"/>
  <c r="F36" i="58" s="1"/>
  <c r="T38" i="54"/>
  <c r="T39" i="54" s="1"/>
  <c r="S38" i="54"/>
  <c r="S39" i="54" s="1"/>
  <c r="F20" i="55"/>
  <c r="F25" i="55" s="1"/>
  <c r="E36" i="58"/>
  <c r="E11" i="55"/>
  <c r="E21" i="55" s="1"/>
  <c r="H33" i="58"/>
  <c r="H14" i="58" s="1"/>
  <c r="H34" i="58" s="1"/>
  <c r="G14" i="58"/>
  <c r="G34" i="58" s="1"/>
  <c r="G35" i="58" s="1"/>
  <c r="G36" i="58" s="1"/>
  <c r="D11" i="55"/>
  <c r="D21" i="55" s="1"/>
  <c r="H35" i="58" l="1"/>
  <c r="H36" i="58" s="1"/>
  <c r="F16" i="55"/>
  <c r="F11" i="55" s="1"/>
  <c r="G6" i="57" s="1"/>
  <c r="F21" i="55" l="1"/>
  <c r="B19" i="59" s="1"/>
  <c r="E19" i="55"/>
  <c r="F19" i="55" s="1"/>
  <c r="D24" i="55"/>
  <c r="E24" i="55" l="1"/>
  <c r="F24" i="55" s="1"/>
  <c r="E23" i="55" l="1"/>
  <c r="F23" i="55" s="1"/>
  <c r="E18" i="55"/>
  <c r="F18" i="55" s="1"/>
  <c r="D25" i="55"/>
</calcChain>
</file>

<file path=xl/comments1.xml><?xml version="1.0" encoding="utf-8"?>
<comments xmlns="http://schemas.openxmlformats.org/spreadsheetml/2006/main">
  <authors>
    <author>Алексей</author>
    <author>Сергей</author>
    <author>nsavkin</author>
    <author>TPokrovskaya</author>
    <author>Alex</author>
  </authors>
  <commentList>
    <comment ref="C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ИтогоБИМ::&lt;Всего по расчету(руб./тыс.руб.)&gt;</t>
        </r>
      </text>
    </comment>
    <comment ref="C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101 значение&gt;</t>
        </r>
      </text>
    </comment>
    <comment ref="D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C13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B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D19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B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C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  <comment ref="D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СводРасч::&lt;Строительные работы&gt;
&lt;Формула - Строительные работы&gt;</t>
        </r>
      </text>
    </comment>
    <comment ref="E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СводРасч::&lt;Монтажные работы&gt;
&lt;Формула - Монтажные работы&gt;</t>
        </r>
      </text>
    </comment>
    <comment ref="F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СводРасч::&lt;Оборудование, мебель, инвентарь&gt;
&lt;Формула - Оборудование&gt;</t>
        </r>
      </text>
    </comment>
    <comment ref="G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СводРасч::&lt;Прочее&gt;
&lt;Формула - Прочее&gt;</t>
        </r>
      </text>
    </comment>
    <comment ref="H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СводРасч::&lt;Всего&gt;</t>
        </r>
      </text>
    </comment>
  </commentList>
</comments>
</file>

<file path=xl/comments2.xml><?xml version="1.0" encoding="utf-8"?>
<comments xmlns="http://schemas.openxmlformats.org/spreadsheetml/2006/main">
  <authors>
    <author>Алексей</author>
    <author>Сергей</author>
    <author>nsavkin</author>
    <author>TPokrovskaya</author>
    <author>Alex</author>
  </authors>
  <commentList>
    <comment ref="D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ИтогоБИМ::&lt;Всего по расчету(руб./тыс.руб.)&gt;</t>
        </r>
      </text>
    </comment>
    <comment ref="D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101 значение&gt;</t>
        </r>
      </text>
    </comment>
    <comment ref="E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3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19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C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D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  <comment ref="E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СводРасч::&lt;Строительные работы&gt;
&lt;Формула - Строительные работы&gt;</t>
        </r>
      </text>
    </comment>
    <comment ref="F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СводРасч::&lt;Монтажные работы&gt;
&lt;Формула - Монтажные работы&gt;</t>
        </r>
      </text>
    </comment>
    <comment ref="G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СводРасч::&lt;Оборудование, мебель, инвентарь&gt;
&lt;Формула - Оборудование&gt;</t>
        </r>
      </text>
    </comment>
    <comment ref="H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СводРасч::&lt;Прочее&gt;
&lt;Формула - Прочее&gt;</t>
        </r>
      </text>
    </comment>
    <comment ref="I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СводРасч::&lt;Всего&gt;</t>
        </r>
      </text>
    </comment>
  </commentList>
</comments>
</file>

<file path=xl/comments3.xml><?xml version="1.0" encoding="utf-8"?>
<comments xmlns="http://schemas.openxmlformats.org/spreadsheetml/2006/main">
  <authors>
    <author>TPokrovskaya</author>
    <author>Alex</author>
  </authors>
  <commentList>
    <comment ref="E1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13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C13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D13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  <comment ref="E13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СводРасч::&lt;Строительные работы&gt;
&lt;Формула - Строительные работы&gt;</t>
        </r>
      </text>
    </comment>
    <comment ref="F13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СводРасч::&lt;Монтажные работы&gt;
&lt;Формула - Монтажные работы&gt;</t>
        </r>
      </text>
    </comment>
    <comment ref="H13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СводРасч::&lt;Оборудование, мебель, инвентарь&gt;
&lt;Формула - Оборудование&gt;</t>
        </r>
      </text>
    </comment>
    <comment ref="I13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СводРасч::&lt;Прочее&gt;
&lt;Формула - Прочее&gt;</t>
        </r>
      </text>
    </comment>
    <comment ref="J13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СводРасч::&lt;Всего&gt;</t>
        </r>
      </text>
    </comment>
  </commentList>
</comments>
</file>

<file path=xl/comments4.xml><?xml version="1.0" encoding="utf-8"?>
<comments xmlns="http://schemas.openxmlformats.org/spreadsheetml/2006/main">
  <authors>
    <author>Alex</author>
  </authors>
  <commentList>
    <comment ref="B1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C1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</commentList>
</comments>
</file>

<file path=xl/comments5.xml><?xml version="1.0" encoding="utf-8"?>
<comments xmlns="http://schemas.openxmlformats.org/spreadsheetml/2006/main">
  <authors>
    <author>TPokrovskaya</author>
    <author>Alex</author>
  </authors>
  <commentList>
    <comment ref="B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A11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B11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C11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</commentList>
</comments>
</file>

<file path=xl/comments6.xml><?xml version="1.0" encoding="utf-8"?>
<comments xmlns="http://schemas.openxmlformats.org/spreadsheetml/2006/main">
  <authors>
    <author>Alex</author>
  </authors>
  <commentList>
    <comment ref="A1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B1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</commentList>
</comments>
</file>

<file path=xl/sharedStrings.xml><?xml version="1.0" encoding="utf-8"?>
<sst xmlns="http://schemas.openxmlformats.org/spreadsheetml/2006/main" count="647" uniqueCount="286">
  <si>
    <t xml:space="preserve">Заказчик </t>
  </si>
  <si>
    <t>(наименование организации)</t>
  </si>
  <si>
    <t>(ссылка на документ об утверждении)</t>
  </si>
  <si>
    <t>(наименование стройки)</t>
  </si>
  <si>
    <t>№ пп</t>
  </si>
  <si>
    <t>монтажных работ</t>
  </si>
  <si>
    <t>Утверждено приказом № 421 от 4 августа 2020 г. Минстроя РФ</t>
  </si>
  <si>
    <t>Приложение № 6</t>
  </si>
  <si>
    <t xml:space="preserve">Сводный сметный расчет сметной стоимостью   </t>
  </si>
  <si>
    <t>"Утвержден" «     »______________________20__ г.</t>
  </si>
  <si>
    <t>СВОДНЫЙ СМЕТНЫЙ РАСЧЕТ СТОИМОСТИ СТРОИТЕЛЬСТВА № ССРСС-</t>
  </si>
  <si>
    <t>Обоснование</t>
  </si>
  <si>
    <t>Наименование глав, объектов капитального строительства, работ и затрат</t>
  </si>
  <si>
    <t xml:space="preserve">строительных
(ремонтно- строительных, ремонтно- реставрационных) работ
</t>
  </si>
  <si>
    <t>оборудования</t>
  </si>
  <si>
    <t>прочих затрат</t>
  </si>
  <si>
    <t>всего</t>
  </si>
  <si>
    <t>Глава 1. Подготовка территории строительства</t>
  </si>
  <si>
    <t/>
  </si>
  <si>
    <t>Итого по Главе 1. "Подготовка территории строительства"</t>
  </si>
  <si>
    <t>Глава 2. Основные объекты строительства</t>
  </si>
  <si>
    <t>02-01-01</t>
  </si>
  <si>
    <t>02-01-02</t>
  </si>
  <si>
    <t>Итого по Главе 2. "Основные объекты строительства"</t>
  </si>
  <si>
    <t>Глава 6. Наружные сети и сооружения водоснабжения, водоотведения, теплоснабжения и газоснабжения</t>
  </si>
  <si>
    <t>06-01-01</t>
  </si>
  <si>
    <t>Система водоотведения</t>
  </si>
  <si>
    <t>06-01-02</t>
  </si>
  <si>
    <t>Итого по Главе 6. "Наружные сети и сооружения водоснабжения, водоотведения, теплоснабжения и газоснабжения"</t>
  </si>
  <si>
    <t>Глава 7. Благоустройство и озеленение территории</t>
  </si>
  <si>
    <t>07-01-01</t>
  </si>
  <si>
    <t>Наружное освещение</t>
  </si>
  <si>
    <t>Итого по Главе 7. "Благоустройство и озеленение территории"</t>
  </si>
  <si>
    <t>Итого по Главам 1-7</t>
  </si>
  <si>
    <t>Глава 8. Временные здания и сооружения</t>
  </si>
  <si>
    <t>Итого по Главам 1-8</t>
  </si>
  <si>
    <t>Глава 9. Прочие работы и затраты</t>
  </si>
  <si>
    <t>09-01-01</t>
  </si>
  <si>
    <t>Пусконаладочные работы</t>
  </si>
  <si>
    <t>Итого по Главе 9. "Прочие работы и затраты"</t>
  </si>
  <si>
    <t>Итого по Главам 1-9</t>
  </si>
  <si>
    <t>Глава 12. 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</t>
  </si>
  <si>
    <t>Итого по Главам 1-12</t>
  </si>
  <si>
    <t>Непредвиденные затраты</t>
  </si>
  <si>
    <t>Итого с учетом "Непредвиденные затраты"</t>
  </si>
  <si>
    <t>Налоги и обязательные платежи</t>
  </si>
  <si>
    <t>Итого по сводному расчету</t>
  </si>
  <si>
    <t>01-01-01</t>
  </si>
  <si>
    <t>Создание геодезической разбивочной основы и вынос в натуру основных осей линейного сооружения.</t>
  </si>
  <si>
    <t>Сметная стоимость, тыс.руб.</t>
  </si>
  <si>
    <t>Итого по Главе 8. "Временные здания и сооружения"</t>
  </si>
  <si>
    <t>СР-1</t>
  </si>
  <si>
    <t xml:space="preserve">Расходы на командировки рабочих, привлекаемых для строительства  </t>
  </si>
  <si>
    <t>Расходы на утилизацию отходов</t>
  </si>
  <si>
    <t>Размер платы экологического мониторинга на период строительства (Санитарно-химический мониторинг почво-грунтов)</t>
  </si>
  <si>
    <t>Дополнительные затрат при производстве строительно-монтажных работ в зимнее время  0,5 % от СМР 1-8</t>
  </si>
  <si>
    <t>Глава 10. Содержание службы заказчика-застройщика (технического надзора) строящегося предприятия</t>
  </si>
  <si>
    <t>Постановление правительства РФ от 21 июня 2010 года №468</t>
  </si>
  <si>
    <t>Строительный контроль заказчика, 2,14%</t>
  </si>
  <si>
    <t>Итого по главе 10</t>
  </si>
  <si>
    <t>Разработка проектной документации</t>
  </si>
  <si>
    <t>Разработка рабочей документации</t>
  </si>
  <si>
    <t>МДС 81-35.2004</t>
  </si>
  <si>
    <t>Авторский надзор 0,2%</t>
  </si>
  <si>
    <t>СР-2</t>
  </si>
  <si>
    <t>Расходы на проезд специалистов, осуществляющих авторский надзор</t>
  </si>
  <si>
    <t>Итого по главе 12</t>
  </si>
  <si>
    <t>Смета №1</t>
  </si>
  <si>
    <t>Смета №2</t>
  </si>
  <si>
    <t>дог.0342Д-22/ГГЭ-31081/13-01/БС</t>
  </si>
  <si>
    <t xml:space="preserve">Стоимость проведения экологической экспертизы </t>
  </si>
  <si>
    <t>Приказ от 4.08.2020 № 421/пр п.179</t>
  </si>
  <si>
    <t>Непредвиденные затраты для объектов капитального строительства непроизводственного назначения - 2%</t>
  </si>
  <si>
    <t>Итого "Непредвиденные затраты"</t>
  </si>
  <si>
    <t>№ 303-ФЗ от 3.08.2018</t>
  </si>
  <si>
    <t>Итого "Налоги и обязательные платежи"</t>
  </si>
  <si>
    <t>тыс. руб.</t>
  </si>
  <si>
    <t xml:space="preserve">Составлен(а) в базисном уровне цен  </t>
  </si>
  <si>
    <t>Подготовка технического плана инженерного сооружения</t>
  </si>
  <si>
    <t>СР-6</t>
  </si>
  <si>
    <t>Благоустройство</t>
  </si>
  <si>
    <t>Приказ от 19.06.2020 № 332/пр прил.1 п.54</t>
  </si>
  <si>
    <t>Временные здания и сооружения - Санатории, санатории-профилактории, профилактории, дома отдыха и базы отдыха, пансионаты, лечебно-оздоровительные комплексы, санаторные, оздоровительные и спортивные детские лагеря - 2,3%</t>
  </si>
  <si>
    <t>07-01-02</t>
  </si>
  <si>
    <t xml:space="preserve">Стоимость проектно-изыскательских работ (справочно):   </t>
  </si>
  <si>
    <t>тыс.руб.</t>
  </si>
  <si>
    <t>Приказ от 25.05.2021 № 325/пр п.85 Прил.№1</t>
  </si>
  <si>
    <t>Расчет</t>
  </si>
  <si>
    <t>Д.М. Дыченко</t>
  </si>
  <si>
    <t>Ю.Ю. Юров</t>
  </si>
  <si>
    <t>Х.Х. Тимижев</t>
  </si>
  <si>
    <t>Б.Г.Шлом</t>
  </si>
  <si>
    <t xml:space="preserve">Главный инженер проекта: </t>
  </si>
  <si>
    <t>(должность, подпись, расшифровка)</t>
  </si>
  <si>
    <t xml:space="preserve">Составил : Начальник сметного отдела:  </t>
  </si>
  <si>
    <t xml:space="preserve">Генеральный директор
ООО "НКД"
</t>
  </si>
  <si>
    <t>(должность, подпись, расшифровка)
м.п.</t>
  </si>
  <si>
    <t xml:space="preserve">Заказчик: 
Акционерное общество "КАВКАЗ.РФ"
Генеральный директор  </t>
  </si>
  <si>
    <t>Устройство объездной односторонней дороги</t>
  </si>
  <si>
    <t>Стоимость проведения экспертизы проектно-изыскательских работ (345,04*27,3%)</t>
  </si>
  <si>
    <t>ЭЛ-20-1-П-ОВОС-ПЗ (л.148)</t>
  </si>
  <si>
    <t>Размер платы выбросов загрязняющих веществ в атмосферный воздух источниками в период строительства</t>
  </si>
  <si>
    <t>ЭЛ-20-1-П-ООС-ПЗ (л.143-144)</t>
  </si>
  <si>
    <t>ЭЛ-20-1-П-ООС-ПЗ (л.145-146)</t>
  </si>
  <si>
    <t>Реконструкция существующего газопровода низкого давления с выносом ГРПШ</t>
  </si>
  <si>
    <t>Итого по Главе 5. "Объекты транспортного хозяйства и связи"</t>
  </si>
  <si>
    <t>Наружные сети связи</t>
  </si>
  <si>
    <t>05-01-01</t>
  </si>
  <si>
    <t>Глава 5. Объекты транспортного хозяйства и связи</t>
  </si>
  <si>
    <t>ПОДД</t>
  </si>
  <si>
    <t>Компенсационные выплаты за вырубку заленых насаджений</t>
  </si>
  <si>
    <t>ЭЛ-20-1-П-ООС-ПЗ (л.147)</t>
  </si>
  <si>
    <t>Вырубка зеленых насаждений</t>
  </si>
  <si>
    <t>01-01-03</t>
  </si>
  <si>
    <t>Вынос существующего газопровода</t>
  </si>
  <si>
    <t>01-01-02</t>
  </si>
  <si>
    <t>"Всесезонный туристско рекреационный комплекс «Эльбрус», Кабардино-Балкарская Республика. Благоустройство центральной части Поляны Азау. Этап 3. Объездная односторонняя дорога."</t>
  </si>
  <si>
    <t>Акционерное общество "КАВКАЗ.РФ"</t>
  </si>
  <si>
    <t>НДС - 20%</t>
  </si>
  <si>
    <t>Стоимость проведения экспертизы проектно-изыскательских работ (345,04*27,3%*5,71)</t>
  </si>
  <si>
    <t>Размер платы выбросов загрязняющих веществ в атмо-
сферный воздух источниками в период строительства</t>
  </si>
  <si>
    <t>Составлен(а) в текущем уровне цен 3кв. 2021г.</t>
  </si>
  <si>
    <t>ВЗИС - 2,3%</t>
  </si>
  <si>
    <t>Возврат от разборки ВЗИС-15%</t>
  </si>
  <si>
    <t>ЗУ-0,5%</t>
  </si>
  <si>
    <t>Стоимость работ в ценах утверждения сметной документации- 
3 квартала 2021 г.</t>
  </si>
  <si>
    <t xml:space="preserve">Индекс фактической инфляции* </t>
  </si>
  <si>
    <r>
      <t xml:space="preserve">Стоимость работ в ценах на дату формирования начальной (максимальной) цены контракта - </t>
    </r>
    <r>
      <rPr>
        <b/>
        <sz val="12"/>
        <color rgb="FFFF0000"/>
        <rFont val="Times New Roman"/>
        <family val="1"/>
        <charset val="204"/>
      </rPr>
      <t>апрель 2022 г.</t>
    </r>
  </si>
  <si>
    <t>Индекс прогнозной инфляции на период выполнения работ</t>
  </si>
  <si>
    <t>Начальная (максимальная) цена контракта с учетом индекса прогнозной инфляции на период выполнения работ</t>
  </si>
  <si>
    <t>в том числе Оборудование</t>
  </si>
  <si>
    <t>*Индекс фактической инфляции по данным Росстата ("Строительство ", Кабардино-Балкарская республика) от цен утверждения сметной документации до даты формирования НМЦК (октябрь 2021 к апрель 2022)</t>
  </si>
  <si>
    <t>Затраты на оплату проживания и суточные работников</t>
  </si>
  <si>
    <t>Затраты на перевозку работников к месту командирования и обратно</t>
  </si>
  <si>
    <t>1.1</t>
  </si>
  <si>
    <t xml:space="preserve">Разработка рабочей документации. </t>
  </si>
  <si>
    <t xml:space="preserve">Проектные работы (Стадия РД) </t>
  </si>
  <si>
    <t>Непредвиденные работы и затраты</t>
  </si>
  <si>
    <t>1.2</t>
  </si>
  <si>
    <t xml:space="preserve">Строительство (строительные работы, оборудование, прочие затраты). </t>
  </si>
  <si>
    <t>СМР</t>
  </si>
  <si>
    <t>Расчет начальной (максимальной) цены контракта при осуществлении закупки на выполнение подрядных работ по строительству</t>
  </si>
  <si>
    <t>объект:</t>
  </si>
  <si>
    <t>по адресу:</t>
  </si>
  <si>
    <t>гора Эльбрус, Эльбрусский муниципальный район, Кабардино-Балкарская Республика, Российская Федерация</t>
  </si>
  <si>
    <t>Основания для расчета:</t>
  </si>
  <si>
    <t>3. Утвержденный сводный сметный расчет стоимости строительства "Всесезонный туристско рекреационный комплекс «Эльбрус», Кабардино-Балкарская Республика. Благоустройство центральной части Поляны Азау. Этап 3. Объездная односторонняя дорога."" в ценах 3 квартала 2021 г.</t>
  </si>
  <si>
    <t>Разработка РД</t>
  </si>
  <si>
    <t>Дата формирования НМЦК</t>
  </si>
  <si>
    <t>Продолжительность выполнения работ, мес.</t>
  </si>
  <si>
    <t>Начало работ</t>
  </si>
  <si>
    <t>Окончание работ</t>
  </si>
  <si>
    <t>Индекс Минэкономразвития РФ на 2022 г. (Письмо Минэкономразвития России от 30.09.2020 г. № 32028-ПК/Д03и)</t>
  </si>
  <si>
    <t>ежемесячный прогнозный индекс на 2021 год</t>
  </si>
  <si>
    <t>^(1/12)</t>
  </si>
  <si>
    <t>Индекс прогнозной инфляции</t>
  </si>
  <si>
    <t>2. Заключение Федерального автономного учреждения "Главное управление государственной экспертизы" (ФАУ "ГЛАВГОСЭКСПЕРТИЗА РОССИИ") от 31.03.2022 № 07-1-1-3-019218-2022</t>
  </si>
  <si>
    <t xml:space="preserve">Авторский надзор </t>
  </si>
  <si>
    <t>Стоимость без учета НДС</t>
  </si>
  <si>
    <t>НДС-20%</t>
  </si>
  <si>
    <t>Стоимость с учетом НДС</t>
  </si>
  <si>
    <t>РАСЧЕТ НАЧАЛЬНОЙ МАКСИМАЛЬНОЙ ЦЕНЫ ДОГОВОРА</t>
  </si>
  <si>
    <t>по объекту:</t>
  </si>
  <si>
    <t xml:space="preserve">Продолжительность работ </t>
  </si>
  <si>
    <t>мес.</t>
  </si>
  <si>
    <t xml:space="preserve">Начало работ - </t>
  </si>
  <si>
    <t xml:space="preserve">Окончание работ - </t>
  </si>
  <si>
    <t>№ п.п.</t>
  </si>
  <si>
    <t>Перечень видов работ</t>
  </si>
  <si>
    <t>без учета НДС</t>
  </si>
  <si>
    <t>НДС-20 %</t>
  </si>
  <si>
    <t>с учетом НДС</t>
  </si>
  <si>
    <t>1</t>
  </si>
  <si>
    <t>В том числе:</t>
  </si>
  <si>
    <t xml:space="preserve">Инфляционная составляющая за период выполнения работ </t>
  </si>
  <si>
    <t>Строительство (строительные работы, оборудование, прочие затраты)</t>
  </si>
  <si>
    <t xml:space="preserve">Оборудование </t>
  </si>
  <si>
    <t xml:space="preserve">Непредвиденные затраты </t>
  </si>
  <si>
    <t>Инфляционная составляющая за период выполнения работ</t>
  </si>
  <si>
    <t>ВСЕГО:</t>
  </si>
  <si>
    <t xml:space="preserve">непредвиденные расходы </t>
  </si>
  <si>
    <t xml:space="preserve">инфляционная составляющая за период выполнения работ </t>
  </si>
  <si>
    <t>Ведомость объемов конструктивных решений (элементов) и комплексов (видов) работ</t>
  </si>
  <si>
    <t>Единица измерения</t>
  </si>
  <si>
    <t>Количество (объем работ)</t>
  </si>
  <si>
    <t>комплекс</t>
  </si>
  <si>
    <t>1.1.1</t>
  </si>
  <si>
    <t>1.1.2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</si>
  <si>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</si>
  <si>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</si>
  <si>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</si>
  <si>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</si>
  <si>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</si>
  <si>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</si>
  <si>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</si>
  <si>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</si>
  <si>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</si>
  <si>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</si>
  <si>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1.2.11</t>
  </si>
  <si>
    <t>1.2.12</t>
  </si>
  <si>
    <t>1.2.13</t>
  </si>
  <si>
    <t>1.2.14</t>
  </si>
  <si>
    <t>1.2.15</t>
  </si>
  <si>
    <t>1.2.16</t>
  </si>
  <si>
    <t>1.2.17</t>
  </si>
  <si>
    <t>1.2.18</t>
  </si>
  <si>
    <t>Протокол</t>
  </si>
  <si>
    <t>начальной (максимальной) цены контракта</t>
  </si>
  <si>
    <t>Объект закупки</t>
  </si>
  <si>
    <t xml:space="preserve">Начальная (максимальная ) цена контракта составляет </t>
  </si>
  <si>
    <t>Начальная (максимальная ) цена контракта включает в себя расходы:</t>
  </si>
  <si>
    <t>- разработка рабочей документации;</t>
  </si>
  <si>
    <t>- Определение и закрепление основных осей зданий и сооружений;</t>
  </si>
  <si>
    <t>- затраты на оплату труда рабочих-строителей;</t>
  </si>
  <si>
    <t>- затраты на приобретение материалов, изделий и конструкций;</t>
  </si>
  <si>
    <t>- затраты на эксплуатацию машин и механизмов;</t>
  </si>
  <si>
    <t>- накладные расходы;</t>
  </si>
  <si>
    <t>- сметную прибыль;</t>
  </si>
  <si>
    <t>- стоимость оборудования поставки подрядчика;</t>
  </si>
  <si>
    <t>- затраты на строительство временных зданий и сооружений;</t>
  </si>
  <si>
    <t>- возврат от разборки временных зданий и сооружений в размере 15% от суммы затрат на их возведение;</t>
  </si>
  <si>
    <t>- удорожание работ в зимнее время;</t>
  </si>
  <si>
    <t>- затраты, связанные с проживанием строительных рабочих и машинистов строительной техники для производства СМР;</t>
  </si>
  <si>
    <t>- затраты, связанные с суточными расходами строительных рабочих и машинистов строительной техники для производства СМР</t>
  </si>
  <si>
    <t>- затраты, связанные с перевозкой рабочих;</t>
  </si>
  <si>
    <t xml:space="preserve">- затраты на проведение производственного экологического мониторинга; </t>
  </si>
  <si>
    <t>- плата за негативное воздействие на окружающую среду;</t>
  </si>
  <si>
    <t>- затраты на авторский надзор;</t>
  </si>
  <si>
    <t>- резерв средств на непредвиденные работы и затраты;</t>
  </si>
  <si>
    <t>-индексы фактической инфляции для пересчета сметной стоимости из уровня цен утверждения проектной документации в уровень цен на дату определения НМЦК;</t>
  </si>
  <si>
    <t>-прогнозные индексы инфляции для пересчета из уровня цен на дату определения НМЦК в уровень цен соответствующего периода реализации проекта;</t>
  </si>
  <si>
    <t>- налог на добавленную стоимость в размере 20%.</t>
  </si>
  <si>
    <t>Приложение:</t>
  </si>
  <si>
    <t>Расчет начальной (максимальной) цены контракта.</t>
  </si>
  <si>
    <t xml:space="preserve">Заказчик: </t>
  </si>
  <si>
    <t>(должность, подпись, инициалы, фамилия)</t>
  </si>
  <si>
    <t>1. Приказ об утверждении проектной документации, включая сводный сметный расчет стоимости строительства от __________ № ____________.</t>
  </si>
  <si>
    <t>1. Приказ об утверждении проектной документации, включая сводный сметный расчет стоимости строительства от 01.04.2022 № Пр-22-105.</t>
  </si>
  <si>
    <t xml:space="preserve">Непредвиденные затраты для объектов капитального строительства непроизводственного назначения </t>
  </si>
  <si>
    <t>** поскольку индекс Росстата за  январь, март 2022 отсутствует, он принимается равным 1.</t>
  </si>
  <si>
    <t>СР-1 раздел 1</t>
  </si>
  <si>
    <t>СР-1 раздел 2</t>
  </si>
  <si>
    <t>Цена, руб.</t>
  </si>
  <si>
    <t>На единицу измерения</t>
  </si>
  <si>
    <t>Всего</t>
  </si>
  <si>
    <t>2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</si>
  <si>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</si>
  <si>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</si>
  <si>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</si>
  <si>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</si>
  <si>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</si>
  <si>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</si>
  <si>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</si>
  <si>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</si>
  <si>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</si>
  <si>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</si>
  <si>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</si>
  <si>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</si>
  <si>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</si>
  <si>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</si>
  <si>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2.16</t>
  </si>
  <si>
    <t>2.17</t>
  </si>
  <si>
    <t>2.18</t>
  </si>
  <si>
    <t>2.19</t>
  </si>
  <si>
    <t>ПРОЕКТ СМЕТЫ КОНТРАКТА</t>
  </si>
  <si>
    <t>2.20</t>
  </si>
  <si>
    <t>ПОЯСНИТЕЛЬНАЯ ЗАПИСКА</t>
  </si>
  <si>
    <t>К РАСЧЕТУ НАЧАЛЬНОЙ МАКСИМАЛЬНОЙ ЦЕНЫ ДОГОВОРА</t>
  </si>
  <si>
    <t>Расчет стоимости строительства выполнен проектно- сметным методом.</t>
  </si>
  <si>
    <t>Цена работ учитывает все затраты Подрядчика, включая стоимость проектных работ стадии "Рабочая документация", стоимость приобретения материалов и оборудования поставки Подрядчика, стоимость строительно-монтажных и прочих затрат согласно перечню затрат, учтенному сводным сметным расчетом стоимости строительства, накладных расходов, сметной прибыли.</t>
  </si>
  <si>
    <t>Описание метода расчета стоимости проектных работ и строительства</t>
  </si>
  <si>
    <t>Размер суточных- 100 руб. в сутки на человека, компенсация за проживание - 550 руб. в сутки на человека (согласно Постановлению Правительства РФ от 02.10.2002 г. № 729).</t>
  </si>
  <si>
    <t xml:space="preserve">Индекс-дефлятор определен в соответствии с данными Минэкономразвития РФ.  </t>
  </si>
  <si>
    <t>Индекс-дефлятор на продолжительность строительства выполнен в соответствии с графиком выполнения работ.</t>
  </si>
  <si>
    <t>Налог на добавленную стоимость - 20 %</t>
  </si>
  <si>
    <t>Итоговая начальная максимальная цена  работ  составляет:</t>
  </si>
  <si>
    <t>рублей с учетом НДС</t>
  </si>
  <si>
    <r>
      <t xml:space="preserve">Для расчета цены строительства  использован сводный сметный расчет в ценах 3 квартала 2021 г., локальные сметные расчеты в ценах 3 кв. 2021 г., </t>
    </r>
    <r>
      <rPr>
        <sz val="10"/>
        <rFont val="Calibri"/>
        <family val="2"/>
        <charset val="204"/>
      </rPr>
      <t xml:space="preserve"> получившие положительное заключение ФАУ "Главгосэкспертиза России" от 31.03.2022 № 07-1-1-3-019218-2022</t>
    </r>
  </si>
  <si>
    <t>В расчете учтены временные здания и сооружения в размере 2,3%, зимнее удорожание в размере 0,5%, непредвиденные затраты в размере 2 % согласно сводному сметному расчету и возврат от разборки временных зданий и сооружений в размере 15%.</t>
  </si>
  <si>
    <t>(Двадцать пять миллионов тридцать девять тысяч триста тридцать рублей семьдесят одна копейка)</t>
  </si>
  <si>
    <t>"Всесезонный туристско-рекреационный комплекс «Эльбрус», Кабардино-Балкарская Республика. Благоустройство центральной части Поляны Азау. Этап 3. Объездная односторонняя дорога."</t>
  </si>
  <si>
    <t>"Всесезонный туристско-рекреационный комплекс «Эльбрус», Кабардино-Балкарская Республика. Благоустройство центральной части Поляны Азау.  Этап 3. Объездная односторонняя дорога."</t>
  </si>
  <si>
    <t>"Всесезонный туристско-рекреационный комплекс «Эльбрус», Кабардино-Балкарская Республика. Благоустройство центральной части Поляны Азау.  
Этап 3. Объездная односторонняя дорога."</t>
  </si>
  <si>
    <t>Индексы-дефляторы определены с учетом авансирования в размере 50%.</t>
  </si>
  <si>
    <t>Начальная (максимальная) цена контракта с учетом индекса прогнозной инфляции на период выполнения работ и с учетом  авансирования в размере 50%</t>
  </si>
  <si>
    <r>
      <t>Начальная максимальная цена договора ( далее - НМЦД) определена в соответствии с Приказом Минстроя России от 23 декабря 2019 г. № 841/пр «Об утверждении Порядка определения начальной (максимальной) цены контракта, цены контракта, заключаемого с единственным поставщиком (подрядчиком, исполнителем), начальной цены единицы товара, работы, услуги при осуществлении закупок в сфере градостроительной деятельности (за исключением территориального планирования) и Методики составления сметы контракта, предметом которого являются строительство, реконструкция объектов капитального строительства», требованием Федерального Закона  от</t>
    </r>
    <r>
      <rPr>
        <sz val="10"/>
        <rFont val="Calibri"/>
        <family val="2"/>
        <charset val="204"/>
      </rPr>
      <t xml:space="preserve"> 05.04.2013 г. № 44 "О контрактной системе в сфере закупок товаров, работ, услуг для обеспечения государственных и муниципальных нужд", требованием Положения о договорной работе, утвержденного  Приказом акционерного общества "Курорты Северного Кавказа"  от 21.07.2020  № Пр-20-133.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</si>
</sst>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\-??_р_._-;_-@_-"/>
    <numFmt numFmtId="166" formatCode="_-* #,##0_-;\-* #,##0_-;_-* &quot;-&quot;??_-;_-@_-"/>
    <numFmt numFmtId="167" formatCode="_-* #,##0\ _₽_-;\-* #,##0\ _₽_-;_-* &quot;-&quot;??\ _₽_-;_-@_-"/>
    <numFmt numFmtId="168" formatCode="0.0000000"/>
    <numFmt numFmtId="169" formatCode="0.0"/>
    <numFmt numFmtId="170" formatCode="0.0%"/>
    <numFmt numFmtId="171" formatCode="0.000"/>
  </numFmts>
  <fonts count="5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8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8"/>
      <name val="Times New Roman"/>
      <family val="1"/>
      <charset val="204"/>
    </font>
    <font>
      <sz val="8"/>
      <color indexed="81"/>
      <name val="Tahoma"/>
      <family val="2"/>
      <charset val="204"/>
    </font>
    <font>
      <i/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9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0"/>
      <name val="Arial Cyr"/>
      <family val="2"/>
      <charset val="204"/>
    </font>
    <font>
      <sz val="10"/>
      <name val="Times New Roman"/>
      <family val="1"/>
    </font>
    <font>
      <sz val="10"/>
      <name val="Arial Cyr"/>
    </font>
    <font>
      <sz val="8"/>
      <name val="Times New Roman"/>
      <family val="1"/>
    </font>
    <font>
      <sz val="9"/>
      <name val="Times New Roman"/>
      <family val="1"/>
    </font>
    <font>
      <sz val="11"/>
      <name val="Calibri"/>
      <family val="2"/>
      <charset val="204"/>
    </font>
    <font>
      <sz val="8"/>
      <color theme="1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1"/>
      <color theme="1"/>
      <name val="Calibri"/>
      <family val="2"/>
      <scheme val="minor"/>
    </font>
    <font>
      <sz val="9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sz val="10"/>
      <color theme="1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i/>
      <sz val="12"/>
      <color rgb="FF0070C0"/>
      <name val="Times New Roman"/>
      <family val="1"/>
      <charset val="204"/>
    </font>
    <font>
      <b/>
      <sz val="16"/>
      <name val="Times New Roman"/>
      <family val="1"/>
      <charset val="204"/>
    </font>
    <font>
      <i/>
      <sz val="10"/>
      <color rgb="FF0070C0"/>
      <name val="Arial Cyr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u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0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72">
    <xf numFmtId="0" fontId="0" fillId="0" borderId="0"/>
    <xf numFmtId="0" fontId="7" fillId="0" borderId="1">
      <alignment horizontal="center"/>
    </xf>
    <xf numFmtId="0" fontId="5" fillId="0" borderId="0">
      <alignment vertical="top"/>
    </xf>
    <xf numFmtId="0" fontId="7" fillId="0" borderId="1">
      <alignment horizontal="center"/>
    </xf>
    <xf numFmtId="0" fontId="7" fillId="0" borderId="0">
      <alignment vertical="top"/>
    </xf>
    <xf numFmtId="0" fontId="5" fillId="0" borderId="0"/>
    <xf numFmtId="0" fontId="7" fillId="0" borderId="0">
      <alignment horizontal="right" vertical="top" wrapText="1"/>
    </xf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1">
      <alignment horizontal="center" wrapText="1"/>
    </xf>
    <xf numFmtId="0" fontId="5" fillId="0" borderId="0">
      <alignment vertical="top"/>
    </xf>
    <xf numFmtId="0" fontId="5" fillId="0" borderId="0"/>
    <xf numFmtId="0" fontId="5" fillId="0" borderId="0"/>
    <xf numFmtId="0" fontId="7" fillId="0" borderId="0"/>
    <xf numFmtId="0" fontId="7" fillId="0" borderId="1">
      <alignment horizontal="center" wrapText="1"/>
    </xf>
    <xf numFmtId="0" fontId="7" fillId="0" borderId="1">
      <alignment horizontal="center"/>
    </xf>
    <xf numFmtId="0" fontId="8" fillId="0" borderId="0"/>
    <xf numFmtId="0" fontId="7" fillId="0" borderId="1">
      <alignment horizontal="center" wrapText="1"/>
    </xf>
    <xf numFmtId="0" fontId="5" fillId="0" borderId="0"/>
    <xf numFmtId="0" fontId="7" fillId="0" borderId="0">
      <alignment horizontal="center"/>
    </xf>
    <xf numFmtId="0" fontId="7" fillId="0" borderId="0">
      <alignment horizontal="left" vertical="top"/>
    </xf>
    <xf numFmtId="0" fontId="8" fillId="0" borderId="0"/>
    <xf numFmtId="0" fontId="7" fillId="0" borderId="0"/>
    <xf numFmtId="0" fontId="18" fillId="0" borderId="0"/>
    <xf numFmtId="0" fontId="18" fillId="0" borderId="0"/>
    <xf numFmtId="0" fontId="19" fillId="0" borderId="0"/>
    <xf numFmtId="164" fontId="1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65" fontId="20" fillId="0" borderId="0"/>
    <xf numFmtId="0" fontId="18" fillId="0" borderId="0"/>
    <xf numFmtId="0" fontId="18" fillId="0" borderId="0"/>
    <xf numFmtId="0" fontId="5" fillId="0" borderId="0"/>
    <xf numFmtId="0" fontId="5" fillId="0" borderId="0"/>
    <xf numFmtId="0" fontId="4" fillId="0" borderId="0"/>
    <xf numFmtId="0" fontId="4" fillId="0" borderId="0"/>
    <xf numFmtId="43" fontId="5" fillId="0" borderId="0" applyFont="0" applyFill="0" applyBorder="0" applyAlignment="0" applyProtection="0"/>
    <xf numFmtId="0" fontId="22" fillId="0" borderId="0"/>
    <xf numFmtId="0" fontId="25" fillId="0" borderId="0"/>
    <xf numFmtId="0" fontId="3" fillId="0" borderId="0"/>
    <xf numFmtId="0" fontId="27" fillId="0" borderId="0">
      <alignment horizontal="left" vertical="top"/>
    </xf>
    <xf numFmtId="0" fontId="27" fillId="0" borderId="0">
      <alignment horizontal="center"/>
    </xf>
    <xf numFmtId="0" fontId="27" fillId="0" borderId="0">
      <alignment horizontal="center" vertical="center"/>
    </xf>
    <xf numFmtId="0" fontId="28" fillId="0" borderId="0"/>
    <xf numFmtId="0" fontId="27" fillId="0" borderId="0">
      <alignment horizontal="center" vertical="center"/>
    </xf>
    <xf numFmtId="0" fontId="27" fillId="0" borderId="0">
      <alignment horizontal="left" vertical="center"/>
    </xf>
    <xf numFmtId="0" fontId="27" fillId="0" borderId="0">
      <alignment horizontal="center" vertical="center"/>
    </xf>
    <xf numFmtId="0" fontId="27" fillId="0" borderId="0">
      <alignment horizontal="center" vertical="center"/>
    </xf>
    <xf numFmtId="0" fontId="27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30" fillId="0" borderId="0">
      <alignment horizontal="center" vertical="top"/>
    </xf>
    <xf numFmtId="0" fontId="31" fillId="0" borderId="0"/>
    <xf numFmtId="0" fontId="32" fillId="0" borderId="0"/>
    <xf numFmtId="0" fontId="18" fillId="0" borderId="0"/>
    <xf numFmtId="0" fontId="2" fillId="0" borderId="0"/>
    <xf numFmtId="0" fontId="18" fillId="0" borderId="1" applyBorder="0" applyAlignment="0">
      <alignment horizontal="center" wrapText="1"/>
    </xf>
    <xf numFmtId="0" fontId="18" fillId="0" borderId="0"/>
    <xf numFmtId="0" fontId="33" fillId="0" borderId="0"/>
    <xf numFmtId="0" fontId="35" fillId="0" borderId="0"/>
    <xf numFmtId="0" fontId="1" fillId="0" borderId="0"/>
    <xf numFmtId="0" fontId="18" fillId="0" borderId="8" applyBorder="0" applyAlignment="0">
      <alignment horizontal="center" wrapText="1"/>
    </xf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8" fillId="0" borderId="0"/>
    <xf numFmtId="0" fontId="25" fillId="0" borderId="0"/>
  </cellStyleXfs>
  <cellXfs count="316">
    <xf numFmtId="0" fontId="0" fillId="0" borderId="0" xfId="0"/>
    <xf numFmtId="0" fontId="7" fillId="0" borderId="0" xfId="0" applyFont="1" applyAlignment="1">
      <alignment horizontal="center" vertical="top"/>
    </xf>
    <xf numFmtId="49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horizontal="center" vertical="center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center" vertical="top"/>
    </xf>
    <xf numFmtId="49" fontId="11" fillId="0" borderId="0" xfId="0" applyNumberFormat="1" applyFont="1" applyAlignment="1">
      <alignment horizontal="left"/>
    </xf>
    <xf numFmtId="0" fontId="11" fillId="0" borderId="0" xfId="0" applyFont="1" applyAlignment="1">
      <alignment horizontal="center" vertical="center"/>
    </xf>
    <xf numFmtId="49" fontId="11" fillId="0" borderId="0" xfId="0" applyNumberFormat="1" applyFont="1" applyAlignment="1">
      <alignment horizontal="left" vertical="top"/>
    </xf>
    <xf numFmtId="0" fontId="13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top"/>
    </xf>
    <xf numFmtId="0" fontId="14" fillId="0" borderId="0" xfId="11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1" fillId="0" borderId="0" xfId="0" applyFont="1" applyAlignment="1">
      <alignment horizontal="right" vertical="top"/>
    </xf>
    <xf numFmtId="0" fontId="14" fillId="0" borderId="0" xfId="23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0" fillId="0" borderId="0" xfId="0"/>
    <xf numFmtId="0" fontId="13" fillId="0" borderId="0" xfId="0" applyFont="1" applyAlignment="1">
      <alignment horizontal="right" vertical="top" wrapText="1"/>
    </xf>
    <xf numFmtId="4" fontId="13" fillId="0" borderId="0" xfId="0" applyNumberFormat="1" applyFont="1" applyAlignment="1">
      <alignment horizontal="right" vertical="top" wrapText="1"/>
    </xf>
    <xf numFmtId="166" fontId="21" fillId="2" borderId="0" xfId="41" applyNumberFormat="1" applyFont="1" applyFill="1" applyAlignment="1">
      <alignment horizontal="center" vertical="top" wrapText="1"/>
    </xf>
    <xf numFmtId="49" fontId="21" fillId="2" borderId="0" xfId="42" applyNumberFormat="1" applyFont="1" applyFill="1" applyAlignment="1">
      <alignment horizontal="left" vertical="top" wrapText="1"/>
    </xf>
    <xf numFmtId="0" fontId="21" fillId="2" borderId="0" xfId="42" applyFont="1" applyFill="1" applyAlignment="1">
      <alignment horizontal="left" vertical="top" wrapText="1"/>
    </xf>
    <xf numFmtId="4" fontId="21" fillId="2" borderId="0" xfId="42" applyNumberFormat="1" applyFont="1" applyFill="1" applyAlignment="1">
      <alignment horizontal="right" vertical="top" wrapText="1"/>
    </xf>
    <xf numFmtId="166" fontId="21" fillId="2" borderId="0" xfId="41" applyNumberFormat="1" applyFont="1" applyFill="1"/>
    <xf numFmtId="0" fontId="21" fillId="2" borderId="0" xfId="42" applyFont="1" applyFill="1"/>
    <xf numFmtId="4" fontId="21" fillId="2" borderId="2" xfId="42" applyNumberFormat="1" applyFont="1" applyFill="1" applyBorder="1"/>
    <xf numFmtId="4" fontId="21" fillId="2" borderId="0" xfId="42" applyNumberFormat="1" applyFont="1" applyFill="1"/>
    <xf numFmtId="0" fontId="21" fillId="2" borderId="0" xfId="42" applyFont="1" applyFill="1" applyAlignment="1">
      <alignment horizontal="center"/>
    </xf>
    <xf numFmtId="4" fontId="21" fillId="2" borderId="0" xfId="42" applyNumberFormat="1" applyFont="1" applyFill="1" applyAlignment="1">
      <alignment horizontal="center"/>
    </xf>
    <xf numFmtId="0" fontId="21" fillId="2" borderId="0" xfId="42" applyFont="1" applyFill="1" applyAlignment="1">
      <alignment vertical="top" wrapText="1"/>
    </xf>
    <xf numFmtId="166" fontId="21" fillId="2" borderId="0" xfId="41" applyNumberFormat="1" applyFont="1" applyFill="1" applyAlignment="1">
      <alignment vertical="top"/>
    </xf>
    <xf numFmtId="0" fontId="21" fillId="2" borderId="0" xfId="42" applyFont="1" applyFill="1" applyAlignment="1">
      <alignment vertical="top"/>
    </xf>
    <xf numFmtId="4" fontId="21" fillId="2" borderId="0" xfId="42" applyNumberFormat="1" applyFont="1" applyFill="1" applyAlignment="1">
      <alignment vertical="top" wrapText="1"/>
    </xf>
    <xf numFmtId="4" fontId="21" fillId="2" borderId="0" xfId="42" applyNumberFormat="1" applyFont="1" applyFill="1" applyAlignment="1">
      <alignment vertical="top"/>
    </xf>
    <xf numFmtId="0" fontId="21" fillId="2" borderId="0" xfId="42" applyFont="1" applyFill="1" applyAlignment="1">
      <alignment wrapText="1"/>
    </xf>
    <xf numFmtId="4" fontId="22" fillId="2" borderId="0" xfId="42" applyNumberFormat="1" applyFill="1"/>
    <xf numFmtId="4" fontId="14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top" wrapText="1"/>
    </xf>
    <xf numFmtId="49" fontId="11" fillId="0" borderId="0" xfId="0" applyNumberFormat="1" applyFont="1" applyAlignment="1">
      <alignment horizontal="left" vertical="top" wrapText="1"/>
    </xf>
    <xf numFmtId="49" fontId="11" fillId="0" borderId="0" xfId="0" applyNumberFormat="1" applyFont="1" applyAlignment="1">
      <alignment horizontal="center" vertical="top" wrapText="1"/>
    </xf>
    <xf numFmtId="2" fontId="11" fillId="0" borderId="8" xfId="0" applyNumberFormat="1" applyFont="1" applyBorder="1" applyAlignment="1">
      <alignment horizontal="right" vertical="top" wrapText="1"/>
    </xf>
    <xf numFmtId="49" fontId="11" fillId="0" borderId="8" xfId="0" applyNumberFormat="1" applyFont="1" applyBorder="1" applyAlignment="1">
      <alignment horizontal="left" vertical="top" wrapText="1"/>
    </xf>
    <xf numFmtId="49" fontId="11" fillId="0" borderId="8" xfId="0" applyNumberFormat="1" applyFont="1" applyBorder="1" applyAlignment="1">
      <alignment horizontal="center" vertical="top" wrapText="1"/>
    </xf>
    <xf numFmtId="49" fontId="16" fillId="0" borderId="8" xfId="0" applyNumberFormat="1" applyFont="1" applyBorder="1" applyAlignment="1">
      <alignment horizontal="left" vertical="top" wrapText="1"/>
    </xf>
    <xf numFmtId="2" fontId="11" fillId="0" borderId="8" xfId="27" applyNumberFormat="1" applyFont="1" applyBorder="1" applyAlignment="1">
      <alignment horizontal="right" vertical="center"/>
    </xf>
    <xf numFmtId="2" fontId="7" fillId="0" borderId="8" xfId="27" applyNumberFormat="1" applyFont="1" applyBorder="1" applyAlignment="1">
      <alignment horizontal="center" vertical="center"/>
    </xf>
    <xf numFmtId="0" fontId="26" fillId="0" borderId="8" xfId="27" applyFont="1" applyBorder="1" applyAlignment="1">
      <alignment horizontal="left" vertical="center" wrapText="1"/>
    </xf>
    <xf numFmtId="49" fontId="34" fillId="0" borderId="8" xfId="27" applyNumberFormat="1" applyFont="1" applyBorder="1" applyAlignment="1">
      <alignment horizontal="center" vertical="center" wrapText="1"/>
    </xf>
    <xf numFmtId="2" fontId="11" fillId="0" borderId="8" xfId="27" applyNumberFormat="1" applyFont="1" applyBorder="1" applyAlignment="1">
      <alignment horizontal="center" vertical="center"/>
    </xf>
    <xf numFmtId="49" fontId="11" fillId="0" borderId="8" xfId="27" quotePrefix="1" applyNumberFormat="1" applyFont="1" applyBorder="1" applyAlignment="1">
      <alignment horizontal="left" vertical="top" wrapText="1"/>
    </xf>
    <xf numFmtId="49" fontId="26" fillId="0" borderId="8" xfId="27" applyNumberFormat="1" applyFont="1" applyBorder="1" applyAlignment="1">
      <alignment horizontal="center" vertical="center" wrapText="1"/>
    </xf>
    <xf numFmtId="49" fontId="11" fillId="0" borderId="7" xfId="27" applyNumberFormat="1" applyFont="1" applyBorder="1" applyAlignment="1">
      <alignment horizontal="left" vertical="center" wrapText="1"/>
    </xf>
    <xf numFmtId="2" fontId="11" fillId="0" borderId="8" xfId="27" applyNumberFormat="1" applyFont="1" applyBorder="1" applyAlignment="1">
      <alignment horizontal="right" vertical="top"/>
    </xf>
    <xf numFmtId="49" fontId="11" fillId="0" borderId="8" xfId="27" applyNumberFormat="1" applyFont="1" applyBorder="1" applyAlignment="1">
      <alignment horizontal="left" vertical="top" wrapText="1"/>
    </xf>
    <xf numFmtId="4" fontId="26" fillId="0" borderId="8" xfId="27" applyNumberFormat="1" applyFont="1" applyBorder="1" applyAlignment="1">
      <alignment horizontal="right" vertical="center"/>
    </xf>
    <xf numFmtId="4" fontId="11" fillId="0" borderId="8" xfId="27" applyNumberFormat="1" applyFont="1" applyBorder="1" applyAlignment="1">
      <alignment horizontal="right" vertical="center"/>
    </xf>
    <xf numFmtId="4" fontId="11" fillId="0" borderId="8" xfId="27" applyNumberFormat="1" applyFont="1" applyBorder="1" applyAlignment="1">
      <alignment horizontal="center" vertical="center"/>
    </xf>
    <xf numFmtId="4" fontId="26" fillId="0" borderId="8" xfId="27" applyNumberFormat="1" applyFont="1" applyBorder="1" applyAlignment="1">
      <alignment horizontal="right" vertical="top"/>
    </xf>
    <xf numFmtId="4" fontId="11" fillId="0" borderId="8" xfId="27" applyNumberFormat="1" applyFont="1" applyBorder="1" applyAlignment="1">
      <alignment horizontal="right" vertical="top"/>
    </xf>
    <xf numFmtId="0" fontId="11" fillId="0" borderId="8" xfId="0" applyFont="1" applyBorder="1" applyAlignment="1">
      <alignment horizontal="right" vertical="top" wrapText="1"/>
    </xf>
    <xf numFmtId="0" fontId="11" fillId="0" borderId="8" xfId="0" applyFont="1" applyBorder="1" applyAlignment="1">
      <alignment horizontal="left" vertical="top" wrapText="1"/>
    </xf>
    <xf numFmtId="0" fontId="11" fillId="0" borderId="9" xfId="22" applyFont="1" applyBorder="1" applyAlignment="1">
      <alignment horizontal="center"/>
    </xf>
    <xf numFmtId="0" fontId="6" fillId="0" borderId="0" xfId="0" applyFont="1" applyAlignment="1">
      <alignment horizontal="left" vertical="top"/>
    </xf>
    <xf numFmtId="0" fontId="13" fillId="0" borderId="8" xfId="0" applyFont="1" applyBorder="1" applyAlignment="1">
      <alignment horizontal="right" vertical="top" wrapText="1"/>
    </xf>
    <xf numFmtId="4" fontId="13" fillId="0" borderId="8" xfId="0" applyNumberFormat="1" applyFont="1" applyBorder="1" applyAlignment="1">
      <alignment horizontal="right" vertical="top" wrapText="1"/>
    </xf>
    <xf numFmtId="167" fontId="36" fillId="3" borderId="8" xfId="67" applyNumberFormat="1" applyFont="1" applyFill="1" applyBorder="1" applyAlignment="1">
      <alignment horizontal="center" vertical="center" wrapText="1"/>
    </xf>
    <xf numFmtId="167" fontId="36" fillId="3" borderId="8" xfId="67" applyNumberFormat="1" applyFont="1" applyFill="1" applyBorder="1" applyAlignment="1">
      <alignment horizontal="center" vertical="center"/>
    </xf>
    <xf numFmtId="0" fontId="36" fillId="3" borderId="8" xfId="48" applyFont="1" applyFill="1" applyBorder="1" applyAlignment="1">
      <alignment horizontal="center" vertical="center" wrapText="1"/>
    </xf>
    <xf numFmtId="0" fontId="38" fillId="0" borderId="0" xfId="0" applyFont="1"/>
    <xf numFmtId="49" fontId="38" fillId="0" borderId="0" xfId="0" applyNumberFormat="1" applyFont="1" applyAlignment="1">
      <alignment horizontal="left" vertical="top"/>
    </xf>
    <xf numFmtId="0" fontId="38" fillId="0" borderId="0" xfId="0" applyFont="1" applyAlignment="1">
      <alignment horizontal="left" vertical="top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right" vertical="center"/>
    </xf>
    <xf numFmtId="49" fontId="38" fillId="0" borderId="8" xfId="0" applyNumberFormat="1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49" fontId="38" fillId="0" borderId="7" xfId="27" applyNumberFormat="1" applyFont="1" applyBorder="1" applyAlignment="1">
      <alignment horizontal="left" vertical="center" wrapText="1"/>
    </xf>
    <xf numFmtId="4" fontId="38" fillId="0" borderId="8" xfId="27" applyNumberFormat="1" applyFont="1" applyBorder="1" applyAlignment="1">
      <alignment horizontal="right" vertical="center"/>
    </xf>
    <xf numFmtId="0" fontId="38" fillId="0" borderId="0" xfId="0" applyFont="1" applyAlignment="1">
      <alignment vertical="top"/>
    </xf>
    <xf numFmtId="0" fontId="38" fillId="4" borderId="0" xfId="0" applyFont="1" applyFill="1" applyAlignment="1">
      <alignment vertical="center"/>
    </xf>
    <xf numFmtId="49" fontId="38" fillId="4" borderId="9" xfId="22" applyNumberFormat="1" applyFont="1" applyFill="1" applyBorder="1" applyAlignment="1">
      <alignment horizontal="center" vertical="center"/>
    </xf>
    <xf numFmtId="0" fontId="38" fillId="4" borderId="9" xfId="22" applyFont="1" applyFill="1" applyBorder="1" applyAlignment="1">
      <alignment horizontal="center" vertical="center"/>
    </xf>
    <xf numFmtId="0" fontId="40" fillId="4" borderId="8" xfId="67" applyFont="1" applyFill="1" applyBorder="1" applyAlignment="1">
      <alignment horizontal="center" vertical="center" wrapText="1"/>
    </xf>
    <xf numFmtId="4" fontId="38" fillId="4" borderId="9" xfId="22" applyNumberFormat="1" applyFont="1" applyFill="1" applyBorder="1" applyAlignment="1">
      <alignment horizontal="center" vertical="center"/>
    </xf>
    <xf numFmtId="0" fontId="38" fillId="0" borderId="0" xfId="0" applyFont="1" applyFill="1" applyAlignment="1">
      <alignment vertical="center"/>
    </xf>
    <xf numFmtId="0" fontId="38" fillId="0" borderId="9" xfId="22" applyFont="1" applyFill="1" applyBorder="1" applyAlignment="1">
      <alignment horizontal="center" vertical="center"/>
    </xf>
    <xf numFmtId="0" fontId="38" fillId="2" borderId="8" xfId="67" applyFont="1" applyFill="1" applyBorder="1" applyAlignment="1">
      <alignment vertical="center" wrapText="1"/>
    </xf>
    <xf numFmtId="4" fontId="38" fillId="0" borderId="8" xfId="0" applyNumberFormat="1" applyFont="1" applyFill="1" applyBorder="1" applyAlignment="1">
      <alignment horizontal="center" vertical="center" wrapText="1"/>
    </xf>
    <xf numFmtId="4" fontId="38" fillId="0" borderId="8" xfId="0" applyNumberFormat="1" applyFont="1" applyFill="1" applyBorder="1" applyAlignment="1">
      <alignment vertical="center"/>
    </xf>
    <xf numFmtId="0" fontId="38" fillId="0" borderId="8" xfId="0" applyFont="1" applyFill="1" applyBorder="1" applyAlignment="1">
      <alignment vertical="center"/>
    </xf>
    <xf numFmtId="0" fontId="38" fillId="2" borderId="8" xfId="67" applyFont="1" applyFill="1" applyBorder="1" applyAlignment="1">
      <alignment vertical="center"/>
    </xf>
    <xf numFmtId="4" fontId="38" fillId="0" borderId="9" xfId="22" applyNumberFormat="1" applyFont="1" applyFill="1" applyBorder="1" applyAlignment="1">
      <alignment horizontal="center" vertical="center"/>
    </xf>
    <xf numFmtId="49" fontId="41" fillId="0" borderId="8" xfId="27" applyNumberFormat="1" applyFont="1" applyBorder="1" applyAlignment="1">
      <alignment horizontal="center" vertical="center" wrapText="1"/>
    </xf>
    <xf numFmtId="49" fontId="41" fillId="0" borderId="7" xfId="27" applyNumberFormat="1" applyFont="1" applyBorder="1" applyAlignment="1">
      <alignment horizontal="left" vertical="center" wrapText="1"/>
    </xf>
    <xf numFmtId="4" fontId="38" fillId="0" borderId="8" xfId="27" applyNumberFormat="1" applyFont="1" applyBorder="1" applyAlignment="1">
      <alignment horizontal="center" vertical="center"/>
    </xf>
    <xf numFmtId="0" fontId="39" fillId="0" borderId="0" xfId="39" applyFont="1"/>
    <xf numFmtId="0" fontId="36" fillId="0" borderId="0" xfId="48" applyFont="1" applyAlignment="1">
      <alignment horizontal="center" vertical="center" wrapText="1"/>
    </xf>
    <xf numFmtId="0" fontId="38" fillId="0" borderId="0" xfId="48" applyFont="1" applyAlignment="1">
      <alignment vertical="center"/>
    </xf>
    <xf numFmtId="0" fontId="39" fillId="0" borderId="0" xfId="48" applyFont="1"/>
    <xf numFmtId="0" fontId="38" fillId="0" borderId="0" xfId="48" applyFont="1" applyFill="1" applyAlignment="1">
      <alignment vertical="center"/>
    </xf>
    <xf numFmtId="0" fontId="36" fillId="0" borderId="0" xfId="48" applyFont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  <xf numFmtId="49" fontId="39" fillId="0" borderId="8" xfId="27" applyNumberFormat="1" applyFont="1" applyBorder="1" applyAlignment="1">
      <alignment horizontal="left" vertical="center" wrapText="1"/>
    </xf>
    <xf numFmtId="0" fontId="39" fillId="0" borderId="0" xfId="39" applyFont="1" applyAlignment="1">
      <alignment vertical="center"/>
    </xf>
    <xf numFmtId="0" fontId="39" fillId="0" borderId="0" xfId="48" applyFont="1" applyAlignment="1">
      <alignment vertical="center"/>
    </xf>
    <xf numFmtId="0" fontId="38" fillId="0" borderId="0" xfId="39" applyFont="1" applyFill="1" applyAlignment="1">
      <alignment vertical="center"/>
    </xf>
    <xf numFmtId="0" fontId="38" fillId="0" borderId="0" xfId="0" applyFont="1" applyAlignment="1">
      <alignment vertical="center"/>
    </xf>
    <xf numFmtId="49" fontId="38" fillId="0" borderId="0" xfId="0" applyNumberFormat="1" applyFont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38" fillId="0" borderId="9" xfId="22" applyFont="1" applyBorder="1" applyAlignment="1">
      <alignment horizontal="center" vertical="center"/>
    </xf>
    <xf numFmtId="0" fontId="38" fillId="0" borderId="8" xfId="0" applyFont="1" applyBorder="1" applyAlignment="1">
      <alignment vertical="center"/>
    </xf>
    <xf numFmtId="49" fontId="38" fillId="0" borderId="8" xfId="0" applyNumberFormat="1" applyFont="1" applyBorder="1" applyAlignment="1">
      <alignment horizontal="left" vertical="center" wrapText="1"/>
    </xf>
    <xf numFmtId="0" fontId="38" fillId="0" borderId="8" xfId="0" applyFont="1" applyBorder="1" applyAlignment="1">
      <alignment horizontal="left" vertical="center" wrapText="1"/>
    </xf>
    <xf numFmtId="4" fontId="38" fillId="0" borderId="8" xfId="0" applyNumberFormat="1" applyFont="1" applyBorder="1" applyAlignment="1">
      <alignment horizontal="right" vertical="center" wrapText="1"/>
    </xf>
    <xf numFmtId="4" fontId="38" fillId="0" borderId="8" xfId="0" applyNumberFormat="1" applyFont="1" applyBorder="1" applyAlignment="1">
      <alignment vertical="center"/>
    </xf>
    <xf numFmtId="49" fontId="41" fillId="0" borderId="8" xfId="0" applyNumberFormat="1" applyFont="1" applyBorder="1" applyAlignment="1">
      <alignment horizontal="center" vertical="center" wrapText="1"/>
    </xf>
    <xf numFmtId="4" fontId="41" fillId="0" borderId="8" xfId="27" applyNumberFormat="1" applyFont="1" applyBorder="1" applyAlignment="1">
      <alignment horizontal="right" vertical="center"/>
    </xf>
    <xf numFmtId="4" fontId="41" fillId="0" borderId="8" xfId="0" applyNumberFormat="1" applyFont="1" applyBorder="1" applyAlignment="1">
      <alignment vertical="center"/>
    </xf>
    <xf numFmtId="0" fontId="41" fillId="0" borderId="0" xfId="0" applyFont="1" applyAlignment="1">
      <alignment vertical="center"/>
    </xf>
    <xf numFmtId="168" fontId="41" fillId="0" borderId="8" xfId="0" applyNumberFormat="1" applyFont="1" applyBorder="1" applyAlignment="1">
      <alignment vertical="center"/>
    </xf>
    <xf numFmtId="49" fontId="36" fillId="0" borderId="8" xfId="0" applyNumberFormat="1" applyFont="1" applyBorder="1" applyAlignment="1">
      <alignment horizontal="left" vertical="center" wrapText="1"/>
    </xf>
    <xf numFmtId="49" fontId="38" fillId="0" borderId="8" xfId="27" applyNumberFormat="1" applyFont="1" applyBorder="1" applyAlignment="1">
      <alignment horizontal="left" vertical="center" wrapText="1"/>
    </xf>
    <xf numFmtId="0" fontId="36" fillId="0" borderId="0" xfId="0" applyFont="1" applyAlignment="1">
      <alignment vertical="center"/>
    </xf>
    <xf numFmtId="14" fontId="0" fillId="5" borderId="8" xfId="0" applyNumberFormat="1" applyFill="1" applyBorder="1" applyAlignment="1">
      <alignment vertical="center"/>
    </xf>
    <xf numFmtId="169" fontId="0" fillId="0" borderId="8" xfId="0" applyNumberFormat="1" applyBorder="1" applyAlignment="1">
      <alignment vertical="center"/>
    </xf>
    <xf numFmtId="10" fontId="38" fillId="6" borderId="7" xfId="0" applyNumberFormat="1" applyFont="1" applyFill="1" applyBorder="1" applyAlignment="1">
      <alignment vertical="center"/>
    </xf>
    <xf numFmtId="0" fontId="38" fillId="6" borderId="5" xfId="0" applyFont="1" applyFill="1" applyBorder="1" applyAlignment="1">
      <alignment vertical="center"/>
    </xf>
    <xf numFmtId="168" fontId="0" fillId="0" borderId="8" xfId="0" applyNumberFormat="1" applyBorder="1" applyAlignment="1">
      <alignment vertical="center"/>
    </xf>
    <xf numFmtId="168" fontId="0" fillId="7" borderId="8" xfId="0" applyNumberFormat="1" applyFill="1" applyBorder="1" applyAlignment="1">
      <alignment vertical="center"/>
    </xf>
    <xf numFmtId="168" fontId="38" fillId="0" borderId="8" xfId="0" applyNumberFormat="1" applyFont="1" applyBorder="1" applyAlignment="1">
      <alignment vertical="center"/>
    </xf>
    <xf numFmtId="0" fontId="38" fillId="0" borderId="0" xfId="0" applyFont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49" fontId="36" fillId="4" borderId="8" xfId="0" applyNumberFormat="1" applyFont="1" applyFill="1" applyBorder="1" applyAlignment="1">
      <alignment horizontal="center" vertical="center" wrapText="1"/>
    </xf>
    <xf numFmtId="49" fontId="36" fillId="4" borderId="8" xfId="0" applyNumberFormat="1" applyFont="1" applyFill="1" applyBorder="1" applyAlignment="1">
      <alignment horizontal="left" vertical="center" wrapText="1"/>
    </xf>
    <xf numFmtId="4" fontId="36" fillId="4" borderId="8" xfId="0" applyNumberFormat="1" applyFont="1" applyFill="1" applyBorder="1" applyAlignment="1">
      <alignment horizontal="right" vertical="center" wrapText="1"/>
    </xf>
    <xf numFmtId="0" fontId="36" fillId="0" borderId="0" xfId="0" applyFont="1" applyFill="1" applyAlignment="1">
      <alignment vertical="top"/>
    </xf>
    <xf numFmtId="0" fontId="36" fillId="0" borderId="0" xfId="0" applyFont="1" applyFill="1" applyAlignment="1">
      <alignment vertical="center"/>
    </xf>
    <xf numFmtId="0" fontId="38" fillId="0" borderId="0" xfId="0" applyFont="1" applyFill="1" applyBorder="1" applyAlignment="1">
      <alignment vertical="center"/>
    </xf>
    <xf numFmtId="49" fontId="38" fillId="4" borderId="8" xfId="0" applyNumberFormat="1" applyFont="1" applyFill="1" applyBorder="1" applyAlignment="1">
      <alignment horizontal="left" vertical="center" wrapText="1"/>
    </xf>
    <xf numFmtId="4" fontId="38" fillId="4" borderId="8" xfId="0" applyNumberFormat="1" applyFont="1" applyFill="1" applyBorder="1" applyAlignment="1">
      <alignment horizontal="right" vertical="center" wrapText="1"/>
    </xf>
    <xf numFmtId="0" fontId="38" fillId="0" borderId="0" xfId="0" applyFont="1" applyFill="1" applyAlignment="1">
      <alignment vertical="top"/>
    </xf>
    <xf numFmtId="49" fontId="38" fillId="4" borderId="8" xfId="0" applyNumberFormat="1" applyFont="1" applyFill="1" applyBorder="1" applyAlignment="1">
      <alignment horizontal="center" vertical="center" wrapText="1"/>
    </xf>
    <xf numFmtId="0" fontId="40" fillId="0" borderId="0" xfId="39" applyFont="1" applyAlignment="1">
      <alignment vertical="center"/>
    </xf>
    <xf numFmtId="0" fontId="38" fillId="0" borderId="0" xfId="39" applyFont="1"/>
    <xf numFmtId="0" fontId="4" fillId="0" borderId="0" xfId="39"/>
    <xf numFmtId="0" fontId="39" fillId="3" borderId="8" xfId="39" applyFont="1" applyFill="1" applyBorder="1" applyAlignment="1">
      <alignment horizontal="center" vertical="center" wrapText="1"/>
    </xf>
    <xf numFmtId="0" fontId="38" fillId="0" borderId="0" xfId="0" applyFont="1" applyFill="1"/>
    <xf numFmtId="0" fontId="38" fillId="0" borderId="9" xfId="22" applyFont="1" applyFill="1" applyBorder="1" applyAlignment="1">
      <alignment horizontal="center"/>
    </xf>
    <xf numFmtId="49" fontId="36" fillId="8" borderId="9" xfId="22" applyNumberFormat="1" applyFont="1" applyFill="1" applyBorder="1" applyAlignment="1">
      <alignment horizontal="center" vertical="center"/>
    </xf>
    <xf numFmtId="0" fontId="40" fillId="8" borderId="8" xfId="67" applyFont="1" applyFill="1" applyBorder="1" applyAlignment="1">
      <alignment horizontal="center" vertical="center" wrapText="1"/>
    </xf>
    <xf numFmtId="4" fontId="36" fillId="8" borderId="9" xfId="22" applyNumberFormat="1" applyFont="1" applyFill="1" applyBorder="1" applyAlignment="1">
      <alignment horizontal="center" vertical="center"/>
    </xf>
    <xf numFmtId="49" fontId="38" fillId="0" borderId="9" xfId="22" applyNumberFormat="1" applyFont="1" applyFill="1" applyBorder="1" applyAlignment="1">
      <alignment horizontal="center" vertical="center"/>
    </xf>
    <xf numFmtId="0" fontId="40" fillId="0" borderId="8" xfId="67" applyFont="1" applyFill="1" applyBorder="1" applyAlignment="1">
      <alignment horizontal="center" vertical="center" wrapText="1"/>
    </xf>
    <xf numFmtId="4" fontId="38" fillId="0" borderId="8" xfId="0" applyNumberFormat="1" applyFont="1" applyFill="1" applyBorder="1" applyAlignment="1">
      <alignment horizontal="right" vertical="center"/>
    </xf>
    <xf numFmtId="0" fontId="41" fillId="0" borderId="0" xfId="0" applyFont="1" applyFill="1" applyAlignment="1">
      <alignment vertical="center"/>
    </xf>
    <xf numFmtId="0" fontId="41" fillId="0" borderId="9" xfId="22" applyFont="1" applyFill="1" applyBorder="1" applyAlignment="1">
      <alignment horizontal="center" vertical="center"/>
    </xf>
    <xf numFmtId="0" fontId="43" fillId="0" borderId="8" xfId="39" applyFont="1" applyFill="1" applyBorder="1" applyAlignment="1">
      <alignment vertical="center" wrapText="1"/>
    </xf>
    <xf numFmtId="0" fontId="41" fillId="0" borderId="8" xfId="0" applyFont="1" applyFill="1" applyBorder="1" applyAlignment="1">
      <alignment horizontal="right" vertical="center"/>
    </xf>
    <xf numFmtId="4" fontId="41" fillId="0" borderId="8" xfId="0" applyNumberFormat="1" applyFont="1" applyFill="1" applyBorder="1" applyAlignment="1">
      <alignment horizontal="right" vertical="center"/>
    </xf>
    <xf numFmtId="0" fontId="41" fillId="2" borderId="8" xfId="39" applyFont="1" applyFill="1" applyBorder="1" applyAlignment="1">
      <alignment horizontal="left" vertical="center" wrapText="1"/>
    </xf>
    <xf numFmtId="4" fontId="41" fillId="0" borderId="9" xfId="0" applyNumberFormat="1" applyFont="1" applyFill="1" applyBorder="1" applyAlignment="1">
      <alignment horizontal="right" vertical="center"/>
    </xf>
    <xf numFmtId="0" fontId="39" fillId="0" borderId="8" xfId="39" applyFont="1" applyFill="1" applyBorder="1" applyAlignment="1">
      <alignment horizontal="left" vertical="center" wrapText="1"/>
    </xf>
    <xf numFmtId="4" fontId="38" fillId="0" borderId="9" xfId="22" applyNumberFormat="1" applyFont="1" applyFill="1" applyBorder="1" applyAlignment="1">
      <alignment horizontal="right" vertical="center"/>
    </xf>
    <xf numFmtId="0" fontId="41" fillId="0" borderId="0" xfId="0" applyFont="1" applyFill="1" applyBorder="1"/>
    <xf numFmtId="49" fontId="41" fillId="0" borderId="8" xfId="0" applyNumberFormat="1" applyFont="1" applyFill="1" applyBorder="1" applyAlignment="1">
      <alignment horizontal="center" vertical="top" wrapText="1"/>
    </xf>
    <xf numFmtId="0" fontId="41" fillId="0" borderId="0" xfId="0" applyFont="1" applyFill="1"/>
    <xf numFmtId="0" fontId="40" fillId="3" borderId="8" xfId="39" applyFont="1" applyFill="1" applyBorder="1" applyAlignment="1">
      <alignment vertical="center" wrapText="1"/>
    </xf>
    <xf numFmtId="4" fontId="40" fillId="3" borderId="8" xfId="39" applyNumberFormat="1" applyFont="1" applyFill="1" applyBorder="1" applyAlignment="1">
      <alignment horizontal="center" vertical="center" wrapText="1"/>
    </xf>
    <xf numFmtId="3" fontId="43" fillId="0" borderId="8" xfId="39" applyNumberFormat="1" applyFont="1" applyFill="1" applyBorder="1" applyAlignment="1">
      <alignment horizontal="center" vertical="center" wrapText="1"/>
    </xf>
    <xf numFmtId="4" fontId="43" fillId="0" borderId="8" xfId="39" applyNumberFormat="1" applyFont="1" applyFill="1" applyBorder="1" applyAlignment="1">
      <alignment horizontal="center" vertical="center" wrapText="1"/>
    </xf>
    <xf numFmtId="4" fontId="41" fillId="2" borderId="8" xfId="39" applyNumberFormat="1" applyFont="1" applyFill="1" applyBorder="1" applyAlignment="1">
      <alignment horizontal="center" vertical="center" wrapText="1"/>
    </xf>
    <xf numFmtId="4" fontId="41" fillId="0" borderId="8" xfId="39" applyNumberFormat="1" applyFont="1" applyBorder="1" applyAlignment="1">
      <alignment horizontal="center" vertical="center"/>
    </xf>
    <xf numFmtId="0" fontId="41" fillId="0" borderId="8" xfId="39" applyFont="1" applyBorder="1"/>
    <xf numFmtId="169" fontId="36" fillId="0" borderId="0" xfId="39" applyNumberFormat="1" applyFont="1" applyAlignment="1">
      <alignment vertical="center"/>
    </xf>
    <xf numFmtId="0" fontId="36" fillId="0" borderId="0" xfId="39" applyFont="1" applyAlignment="1">
      <alignment vertical="center"/>
    </xf>
    <xf numFmtId="14" fontId="36" fillId="0" borderId="0" xfId="39" applyNumberFormat="1" applyFont="1" applyFill="1" applyAlignment="1">
      <alignment vertical="center"/>
    </xf>
    <xf numFmtId="0" fontId="4" fillId="0" borderId="0" xfId="39" applyAlignment="1">
      <alignment vertical="center"/>
    </xf>
    <xf numFmtId="0" fontId="4" fillId="0" borderId="0" xfId="39" applyAlignment="1">
      <alignment horizontal="center" vertical="center"/>
    </xf>
    <xf numFmtId="0" fontId="25" fillId="0" borderId="0" xfId="39" applyFont="1"/>
    <xf numFmtId="0" fontId="25" fillId="0" borderId="0" xfId="39" applyFont="1" applyAlignment="1">
      <alignment horizontal="center" vertical="center"/>
    </xf>
    <xf numFmtId="49" fontId="38" fillId="0" borderId="0" xfId="23" applyNumberFormat="1" applyFont="1" applyAlignment="1">
      <alignment vertical="center"/>
    </xf>
    <xf numFmtId="49" fontId="38" fillId="0" borderId="0" xfId="23" applyNumberFormat="1" applyFont="1" applyAlignment="1">
      <alignment horizontal="center" vertical="center"/>
    </xf>
    <xf numFmtId="0" fontId="38" fillId="0" borderId="8" xfId="22" applyFont="1" applyFill="1" applyBorder="1" applyAlignment="1">
      <alignment horizontal="center" vertical="center"/>
    </xf>
    <xf numFmtId="0" fontId="38" fillId="0" borderId="8" xfId="22" applyFont="1" applyFill="1" applyBorder="1" applyAlignment="1">
      <alignment horizontal="center"/>
    </xf>
    <xf numFmtId="49" fontId="38" fillId="4" borderId="8" xfId="22" applyNumberFormat="1" applyFont="1" applyFill="1" applyBorder="1" applyAlignment="1">
      <alignment horizontal="center" vertical="center"/>
    </xf>
    <xf numFmtId="0" fontId="38" fillId="4" borderId="8" xfId="22" applyFont="1" applyFill="1" applyBorder="1" applyAlignment="1">
      <alignment horizontal="center" vertical="center"/>
    </xf>
    <xf numFmtId="49" fontId="41" fillId="0" borderId="8" xfId="27" applyNumberFormat="1" applyFont="1" applyBorder="1" applyAlignment="1">
      <alignment horizontal="left" vertical="center" wrapText="1"/>
    </xf>
    <xf numFmtId="0" fontId="39" fillId="0" borderId="8" xfId="67" applyFont="1" applyFill="1" applyBorder="1" applyAlignment="1">
      <alignment horizontal="center" vertical="center" wrapText="1"/>
    </xf>
    <xf numFmtId="49" fontId="38" fillId="0" borderId="8" xfId="22" applyNumberFormat="1" applyFont="1" applyFill="1" applyBorder="1" applyAlignment="1">
      <alignment horizontal="center" vertical="center"/>
    </xf>
    <xf numFmtId="0" fontId="41" fillId="0" borderId="8" xfId="67" applyFont="1" applyFill="1" applyBorder="1" applyAlignment="1">
      <alignment horizontal="center" vertical="center" wrapText="1"/>
    </xf>
    <xf numFmtId="0" fontId="45" fillId="0" borderId="0" xfId="0" applyFont="1"/>
    <xf numFmtId="0" fontId="36" fillId="0" borderId="0" xfId="32" applyFont="1" applyAlignment="1"/>
    <xf numFmtId="0" fontId="7" fillId="0" borderId="0" xfId="32" applyFont="1"/>
    <xf numFmtId="0" fontId="46" fillId="0" borderId="0" xfId="48" applyFont="1"/>
    <xf numFmtId="0" fontId="38" fillId="0" borderId="0" xfId="32" applyFont="1"/>
    <xf numFmtId="0" fontId="38" fillId="0" borderId="0" xfId="32" applyFont="1" applyAlignment="1">
      <alignment vertical="top"/>
    </xf>
    <xf numFmtId="49" fontId="38" fillId="0" borderId="0" xfId="32" applyNumberFormat="1" applyFont="1"/>
    <xf numFmtId="0" fontId="39" fillId="0" borderId="0" xfId="48" quotePrefix="1" applyFont="1" applyFill="1" applyBorder="1"/>
    <xf numFmtId="49" fontId="47" fillId="0" borderId="0" xfId="35" applyNumberFormat="1" applyFont="1"/>
    <xf numFmtId="49" fontId="38" fillId="0" borderId="0" xfId="35" applyNumberFormat="1" applyFont="1"/>
    <xf numFmtId="0" fontId="38" fillId="0" borderId="0" xfId="35" applyFont="1"/>
    <xf numFmtId="0" fontId="47" fillId="0" borderId="0" xfId="35" applyFont="1"/>
    <xf numFmtId="49" fontId="47" fillId="0" borderId="0" xfId="35" applyNumberFormat="1" applyFont="1" applyAlignment="1">
      <alignment horizontal="left"/>
    </xf>
    <xf numFmtId="49" fontId="48" fillId="0" borderId="0" xfId="35" applyNumberFormat="1" applyFont="1"/>
    <xf numFmtId="0" fontId="48" fillId="0" borderId="0" xfId="35" applyFont="1"/>
    <xf numFmtId="49" fontId="47" fillId="0" borderId="0" xfId="35" applyNumberFormat="1" applyFont="1" applyFill="1"/>
    <xf numFmtId="49" fontId="47" fillId="0" borderId="0" xfId="35" applyNumberFormat="1" applyFont="1" applyAlignment="1">
      <alignment wrapText="1"/>
    </xf>
    <xf numFmtId="49" fontId="42" fillId="0" borderId="0" xfId="32" applyNumberFormat="1" applyFont="1"/>
    <xf numFmtId="0" fontId="39" fillId="0" borderId="0" xfId="48" applyFont="1" applyFill="1" applyBorder="1"/>
    <xf numFmtId="0" fontId="49" fillId="0" borderId="2" xfId="32" applyFont="1" applyBorder="1" applyAlignment="1">
      <alignment horizontal="center"/>
    </xf>
    <xf numFmtId="0" fontId="46" fillId="0" borderId="2" xfId="48" applyFont="1" applyBorder="1"/>
    <xf numFmtId="0" fontId="39" fillId="0" borderId="2" xfId="48" applyFont="1" applyBorder="1"/>
    <xf numFmtId="0" fontId="49" fillId="0" borderId="0" xfId="32" applyFont="1" applyBorder="1" applyAlignment="1">
      <alignment horizontal="center"/>
    </xf>
    <xf numFmtId="0" fontId="50" fillId="0" borderId="0" xfId="32" applyFont="1" applyBorder="1" applyAlignment="1"/>
    <xf numFmtId="0" fontId="0" fillId="4" borderId="8" xfId="0" applyFill="1" applyBorder="1"/>
    <xf numFmtId="171" fontId="41" fillId="0" borderId="0" xfId="0" applyNumberFormat="1" applyFont="1" applyAlignment="1">
      <alignment vertical="center"/>
    </xf>
    <xf numFmtId="49" fontId="38" fillId="0" borderId="8" xfId="0" applyNumberFormat="1" applyFont="1" applyFill="1" applyBorder="1" applyAlignment="1">
      <alignment horizontal="left" vertical="top" wrapText="1"/>
    </xf>
    <xf numFmtId="4" fontId="38" fillId="0" borderId="8" xfId="0" applyNumberFormat="1" applyFont="1" applyFill="1" applyBorder="1" applyAlignment="1">
      <alignment horizontal="right" vertical="top" wrapText="1"/>
    </xf>
    <xf numFmtId="4" fontId="38" fillId="0" borderId="0" xfId="0" applyNumberFormat="1" applyFont="1"/>
    <xf numFmtId="0" fontId="39" fillId="3" borderId="9" xfId="39" applyFont="1" applyFill="1" applyBorder="1" applyAlignment="1">
      <alignment horizontal="center" vertical="center" wrapText="1"/>
    </xf>
    <xf numFmtId="0" fontId="39" fillId="0" borderId="0" xfId="39" applyFont="1" applyAlignment="1">
      <alignment horizontal="center" vertical="center"/>
    </xf>
    <xf numFmtId="0" fontId="38" fillId="0" borderId="0" xfId="39" applyFont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8" fillId="4" borderId="8" xfId="0" applyFont="1" applyFill="1" applyBorder="1"/>
    <xf numFmtId="0" fontId="41" fillId="0" borderId="0" xfId="0" applyFont="1"/>
    <xf numFmtId="4" fontId="38" fillId="0" borderId="8" xfId="0" applyNumberFormat="1" applyFont="1" applyBorder="1"/>
    <xf numFmtId="4" fontId="36" fillId="4" borderId="8" xfId="0" applyNumberFormat="1" applyFont="1" applyFill="1" applyBorder="1" applyAlignment="1">
      <alignment vertical="center"/>
    </xf>
    <xf numFmtId="4" fontId="36" fillId="4" borderId="8" xfId="0" applyNumberFormat="1" applyFont="1" applyFill="1" applyBorder="1"/>
    <xf numFmtId="0" fontId="36" fillId="4" borderId="8" xfId="70" applyFont="1" applyFill="1" applyBorder="1"/>
    <xf numFmtId="0" fontId="38" fillId="4" borderId="8" xfId="0" applyFont="1" applyFill="1" applyBorder="1" applyAlignment="1">
      <alignment vertical="center"/>
    </xf>
    <xf numFmtId="0" fontId="36" fillId="0" borderId="0" xfId="0" applyFont="1" applyAlignment="1">
      <alignment vertical="center" wrapText="1"/>
    </xf>
    <xf numFmtId="0" fontId="36" fillId="4" borderId="8" xfId="0" applyFont="1" applyFill="1" applyBorder="1"/>
    <xf numFmtId="4" fontId="36" fillId="4" borderId="8" xfId="69" applyNumberFormat="1" applyFont="1" applyFill="1" applyBorder="1"/>
    <xf numFmtId="4" fontId="38" fillId="4" borderId="8" xfId="0" applyNumberFormat="1" applyFont="1" applyFill="1" applyBorder="1" applyAlignment="1">
      <alignment horizontal="right"/>
    </xf>
    <xf numFmtId="2" fontId="11" fillId="0" borderId="3" xfId="0" applyNumberFormat="1" applyFont="1" applyFill="1" applyBorder="1" applyAlignment="1">
      <alignment horizontal="right" vertical="top" wrapText="1"/>
    </xf>
    <xf numFmtId="0" fontId="52" fillId="0" borderId="0" xfId="71" applyFont="1" applyBorder="1" applyAlignment="1">
      <alignment horizontal="left" vertical="center"/>
    </xf>
    <xf numFmtId="0" fontId="52" fillId="0" borderId="0" xfId="71" applyFont="1" applyBorder="1" applyAlignment="1">
      <alignment horizontal="left" vertical="center" wrapText="1"/>
    </xf>
    <xf numFmtId="0" fontId="52" fillId="0" borderId="0" xfId="71" applyFont="1" applyBorder="1" applyAlignment="1">
      <alignment vertical="center" wrapText="1"/>
    </xf>
    <xf numFmtId="0" fontId="51" fillId="0" borderId="0" xfId="71" applyFont="1" applyBorder="1"/>
    <xf numFmtId="4" fontId="51" fillId="0" borderId="0" xfId="71" applyNumberFormat="1" applyFont="1" applyBorder="1" applyAlignment="1">
      <alignment horizontal="right"/>
    </xf>
    <xf numFmtId="4" fontId="38" fillId="0" borderId="0" xfId="0" applyNumberFormat="1" applyFont="1" applyAlignment="1">
      <alignment vertical="center"/>
    </xf>
    <xf numFmtId="4" fontId="36" fillId="0" borderId="0" xfId="32" applyNumberFormat="1" applyFont="1" applyAlignment="1">
      <alignment vertical="center" wrapText="1"/>
    </xf>
    <xf numFmtId="0" fontId="36" fillId="0" borderId="0" xfId="32" applyFont="1"/>
    <xf numFmtId="0" fontId="47" fillId="0" borderId="0" xfId="48" applyFont="1"/>
    <xf numFmtId="0" fontId="36" fillId="0" borderId="0" xfId="32" applyFont="1" applyFill="1" applyAlignment="1">
      <alignment vertical="center" wrapText="1"/>
    </xf>
    <xf numFmtId="4" fontId="38" fillId="0" borderId="0" xfId="0" applyNumberFormat="1" applyFont="1" applyAlignment="1">
      <alignment vertical="top"/>
    </xf>
    <xf numFmtId="168" fontId="38" fillId="0" borderId="0" xfId="0" applyNumberFormat="1" applyFont="1" applyAlignment="1">
      <alignment vertical="center"/>
    </xf>
    <xf numFmtId="170" fontId="0" fillId="9" borderId="8" xfId="68" applyNumberFormat="1" applyFont="1" applyFill="1" applyBorder="1" applyAlignment="1">
      <alignment vertical="center"/>
    </xf>
    <xf numFmtId="4" fontId="24" fillId="2" borderId="10" xfId="42" applyNumberFormat="1" applyFont="1" applyFill="1" applyBorder="1" applyAlignment="1">
      <alignment horizontal="center" vertical="top" wrapText="1"/>
    </xf>
    <xf numFmtId="49" fontId="16" fillId="0" borderId="8" xfId="0" applyNumberFormat="1" applyFont="1" applyBorder="1" applyAlignment="1">
      <alignment horizontal="left" vertical="top" wrapText="1"/>
    </xf>
    <xf numFmtId="0" fontId="17" fillId="0" borderId="8" xfId="0" applyFont="1" applyBorder="1" applyAlignment="1">
      <alignment horizontal="left" vertical="top" wrapText="1"/>
    </xf>
    <xf numFmtId="49" fontId="16" fillId="0" borderId="7" xfId="0" applyNumberFormat="1" applyFont="1" applyBorder="1" applyAlignment="1">
      <alignment horizontal="left" vertical="top" wrapText="1"/>
    </xf>
    <xf numFmtId="0" fontId="17" fillId="0" borderId="6" xfId="0" applyFont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 wrapText="1"/>
    </xf>
    <xf numFmtId="0" fontId="13" fillId="0" borderId="10" xfId="0" applyFont="1" applyBorder="1" applyAlignment="1">
      <alignment horizontal="center" vertical="center" wrapText="1"/>
    </xf>
    <xf numFmtId="49" fontId="13" fillId="0" borderId="10" xfId="0" applyNumberFormat="1" applyFont="1" applyBorder="1" applyAlignment="1">
      <alignment horizontal="left" vertical="top" wrapText="1"/>
    </xf>
    <xf numFmtId="4" fontId="23" fillId="2" borderId="10" xfId="42" applyNumberFormat="1" applyFont="1" applyFill="1" applyBorder="1" applyAlignment="1">
      <alignment horizontal="center"/>
    </xf>
    <xf numFmtId="0" fontId="11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49" fontId="11" fillId="0" borderId="0" xfId="23" applyNumberFormat="1" applyFont="1" applyAlignment="1">
      <alignment horizontal="left" vertical="center"/>
    </xf>
    <xf numFmtId="49" fontId="11" fillId="0" borderId="8" xfId="0" applyNumberFormat="1" applyFont="1" applyBorder="1" applyAlignment="1">
      <alignment horizontal="center" vertical="center" wrapText="1"/>
    </xf>
    <xf numFmtId="49" fontId="11" fillId="0" borderId="7" xfId="23" applyNumberFormat="1" applyFont="1" applyBorder="1">
      <alignment horizontal="center"/>
    </xf>
    <xf numFmtId="49" fontId="11" fillId="0" borderId="6" xfId="23" applyNumberFormat="1" applyFont="1" applyBorder="1">
      <alignment horizontal="center"/>
    </xf>
    <xf numFmtId="49" fontId="11" fillId="0" borderId="5" xfId="23" applyNumberFormat="1" applyFont="1" applyBorder="1">
      <alignment horizontal="center"/>
    </xf>
    <xf numFmtId="0" fontId="11" fillId="0" borderId="2" xfId="23" applyFont="1" applyBorder="1" applyAlignment="1">
      <alignment horizontal="left" wrapText="1"/>
    </xf>
    <xf numFmtId="0" fontId="11" fillId="0" borderId="2" xfId="23" applyFont="1" applyBorder="1" applyAlignment="1">
      <alignment horizontal="center" wrapText="1"/>
    </xf>
    <xf numFmtId="49" fontId="13" fillId="0" borderId="8" xfId="0" applyNumberFormat="1" applyFont="1" applyBorder="1" applyAlignment="1">
      <alignment horizontal="left" vertical="top" wrapText="1"/>
    </xf>
    <xf numFmtId="0" fontId="36" fillId="0" borderId="0" xfId="48" applyFont="1" applyAlignment="1">
      <alignment horizontal="center" vertical="center" wrapText="1"/>
    </xf>
    <xf numFmtId="0" fontId="36" fillId="0" borderId="0" xfId="48" applyFont="1" applyAlignment="1">
      <alignment horizontal="left" vertical="center" wrapText="1"/>
    </xf>
    <xf numFmtId="0" fontId="38" fillId="0" borderId="0" xfId="48" applyFont="1" applyFill="1" applyAlignment="1">
      <alignment horizontal="left" vertical="center" wrapText="1"/>
    </xf>
    <xf numFmtId="0" fontId="39" fillId="0" borderId="0" xfId="39" applyFont="1" applyAlignment="1">
      <alignment horizontal="left" vertical="center" wrapText="1"/>
    </xf>
    <xf numFmtId="0" fontId="38" fillId="0" borderId="8" xfId="0" applyFont="1" applyBorder="1" applyAlignment="1">
      <alignment horizontal="center" vertical="center" wrapText="1"/>
    </xf>
    <xf numFmtId="49" fontId="38" fillId="0" borderId="8" xfId="0" applyNumberFormat="1" applyFont="1" applyBorder="1" applyAlignment="1">
      <alignment horizontal="center" vertical="center" wrapText="1"/>
    </xf>
    <xf numFmtId="49" fontId="38" fillId="0" borderId="7" xfId="23" applyNumberFormat="1" applyFont="1" applyBorder="1" applyAlignment="1">
      <alignment horizontal="center" vertical="center"/>
    </xf>
    <xf numFmtId="49" fontId="38" fillId="0" borderId="6" xfId="23" applyNumberFormat="1" applyFont="1" applyBorder="1" applyAlignment="1">
      <alignment horizontal="center" vertical="center"/>
    </xf>
    <xf numFmtId="49" fontId="38" fillId="0" borderId="5" xfId="23" applyNumberFormat="1" applyFont="1" applyBorder="1" applyAlignment="1">
      <alignment horizontal="center" vertical="center"/>
    </xf>
    <xf numFmtId="0" fontId="38" fillId="0" borderId="7" xfId="0" applyFont="1" applyBorder="1" applyAlignment="1">
      <alignment horizontal="left" vertical="center"/>
    </xf>
    <xf numFmtId="0" fontId="38" fillId="0" borderId="6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 wrapText="1"/>
    </xf>
    <xf numFmtId="0" fontId="38" fillId="0" borderId="6" xfId="0" applyFont="1" applyBorder="1" applyAlignment="1">
      <alignment horizontal="left" vertical="center" wrapText="1"/>
    </xf>
    <xf numFmtId="0" fontId="38" fillId="0" borderId="5" xfId="0" applyFont="1" applyBorder="1" applyAlignment="1">
      <alignment horizontal="left" vertical="center" wrapText="1"/>
    </xf>
    <xf numFmtId="0" fontId="38" fillId="6" borderId="8" xfId="0" applyFont="1" applyFill="1" applyBorder="1" applyAlignment="1">
      <alignment horizontal="left" vertical="center"/>
    </xf>
    <xf numFmtId="0" fontId="38" fillId="6" borderId="7" xfId="0" applyFont="1" applyFill="1" applyBorder="1" applyAlignment="1">
      <alignment horizontal="left" vertical="center" wrapText="1"/>
    </xf>
    <xf numFmtId="0" fontId="38" fillId="6" borderId="5" xfId="0" applyFont="1" applyFill="1" applyBorder="1" applyAlignment="1">
      <alignment horizontal="left" vertical="center" wrapText="1"/>
    </xf>
    <xf numFmtId="0" fontId="38" fillId="5" borderId="7" xfId="0" applyFont="1" applyFill="1" applyBorder="1" applyAlignment="1">
      <alignment horizontal="center" vertical="center"/>
    </xf>
    <xf numFmtId="0" fontId="38" fillId="5" borderId="6" xfId="0" applyFont="1" applyFill="1" applyBorder="1" applyAlignment="1">
      <alignment horizontal="center" vertical="center"/>
    </xf>
    <xf numFmtId="0" fontId="38" fillId="5" borderId="5" xfId="0" applyFont="1" applyFill="1" applyBorder="1" applyAlignment="1">
      <alignment horizontal="center" vertical="center"/>
    </xf>
    <xf numFmtId="0" fontId="40" fillId="0" borderId="0" xfId="39" applyFont="1" applyAlignment="1">
      <alignment horizontal="center" vertical="center" wrapText="1"/>
    </xf>
    <xf numFmtId="0" fontId="36" fillId="0" borderId="7" xfId="22" applyFont="1" applyFill="1" applyBorder="1" applyAlignment="1">
      <alignment horizontal="left" vertical="center" wrapText="1"/>
    </xf>
    <xf numFmtId="0" fontId="36" fillId="0" borderId="6" xfId="22" applyFont="1" applyFill="1" applyBorder="1" applyAlignment="1">
      <alignment horizontal="left" vertical="center" wrapText="1"/>
    </xf>
    <xf numFmtId="0" fontId="36" fillId="0" borderId="5" xfId="22" applyFont="1" applyFill="1" applyBorder="1" applyAlignment="1">
      <alignment horizontal="left" vertical="center" wrapText="1"/>
    </xf>
    <xf numFmtId="0" fontId="44" fillId="0" borderId="0" xfId="48" applyFont="1" applyAlignment="1">
      <alignment horizontal="center" vertical="center" wrapText="1"/>
    </xf>
    <xf numFmtId="49" fontId="47" fillId="0" borderId="0" xfId="35" applyNumberFormat="1" applyFont="1" applyAlignment="1">
      <alignment horizontal="left" wrapText="1"/>
    </xf>
    <xf numFmtId="0" fontId="50" fillId="0" borderId="10" xfId="32" applyFont="1" applyBorder="1" applyAlignment="1">
      <alignment horizontal="center"/>
    </xf>
    <xf numFmtId="0" fontId="36" fillId="0" borderId="0" xfId="32" applyFont="1" applyAlignment="1">
      <alignment horizontal="center"/>
    </xf>
    <xf numFmtId="0" fontId="36" fillId="0" borderId="0" xfId="32" applyFont="1" applyAlignment="1">
      <alignment horizontal="left" vertical="top" wrapText="1"/>
    </xf>
    <xf numFmtId="0" fontId="36" fillId="0" borderId="0" xfId="32" applyFont="1" applyAlignment="1">
      <alignment horizontal="left" vertical="center" wrapText="1"/>
    </xf>
    <xf numFmtId="0" fontId="36" fillId="0" borderId="0" xfId="32" applyFont="1" applyFill="1" applyAlignment="1">
      <alignment horizontal="left" vertical="center" wrapText="1"/>
    </xf>
    <xf numFmtId="0" fontId="38" fillId="0" borderId="8" xfId="0" applyFont="1" applyBorder="1" applyAlignment="1">
      <alignment horizontal="center" vertical="center"/>
    </xf>
    <xf numFmtId="0" fontId="52" fillId="0" borderId="0" xfId="71" applyFont="1" applyFill="1" applyBorder="1" applyAlignment="1">
      <alignment horizontal="left" vertical="top" wrapText="1"/>
    </xf>
    <xf numFmtId="0" fontId="51" fillId="0" borderId="0" xfId="71" applyFont="1" applyBorder="1" applyAlignment="1">
      <alignment horizontal="center"/>
    </xf>
    <xf numFmtId="0" fontId="52" fillId="0" borderId="0" xfId="71" quotePrefix="1" applyFont="1" applyBorder="1" applyAlignment="1">
      <alignment horizontal="center" vertical="center" wrapText="1"/>
    </xf>
    <xf numFmtId="0" fontId="52" fillId="0" borderId="0" xfId="71" applyFont="1" applyBorder="1" applyAlignment="1">
      <alignment horizontal="center" vertical="center" wrapText="1"/>
    </xf>
    <xf numFmtId="49" fontId="53" fillId="0" borderId="0" xfId="71" applyNumberFormat="1" applyFont="1" applyAlignment="1">
      <alignment horizontal="center" vertical="center" wrapText="1"/>
    </xf>
    <xf numFmtId="0" fontId="53" fillId="0" borderId="0" xfId="71" applyFont="1" applyAlignment="1">
      <alignment horizontal="center" vertical="center" wrapText="1"/>
    </xf>
    <xf numFmtId="0" fontId="52" fillId="0" borderId="0" xfId="71" applyFont="1" applyBorder="1" applyAlignment="1">
      <alignment horizontal="left" vertical="center" wrapText="1"/>
    </xf>
    <xf numFmtId="0" fontId="52" fillId="0" borderId="0" xfId="71" applyFont="1" applyBorder="1" applyAlignment="1">
      <alignment vertical="center" wrapText="1"/>
    </xf>
    <xf numFmtId="0" fontId="52" fillId="0" borderId="0" xfId="71" applyFont="1" applyBorder="1" applyAlignment="1">
      <alignment horizontal="left" vertical="top" wrapText="1"/>
    </xf>
    <xf numFmtId="0" fontId="51" fillId="0" borderId="0" xfId="71" applyFont="1" applyBorder="1" applyAlignment="1">
      <alignment horizontal="center" vertical="center" wrapText="1"/>
    </xf>
    <xf numFmtId="49" fontId="52" fillId="0" borderId="0" xfId="71" applyNumberFormat="1" applyFont="1" applyFill="1" applyBorder="1" applyAlignment="1">
      <alignment horizontal="left" vertical="center" wrapText="1"/>
    </xf>
  </cellXfs>
  <cellStyles count="72">
    <cellStyle name="S0" xfId="56"/>
    <cellStyle name="S1" xfId="45"/>
    <cellStyle name="S10" xfId="47"/>
    <cellStyle name="S11" xfId="46"/>
    <cellStyle name="S2" xfId="55"/>
    <cellStyle name="S3" xfId="54"/>
    <cellStyle name="S5" xfId="53"/>
    <cellStyle name="S6" xfId="52"/>
    <cellStyle name="S7" xfId="51"/>
    <cellStyle name="S8" xfId="49"/>
    <cellStyle name="S9" xfId="50"/>
    <cellStyle name="TableStyleLight1" xfId="31"/>
    <cellStyle name="Акт" xfId="1"/>
    <cellStyle name="АктМТСН" xfId="2"/>
    <cellStyle name="ВедРесурсов" xfId="3"/>
    <cellStyle name="ВедРесурсовАкт" xfId="4"/>
    <cellStyle name="Индексы" xfId="5"/>
    <cellStyle name="Итоги" xfId="6"/>
    <cellStyle name="ИтогоАктБазЦ" xfId="7"/>
    <cellStyle name="ИтогоАктБИМ" xfId="8"/>
    <cellStyle name="ИтогоАктРесМет" xfId="9"/>
    <cellStyle name="ИтогоБазЦ" xfId="10"/>
    <cellStyle name="ИтогоБИМ" xfId="11"/>
    <cellStyle name="ИтогоРесМет" xfId="12"/>
    <cellStyle name="ЛокСмета" xfId="13"/>
    <cellStyle name="ЛокСмМТСН" xfId="14"/>
    <cellStyle name="М29" xfId="15"/>
    <cellStyle name="ОбСмета" xfId="16"/>
    <cellStyle name="Обычный" xfId="0" builtinId="0"/>
    <cellStyle name="Обычный 10" xfId="58"/>
    <cellStyle name="Обычный 10 2" xfId="42"/>
    <cellStyle name="Обычный 11" xfId="60"/>
    <cellStyle name="Обычный 12" xfId="63"/>
    <cellStyle name="Обычный 13" xfId="64"/>
    <cellStyle name="Обычный 14" xfId="65"/>
    <cellStyle name="Обычный 2" xfId="27"/>
    <cellStyle name="Обычный 2 2 2" xfId="28"/>
    <cellStyle name="Обычный 2 2 2 2" xfId="59"/>
    <cellStyle name="Обычный 2 3" xfId="62"/>
    <cellStyle name="Обычный 2 5" xfId="43"/>
    <cellStyle name="Обычный 3" xfId="29"/>
    <cellStyle name="Обычный 3 2" xfId="48"/>
    <cellStyle name="Обычный 3 2 3" xfId="70"/>
    <cellStyle name="Обычный 3 3" xfId="32"/>
    <cellStyle name="Обычный 4" xfId="39"/>
    <cellStyle name="Обычный 4 2" xfId="36"/>
    <cellStyle name="Обычный 4 3" xfId="67"/>
    <cellStyle name="Обычный 4 3 2" xfId="71"/>
    <cellStyle name="Обычный 5" xfId="35"/>
    <cellStyle name="Обычный 6" xfId="33"/>
    <cellStyle name="Обычный 7" xfId="40"/>
    <cellStyle name="Обычный 8" xfId="44"/>
    <cellStyle name="Обычный 9" xfId="57"/>
    <cellStyle name="Параметр" xfId="17"/>
    <cellStyle name="ПеременныеСметы" xfId="18"/>
    <cellStyle name="ПИР" xfId="61"/>
    <cellStyle name="ПИР 2" xfId="66"/>
    <cellStyle name="Процентный" xfId="68" builtinId="5"/>
    <cellStyle name="РесСмета" xfId="19"/>
    <cellStyle name="СводВедРес" xfId="20"/>
    <cellStyle name="СводВедРес 2" xfId="37"/>
    <cellStyle name="СводкаСтоимРаб" xfId="21"/>
    <cellStyle name="СводРасч" xfId="22"/>
    <cellStyle name="Титул" xfId="23"/>
    <cellStyle name="Финансовый" xfId="69" builtinId="3"/>
    <cellStyle name="Финансовый 2" xfId="30"/>
    <cellStyle name="Финансовый 5" xfId="34"/>
    <cellStyle name="Финансовый 6" xfId="41"/>
    <cellStyle name="Хвост" xfId="24"/>
    <cellStyle name="Ценник" xfId="25"/>
    <cellStyle name="Ценник 2" xfId="38"/>
    <cellStyle name="Экспертиза" xfId="26"/>
  </cellStyles>
  <dxfs count="0"/>
  <tableStyles count="0" defaultTableStyle="TableStyleMedium9" defaultPivotStyle="PivotStyleLight16"/>
  <colors>
    <mruColors>
      <color rgb="FFDDD9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sharedStrings" Target="sharedStrings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152400</xdr:rowOff>
    </xdr:from>
    <xdr:to>
      <xdr:col>9</xdr:col>
      <xdr:colOff>46933</xdr:colOff>
      <xdr:row>60</xdr:row>
      <xdr:rowOff>75209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E7799B3-3E81-449D-8760-4D3CF98E4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8543"/>
          <a:ext cx="5533333" cy="79238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63500</xdr:rowOff>
    </xdr:from>
    <xdr:to>
      <xdr:col>9</xdr:col>
      <xdr:colOff>435925</xdr:colOff>
      <xdr:row>53</xdr:row>
      <xdr:rowOff>63500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E5D47D0-97FC-41E4-AD73-99141F169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58800"/>
          <a:ext cx="5922324" cy="8255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7</xdr:row>
      <xdr:rowOff>101600</xdr:rowOff>
    </xdr:from>
    <xdr:to>
      <xdr:col>18</xdr:col>
      <xdr:colOff>508000</xdr:colOff>
      <xdr:row>53</xdr:row>
      <xdr:rowOff>17602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6F71493-19B8-4F33-84B2-F5B7F0DF8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1257300"/>
          <a:ext cx="5308600" cy="75106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127000</xdr:rowOff>
    </xdr:from>
    <xdr:to>
      <xdr:col>9</xdr:col>
      <xdr:colOff>609038</xdr:colOff>
      <xdr:row>57</xdr:row>
      <xdr:rowOff>38100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CCB1684-DA66-4FAD-AD66-D8E293F05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00"/>
          <a:ext cx="6095438" cy="8496300"/>
        </a:xfrm>
        <a:prstGeom prst="rect">
          <a:avLst/>
        </a:prstGeom>
      </xdr:spPr>
    </xdr:pic>
    <xdr:clientData/>
  </xdr:twoCellAnchor>
  <xdr:twoCellAnchor editAs="oneCell">
    <xdr:from>
      <xdr:col>10</xdr:col>
      <xdr:colOff>66963</xdr:colOff>
      <xdr:row>6</xdr:row>
      <xdr:rowOff>138546</xdr:rowOff>
    </xdr:from>
    <xdr:to>
      <xdr:col>19</xdr:col>
      <xdr:colOff>409898</xdr:colOff>
      <xdr:row>56</xdr:row>
      <xdr:rowOff>76200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F741C03-D71C-46D5-99DC-B13D060B4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963" y="1129146"/>
          <a:ext cx="5829335" cy="8192654"/>
        </a:xfrm>
        <a:prstGeom prst="rect">
          <a:avLst/>
        </a:prstGeom>
      </xdr:spPr>
    </xdr:pic>
    <xdr:clientData/>
  </xdr:twoCellAnchor>
  <xdr:twoCellAnchor editAs="oneCell">
    <xdr:from>
      <xdr:col>20</xdr:col>
      <xdr:colOff>254001</xdr:colOff>
      <xdr:row>0</xdr:row>
      <xdr:rowOff>1</xdr:rowOff>
    </xdr:from>
    <xdr:to>
      <xdr:col>31</xdr:col>
      <xdr:colOff>241300</xdr:colOff>
      <xdr:row>57</xdr:row>
      <xdr:rowOff>58409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782ED63-1780-4F47-96A1-01316E8B5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1" y="1"/>
          <a:ext cx="6692899" cy="94691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Zarplata_1\&#1044;&#1077;&#1085;&#1080;&#1089;\&#1089;&#1086;&#1093;&#1088;&#1072;&#1085;&#1080;&#1090;&#110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SHKINA\Transfer\&#1052;&#1086;&#1080;%20&#1076;&#1086;&#1082;&#1091;&#1084;&#1077;&#1085;&#1090;&#1099;\&#1055;&#1053;&#1056;%20&#1057;&#1084;&#1086;&#1083;&#1077;&#1085;&#1089;&#1082;&#1072;&#1103;\&#1055;&#1053;&#1056;%20&#1076;&#1086;&#1087;%2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ET01\doc.&amp;\&#1052;&#1086;&#1080;%20&#1076;&#1086;&#1082;&#1091;&#1084;&#1077;&#1085;&#1090;&#1099;\&#1041;&#1088;&#1103;&#1085;&#1089;&#108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sdc2\&#1089;&#1084;&#1077;&#1090;&#1085;&#1099;&#1081;%20&#1086;&#1090;&#1076;&#1077;&#1083;\!Bakcell\&#1041;&#1102;&#1076;\&#1041;&#1102;&#1076;&#1078;&#1077;&#1090;_Bakcell_081_07_2007-09-2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WP\NGK\5_2005\&#1057;&#1084;&#1077;&#1090;&#1072;_5_2005_&#1050;&#1072;&#1088;&#1100;&#1077;&#1088;&#1099;-&#1041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Documents%20and%20Settings\428\My%20Documents\&#1090;&#1088;&#1072;&#1085;&#1089;&#1085;&#1077;&#1092;&#1090;&#1077;&#1084;&#1072;&#1096;\mail\&#1043;&#1077;&#1086;&#1057;&#1084;&#1077;&#1090;&#1072;\&#1040;&#1088;&#1093;&#1080;&#1074;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ET01\doc.&amp;\&#1055;&#1088;&#1086;&#1077;&#1082;&#1090;\&#1055;&#1088;&#1086;&#1077;&#1082;&#1090;&#1099;\&#1062;&#1077;&#1085;&#1090;&#1088;&#1086;&#1073;&#1072;&#1085;&#1082;\&#1041;&#1088;&#1103;&#1085;&#1089;&#1082;&#1072;&#1103;%20&#1086;&#1073;&#1083;&#1072;&#1089;&#1090;&#1100;\&#1059;&#1075;&#1083;&#1099;%20(&#1041;&#1088;&#1103;&#1085;&#1089;&#1082;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vo-d\d\&#1042;&#1080;&#1083;&#1099;\GEODESIA\Natasha\&#1042;&#1053;&#1048;&#1048;&#1056;\&#1057;&#1084;&#1077;&#1090;&#1072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cenko\&#1084;&#1086;&#1080;%20&#1076;&#1086;&#1082;&#1091;&#1084;&#1077;&#1085;&#1090;\TEMP\ps19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4;&#1086;&#1082;&#1091;&#1084;&#1077;&#1085;&#1090;&#1099;-&#1087;&#1086;%20&#1086;&#1073;&#1098;&#1077;&#1082;&#1090;&#1072;&#1084;\&#1050;&#1041;&#1044;&#1061;\&#1044;&#1080;&#1088;&#1077;&#1082;&#1094;&#1080;&#1103;%20&#1090;&#1088;&#1072;&#1085;&#1089;&#1087;%20&#1089;&#1090;&#1088;-&#1074;&#1072;\&#1056;&#1072;&#1079;&#1074;&#1103;&#1079;&#1082;&#1072;%20&#1085;&#1072;%20&#1046;&#1091;&#1082;&#1086;&#1074;&#1072;\&#1055;&#1088;&#1086;&#1077;&#1082;&#1090;\1%20&#1086;&#1095;&#1077;&#1088;&#1077;&#1076;&#1100;%20-%20&#1091;&#1083;.&#1052;&#1086;&#1088;.%20&#1087;&#1077;&#1093;&#1086;&#1090;&#1099;%20&#1089;%20&#1084;&#1086;&#1089;&#1090;&#1086;&#1084;\&#1057;&#1084;&#1077;&#1090;&#1099;%20&#1052;&#1046;%201-&#1103;%20&#1086;&#1095;&#1077;&#1088;&#1077;&#1076;&#1100;%2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8;&#1088;&#1091;&#1076;&#1086;&#1079;&#1072;&#1090;&#1088;&#1072;&#1090;&#1099;%20&#1054;&#1054;&#1054;%20&#1043;&#1072;&#1079;&#1087;&#1088;&#1086;&#1084;%20&#1090;&#1088;&#1072;&#1085;&#1089;&#1075;&#1072;&#1079;%20&#1057;&#1072;&#1085;&#1082;&#1090;-&#1055;&#1077;&#1090;&#1077;&#1088;&#1073;&#1091;&#1088;&#1075;.%20&#1042;&#1085;&#1077;&#1076;&#1088;&#1077;&#1085;&#1080;&#1077;\&#1057;&#1080;&#1089;&#1090;&#1077;&#1084;&#1072;%20&#1076;&#1080;&#1089;&#1087;&#1077;&#1090;&#1095;&#1077;&#1088;&#1089;&#1082;&#1086;&#1075;&#1086;%20&#1091;&#1087;&#1088;&#1072;&#1074;&#1083;&#1077;&#1085;&#1080;&#1103;%20&#1074;%20&#1088;&#1072;&#1084;&#1082;&#1072;&#1093;%20&#1089;&#1090;&#1088;&#1086;&#1081;&#1082;&#1080;%20&#1059;&#1093;&#1090;&#1072;-&#1058;&#1086;&#1088;&#1078;&#1086;&#1082;.%20II%20&#1085;&#1080;&#1090;&#1082;&#1072;%20(&#1071;&#1084;&#1072;&#1083;)\&#1056;&#1044;%20-%20&#1057;&#1044;&#1059;%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1\Netwrkng\WORK\Project_Price_1-99.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ENT\DOG5\5-348\Smety\&#1057;&#1077;&#1089;&#1090;&#1088;&#1086;&#1088;&#1077;&#1094;&#1082;\Smeta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Smety\&#1057;&#1077;&#1089;&#1090;&#1088;&#1086;&#1088;&#1077;&#1094;&#1082;\Smeta-tonne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4;&#1086;&#1082;&#1091;&#1084;&#1077;&#1085;&#1090;&#1099;-&#1087;&#1086;%20&#1086;&#1073;&#1098;&#1077;&#1082;&#1090;&#1072;&#1084;\&#1050;&#1041;&#1044;&#1061;\&#1044;&#1080;&#1088;&#1077;&#1082;&#1094;&#1080;&#1103;%20&#1090;&#1088;&#1072;&#1085;&#1089;&#1087;%20&#1089;&#1090;&#1088;-&#1074;&#1072;\&#1057;&#1085;&#1077;&#1075;\&#1057;&#1084;&#1077;&#1090;&#1072;%20&#1089;&#1085;&#1077;&#1075;&#1086;&#1087;&#1083;&#1072;&#1074;&#1080;&#1083;&#1100;&#1085;&#1099;&#1081;%20&#1087;&#1091;&#1085;&#1082;&#1090;,%20&#1056;&#1080;&#1078;&#1089;&#1082;&#1080;&#1081;,%20190105%2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Smety\&#1057;&#1077;&#1089;&#1090;&#1088;&#1086;&#1088;&#1077;&#1094;&#1082;\Smeta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&#1050;&#1086;&#1085;&#1102;&#1096;&#1077;&#1085;&#1085;&#1072;&#1103;%20&#1091;&#1083;&#1080;&#1094;&#1072;\Smeta-ton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Smety\&#1050;&#1086;&#1085;&#1102;&#1096;&#1077;&#1085;&#1085;&#1072;&#1103;%20&#1091;&#1083;&#1080;&#1094;&#1072;\Smeta-tonn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polikw2k\BLANK\&#1054;&#1073;&#1097;&#1080;&#1077;%20&#1076;&#1072;&#1085;&#1085;&#1099;&#1077;%20_format%20(electr)_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\CurProjects\Working_objects\BalticZavod\&#1048;&#1042;&#1062;%20(62-01-001)\62-01-&#1057;&#1057;.001\Spec%20&#1048;&#1042;&#1062;(16.08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sdc2\&#1076;&#1077;&#1087;&#1072;&#1088;&#1090;&#1072;&#1084;&#1077;&#1085;&#1090;%20&#1089;&#1080;&#1073;\&#1054;&#1090;&#1076;&#1077;&#1083;%20&#1087;&#1088;&#1086;&#1077;&#1082;&#1090;&#1080;&#1088;&#1086;&#1074;&#1072;&#1085;&#1080;&#1103;\01.%20&#1055;&#1088;&#1086;&#1077;&#1082;&#1090;&#1099;%20&#1074;%20&#1088;&#1072;&#1079;&#1088;&#1072;&#1073;&#1086;&#1090;&#1082;&#1077;\&#1057;&#1072;&#1084;&#1072;&#1088;&#1072;&#1090;&#1088;&#1072;&#1085;&#1089;&#1075;&#1072;&#1079;\07.%20&#1055;&#1088;&#1086;&#1077;&#1082;&#1090;&#1080;&#1088;&#1086;&#1074;&#1072;&#1085;&#1080;&#1077;\01.&#1058;&#1077;&#1093;&#1085;&#1080;&#1095;&#1077;&#1089;&#1082;&#1080;&#1081;%20&#1087;&#1088;&#1086;&#1077;&#1082;&#1090;\&#1057;&#1087;&#1077;&#1094;&#1080;&#1092;&#1080;&#1082;&#1072;&#1094;&#1080;&#1103;\1807200716462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sdc2\&#1089;&#1084;&#1077;&#1090;&#1085;&#1099;&#1081;%20&#1086;&#1090;&#1076;&#1077;&#1083;\DTkachev\Ttt_\Objects\&#1055;&#1057;&#1041;\PSBkrasnogvard_v4_0909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Documents%20and%20Settings\904\Local%20Settings\Temporary%20Internet%20Files\OLK2\&#1057;&#1074;&#1086;&#1076;&#1085;&#1072;&#1103;%20&#1075;&#1072;&#1079;&#1086;&#1087;&#1088;&#1086;&#1074;&#1086;&#107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2007_&#1076;&#1086;&#1075;\!&#1044;&#1086;&#1075;&#1086;&#1074;&#1086;&#1088;&#1099;%20&#1085;&#1072;%202007%20&#1075;&#1086;&#1076;\&#1050;&#1091;&#1081;&#1073;_&#1046;&#1044;_&#1055;&#1048;&#1056;_&#1055;&#1054;\&#1040;&#1043;&#1043;_%20new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ENT\DOG5\5176-1\Smeta-5-176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ТИТУЛ"/>
      <sheetName val="6.14"/>
      <sheetName val="ОБЩЕСТВА"/>
      <sheetName val="6.3.1"/>
      <sheetName val="6.20"/>
      <sheetName val="6.4.1"/>
      <sheetName val="ПРОГНОЗ_1"/>
      <sheetName val="Смета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топо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6.14_КР"/>
      <sheetName val="Данные для расчёта сметы"/>
      <sheetName val="Прилож"/>
      <sheetName val="ПДР"/>
      <sheetName val="DATA"/>
      <sheetName val="вариант"/>
      <sheetName val="Обновление"/>
      <sheetName val="Цена"/>
      <sheetName val="Product"/>
      <sheetName val="см8"/>
      <sheetName val="Summary"/>
      <sheetName val="Пример расчета"/>
      <sheetName val="свод 2"/>
      <sheetName val="Табл38-7"/>
      <sheetName val="Зап-3- СЦБ"/>
      <sheetName val="все"/>
      <sheetName val="информация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к.84-к.83"/>
      <sheetName val="Коэфф1."/>
      <sheetName val="График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Данные_для_расчёта_сметы"/>
      <sheetName val="6_14_КР"/>
      <sheetName val="свод_2"/>
      <sheetName val="Зап-3-_СЦБ"/>
      <sheetName val="13_1"/>
      <sheetName val="Пример_расчета"/>
      <sheetName val="СметаСводная_Рыб"/>
      <sheetName val="ПОДПИСИ"/>
      <sheetName val="РАСЧЕТ"/>
      <sheetName val="Текущие_цены"/>
      <sheetName val="отчет_эл_эн__2000"/>
      <sheetName val="к_84-к_83"/>
      <sheetName val="6.3"/>
      <sheetName val="6.7"/>
      <sheetName val="6.3.1.3"/>
      <sheetName val="Лист2"/>
      <sheetName val="КП (2)"/>
      <sheetName val="Бюджет"/>
      <sheetName val="Norm"/>
      <sheetName val="sapactivexlhiddensheet"/>
      <sheetName val="свод 3"/>
      <sheetName val="ID"/>
      <sheetName val="СС"/>
      <sheetName val="Opex personnel (Term facs)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мета 1"/>
      <sheetName val="РП"/>
      <sheetName val="данные"/>
      <sheetName val="Баланс"/>
      <sheetName val="Смета2_проект__раб_"/>
      <sheetName val="Смета_1"/>
      <sheetName val="СМЕТА проект"/>
      <sheetName val="Production and Spend"/>
      <sheetName val="OCK1"/>
      <sheetName val="Шкаф"/>
      <sheetName val="Прайс лист"/>
      <sheetName val="1.3"/>
      <sheetName val="ИГ1"/>
      <sheetName val="К.рын"/>
      <sheetName val="Сводная смета"/>
      <sheetName val="Землеотвод"/>
      <sheetName val="шаблон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"/>
      <sheetName val="сводная"/>
      <sheetName val="Разработка проекта"/>
      <sheetName val="КП НовоКов"/>
      <sheetName val="СметаСводная 1 оч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еременные и константы"/>
      <sheetName val="пятилетка"/>
      <sheetName val="мониторинг"/>
      <sheetName val="свод (2)"/>
      <sheetName val="Калплан ОИ2 Макм крестики"/>
      <sheetName val="СметаСводная павильон"/>
      <sheetName val="93-110"/>
      <sheetName val="Св. смета"/>
      <sheetName val="РБС ИЗМ1"/>
      <sheetName val="СметаСводная снег"/>
      <sheetName val="Лист опроса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таблица руководству"/>
      <sheetName val="Суточная добыча за неделю"/>
      <sheetName val="list"/>
      <sheetName val="Прибыль опл"/>
      <sheetName val="Вспомогательный"/>
      <sheetName val="сохранить"/>
      <sheetName val="5ОборРабМест(HP)"/>
      <sheetName val="№5 СУБ Инж защ"/>
      <sheetName val="HP и оргтехника"/>
      <sheetName val="Calc"/>
      <sheetName val="История"/>
      <sheetName val="Р1"/>
      <sheetName val="Параметры_i"/>
      <sheetName val="Таблица 2"/>
      <sheetName val="свод1"/>
      <sheetName val="Таблица 4 АСУТП"/>
      <sheetName val="Input"/>
      <sheetName val="Calculation"/>
      <sheetName val="ст ГТМ"/>
      <sheetName val="ПДР ООО &quot;Юкос ФБЦ&quot;"/>
      <sheetName val="исходные данные"/>
      <sheetName val="расчетные таблицы"/>
      <sheetName val="Амур ДОН"/>
      <sheetName val="кп ГК"/>
      <sheetName val="Справочные данные"/>
      <sheetName val="Б.Сатка"/>
      <sheetName val="total"/>
      <sheetName val="Комплектация"/>
      <sheetName val="трубы"/>
      <sheetName val="СМР"/>
      <sheetName val="дороги"/>
      <sheetName val="2002(v2)"/>
      <sheetName val="справ."/>
      <sheetName val="справ_"/>
      <sheetName val="2002_v2_"/>
      <sheetName val="СметаСводная"/>
      <sheetName val="оборудован"/>
      <sheetName val="Упр"/>
      <sheetName val="Перечень ИУ"/>
      <sheetName val="РН-ПНГ"/>
      <sheetName val="влад-таблица"/>
      <sheetName val="2002(v1)"/>
      <sheetName val="3.1 ТХ"/>
      <sheetName val="ЗП_ЮНГ"/>
      <sheetName val="НМА"/>
      <sheetName val="оператор"/>
      <sheetName val="исх_данные"/>
      <sheetName val="СметаСводная Колпино"/>
      <sheetName val="Подрядчики"/>
      <sheetName val="Январь"/>
      <sheetName val="Итог"/>
      <sheetName val="мсн"/>
      <sheetName val="мат"/>
      <sheetName val="3.5"/>
      <sheetName val="справка"/>
      <sheetName val="суб.подряд"/>
      <sheetName val="ПСБ - ОЭ"/>
      <sheetName val="суб_подряд"/>
      <sheetName val="ПСБ_-_ОЭ"/>
      <sheetName val="Смета 2"/>
      <sheetName val="D"/>
      <sheetName val="Ачинский НПЗ"/>
      <sheetName val="4"/>
      <sheetName val="ИД"/>
      <sheetName val="См3 СЦБ-зап"/>
      <sheetName val="Хаттон 90.90 Femco"/>
      <sheetName val="ИД1"/>
      <sheetName val="свод общ"/>
      <sheetName val="Смета 5.2. Кусты25,29,31,65"/>
      <sheetName val="смета СИД"/>
      <sheetName val="часы"/>
      <sheetName val="ресурсная вед."/>
      <sheetName val="ИДвалка"/>
      <sheetName val="р.Волхов"/>
      <sheetName val="КП к ГК"/>
      <sheetName val="изыскания 2"/>
      <sheetName val="Калплан Кра"/>
      <sheetName val="Материалы"/>
      <sheetName val="6.11 новый"/>
      <sheetName val="Капитальные затраты"/>
      <sheetName val="накладная"/>
      <sheetName val="Акт"/>
      <sheetName val="1"/>
      <sheetName val="Пояснение "/>
      <sheetName val="3.1"/>
      <sheetName val="Коммерческие расходы"/>
      <sheetName val="RSOILBAL"/>
      <sheetName val="смета 2 проект. работы"/>
      <sheetName val="4сд"/>
      <sheetName val="2сд"/>
      <sheetName val="7сд"/>
      <sheetName val="MAIN_PARAMETERS"/>
      <sheetName val="СС замеч с ответами"/>
      <sheetName val="начало"/>
      <sheetName val="Main"/>
      <sheetName val="УП _2004"/>
      <sheetName val="в работу"/>
      <sheetName val="1ПС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20_Кредиты краткосрочные"/>
      <sheetName val="Перечень Заказчиков"/>
      <sheetName val="2.2 "/>
      <sheetName val="Хар_"/>
      <sheetName val="С1_"/>
      <sheetName val="СтрЗапасов (2)"/>
      <sheetName val="Lim"/>
      <sheetName val="Справочник"/>
      <sheetName val="PwC Copies from old models --&gt;&gt;"/>
      <sheetName val="Справочники"/>
      <sheetName val="Journals"/>
      <sheetName val="ц_1991"/>
      <sheetName val="rvldmrv"/>
      <sheetName val="Сравнение ДПН факт 06-07"/>
      <sheetName val="Параметры"/>
      <sheetName val="трансформация1"/>
      <sheetName val="НМ расчеты"/>
      <sheetName val="Names"/>
      <sheetName val="breakdown"/>
      <sheetName val="Destination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НГХК"/>
      <sheetName val="КП к снег Рыбинская"/>
      <sheetName val="EKDEB90"/>
      <sheetName val="Коэф КВ"/>
      <sheetName val="К"/>
      <sheetName val="Смета терзем"/>
      <sheetName val="Кал.план Жукова даты - не надо"/>
      <sheetName val="кп"/>
      <sheetName val="матер."/>
      <sheetName val="КП Прим (3)"/>
      <sheetName val="Лист3"/>
      <sheetName val="АЧ"/>
      <sheetName val="кп (3)"/>
      <sheetName val="СП"/>
      <sheetName val="фонтан разбитый2"/>
      <sheetName val="Баланс (Ф1)"/>
      <sheetName val="Смета-Т"/>
      <sheetName val=""/>
      <sheetName val="Смета 3 Гидролог"/>
      <sheetName val="Записка СЦБ"/>
      <sheetName val="ИПЦ2002-2004"/>
      <sheetName val="РС 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Общая часть"/>
      <sheetName val="Табл.5"/>
      <sheetName val="Табл.2"/>
      <sheetName val="Исх.данные"/>
      <sheetName val="ВКЕ"/>
      <sheetName val="Additives"/>
      <sheetName val="Ryazan"/>
      <sheetName val="Assumpt"/>
      <sheetName val="Control"/>
      <sheetName val="См №3 ОПР"/>
      <sheetName val="см.№6 АВЗУ и ГПЗУ"/>
      <sheetName val="Геофизика"/>
      <sheetName val="Геодезия"/>
      <sheetName val="Экология1"/>
      <sheetName val="АУП"/>
      <sheetName val="CENTR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Расчет курса"/>
      <sheetName val="XLR_NoRangeSheet"/>
      <sheetName val="НЕДЕЛИ"/>
      <sheetName val="GD"/>
      <sheetName val="Source lists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8"/>
      <sheetName val="исх-данные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 refreshError="1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 (доп)"/>
      <sheetName val="ПС 110 кВ (доп)"/>
      <sheetName val=" КИП и А(доп)"/>
      <sheetName val="содержание том 8"/>
      <sheetName val="ПС 110 кВ _доп_"/>
      <sheetName val="W28"/>
    </sheetNames>
    <sheetDataSet>
      <sheetData sheetId="0"/>
      <sheetData sheetId="1" refreshError="1">
        <row r="8">
          <cell r="D8" t="str">
            <v>Сметная стоимость</v>
          </cell>
        </row>
        <row r="9">
          <cell r="D9" t="str">
            <v>Нормативная трудоемкость</v>
          </cell>
        </row>
        <row r="12">
          <cell r="B12" t="str">
            <v>Номер или шифр</v>
          </cell>
          <cell r="C12" t="str">
            <v>Наименование и техническая характеристика</v>
          </cell>
          <cell r="F12" t="str">
            <v>Затраты труда</v>
          </cell>
        </row>
        <row r="13">
          <cell r="B13" t="str">
            <v xml:space="preserve">норматива, </v>
          </cell>
          <cell r="C13" t="str">
            <v xml:space="preserve">оборудования или видов работ,ресурсов </v>
          </cell>
          <cell r="D13" t="str">
            <v>Единица</v>
          </cell>
          <cell r="E13" t="str">
            <v>Кол-во</v>
          </cell>
          <cell r="F13" t="str">
            <v>на един.</v>
          </cell>
        </row>
        <row r="14">
          <cell r="B14" t="str">
            <v>ценника</v>
          </cell>
          <cell r="C14" t="str">
            <v>и затрат</v>
          </cell>
          <cell r="D14" t="str">
            <v>измер.</v>
          </cell>
          <cell r="F14" t="str">
            <v>измерения</v>
          </cell>
        </row>
        <row r="15">
          <cell r="B15" t="str">
            <v>2</v>
          </cell>
          <cell r="C15" t="str">
            <v>3</v>
          </cell>
          <cell r="D15" t="str">
            <v>4</v>
          </cell>
          <cell r="E15" t="str">
            <v>5</v>
          </cell>
          <cell r="F15" t="str">
            <v>6</v>
          </cell>
        </row>
        <row r="16">
          <cell r="B16" t="str">
            <v>МДС 81-27.2001</v>
          </cell>
          <cell r="C16" t="str">
            <v>К стеснен.=1,2 (85% работ См.№10и)</v>
          </cell>
        </row>
        <row r="17">
          <cell r="B17" t="str">
            <v>табл.1.п.1</v>
          </cell>
          <cell r="C17" t="str">
            <v>27112,8*0,85*0,2=4609</v>
          </cell>
        </row>
        <row r="18">
          <cell r="B18" t="str">
            <v>ГЭСНп -2001</v>
          </cell>
        </row>
      </sheetData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 см мон (2)"/>
      <sheetName val="Коэфф"/>
      <sheetName val="св см Бр нов (2)"/>
      <sheetName val="См Б"/>
      <sheetName val="Cпец Б"/>
      <sheetName val="св см Суз нов"/>
      <sheetName val="См Суз"/>
      <sheetName val="CпецС"/>
      <sheetName val="св см Поч н   "/>
      <sheetName val="См Поч"/>
      <sheetName val="CпецПоч"/>
      <sheetName val="св см Лок н  "/>
      <sheetName val="См Локоть"/>
      <sheetName val="CпецЛок"/>
      <sheetName val="св см Тр"/>
      <sheetName val="См Труб"/>
      <sheetName val="CпецТруб"/>
      <sheetName val="св см Уне"/>
      <sheetName val="См Ун"/>
      <sheetName val="CпецУн"/>
      <sheetName val="св см Дуб н  (2)"/>
      <sheetName val="св Дуб"/>
      <sheetName val="См Дуб"/>
      <sheetName val="CпецДуб"/>
      <sheetName val="св см Кл н"/>
      <sheetName val="См Клет"/>
      <sheetName val="CпецКлет "/>
      <sheetName val="св см Кл им н "/>
      <sheetName val="См Клим"/>
      <sheetName val="CпецКлим"/>
      <sheetName val="св см жук"/>
      <sheetName val="См жук"/>
      <sheetName val="Cпецжук"/>
      <sheetName val="св см Дят  (2)"/>
      <sheetName val="См Дят"/>
      <sheetName val="CпецДят"/>
      <sheetName val="св см Клинц н "/>
      <sheetName val="См Клинц"/>
      <sheetName val="Cпец Клинц"/>
      <sheetName val="св см Сур нов"/>
      <sheetName val="См Сураж"/>
      <sheetName val="Cпец Сураж"/>
      <sheetName val="СводнСР"/>
      <sheetName val="Командировочн"/>
      <sheetName val="матНеучтЦенЭМ"/>
      <sheetName val="СпецЭМ"/>
      <sheetName val="коэф"/>
      <sheetName val="матНеучтЦенПолы"/>
      <sheetName val="СпецПолы"/>
      <sheetName val="ССМ (2)"/>
      <sheetName val="ССМ"/>
      <sheetName val="ОС2000"/>
      <sheetName val="ОбщестрАС"/>
      <sheetName val="МонтСилЭлОб"/>
      <sheetName val="МатерЭМ"/>
      <sheetName val="МонтОбАнтиобл"/>
      <sheetName val="Пуско-нал"/>
      <sheetName val="Пуско-нал (2)"/>
      <sheetName val="ЛЧ Р"/>
      <sheetName val="План Газпрома"/>
      <sheetName val="Лист5"/>
      <sheetName val="ПЛАН 07-10"/>
      <sheetName val="Акт-Смета_30"/>
      <sheetName val="Смета 1 инж_изыск"/>
      <sheetName val="свод 2"/>
    </sheetNames>
    <sheetDataSet>
      <sheetData sheetId="0" refreshError="1"/>
      <sheetData sheetId="1" refreshError="1">
        <row r="1">
          <cell r="B1">
            <v>2.1600000000000001E-2</v>
          </cell>
        </row>
        <row r="2">
          <cell r="B2">
            <v>1.4E-2</v>
          </cell>
        </row>
        <row r="3">
          <cell r="B3">
            <v>26.82</v>
          </cell>
        </row>
        <row r="4">
          <cell r="B4">
            <v>18.113</v>
          </cell>
        </row>
        <row r="6">
          <cell r="B6">
            <v>5.0000000000000001E-3</v>
          </cell>
        </row>
        <row r="7">
          <cell r="B7">
            <v>0.02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ЛИСТ"/>
      <sheetName val="Фонды"/>
      <sheetName val="ПланПроекта"/>
      <sheetName val="ПланПроекта_ВнешнРейт"/>
      <sheetName val="ПланПредконтр"/>
      <sheetName val="РасчетКомандир1"/>
      <sheetName val="РасчетКомандир2"/>
      <sheetName val="Субподряд"/>
      <sheetName val="Рейты"/>
      <sheetName val="Матрица рекомендуемых Recovery"/>
      <sheetName val="Нормативы"/>
      <sheetName val="КодыВидовДеят"/>
      <sheetName val="Лист1"/>
      <sheetName val="Лист2"/>
      <sheetName val="Лист3"/>
      <sheetName val="ТехЛистФОТрасчет"/>
      <sheetName val="ТехЛистФОТ"/>
    </sheetNames>
    <sheetDataSet>
      <sheetData sheetId="0"/>
      <sheetData sheetId="1"/>
      <sheetData sheetId="2"/>
      <sheetData sheetId="3"/>
      <sheetData sheetId="4"/>
      <sheetData sheetId="5">
        <row r="1">
          <cell r="M1" t="str">
            <v>Приложение к приказу № ___ от _____________2005г.</v>
          </cell>
        </row>
        <row r="2">
          <cell r="M2" t="str">
            <v>Действует с _____________ 2005 г.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  <cell r="M17" t="str">
            <v>Сумма (Евро)</v>
          </cell>
        </row>
        <row r="18">
          <cell r="E18">
            <v>0</v>
          </cell>
          <cell r="M18" t="str">
            <v>без НДС</v>
          </cell>
        </row>
        <row r="19">
          <cell r="E19">
            <v>0</v>
          </cell>
          <cell r="M19">
            <v>0</v>
          </cell>
        </row>
        <row r="20">
          <cell r="E20">
            <v>0</v>
          </cell>
          <cell r="M20">
            <v>126722.72340425532</v>
          </cell>
        </row>
        <row r="21">
          <cell r="E21">
            <v>0</v>
          </cell>
          <cell r="M21">
            <v>107758.29787234042</v>
          </cell>
        </row>
        <row r="22">
          <cell r="E22">
            <v>0</v>
          </cell>
          <cell r="M22">
            <v>4765.9787234042597</v>
          </cell>
        </row>
        <row r="23">
          <cell r="E23">
            <v>0</v>
          </cell>
          <cell r="M23">
            <v>239247</v>
          </cell>
        </row>
        <row r="24">
          <cell r="E24">
            <v>0</v>
          </cell>
          <cell r="M24" t="str">
            <v>руб.</v>
          </cell>
        </row>
        <row r="25">
          <cell r="E25">
            <v>0</v>
          </cell>
          <cell r="M25" t="str">
            <v xml:space="preserve">Евро </v>
          </cell>
        </row>
        <row r="26">
          <cell r="E26">
            <v>0</v>
          </cell>
        </row>
        <row r="27">
          <cell r="E27">
            <v>0</v>
          </cell>
        </row>
        <row r="32">
          <cell r="E32" t="str">
            <v>руб.</v>
          </cell>
        </row>
        <row r="33">
          <cell r="E33" t="str">
            <v>руб.</v>
          </cell>
        </row>
        <row r="35">
          <cell r="E35">
            <v>300</v>
          </cell>
        </row>
        <row r="37">
          <cell r="E37" t="str">
            <v>Период командировки (месяц)</v>
          </cell>
          <cell r="M37" t="str">
            <v>ВСЕГО командировочные (Евро)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  <row r="44">
          <cell r="M44">
            <v>0</v>
          </cell>
        </row>
        <row r="45">
          <cell r="M45">
            <v>0</v>
          </cell>
        </row>
        <row r="46">
          <cell r="M46">
            <v>0</v>
          </cell>
        </row>
        <row r="47">
          <cell r="M47">
            <v>0</v>
          </cell>
        </row>
        <row r="48">
          <cell r="M48">
            <v>0</v>
          </cell>
        </row>
        <row r="49">
          <cell r="M49">
            <v>0</v>
          </cell>
        </row>
        <row r="50">
          <cell r="M50">
            <v>0</v>
          </cell>
        </row>
        <row r="51">
          <cell r="M51">
            <v>0</v>
          </cell>
        </row>
        <row r="52">
          <cell r="M52">
            <v>0</v>
          </cell>
        </row>
        <row r="53">
          <cell r="M53">
            <v>0</v>
          </cell>
        </row>
        <row r="54">
          <cell r="M54">
            <v>0</v>
          </cell>
        </row>
        <row r="55">
          <cell r="E55" t="str">
            <v xml:space="preserve"> </v>
          </cell>
          <cell r="M55">
            <v>0</v>
          </cell>
        </row>
        <row r="56">
          <cell r="M56">
            <v>0</v>
          </cell>
        </row>
        <row r="57">
          <cell r="M57">
            <v>0</v>
          </cell>
        </row>
        <row r="58">
          <cell r="M58">
            <v>0</v>
          </cell>
        </row>
        <row r="59">
          <cell r="M59">
            <v>0</v>
          </cell>
        </row>
        <row r="60">
          <cell r="E60" t="str">
            <v>Превышение суточных сверх норм, установленных законодательством</v>
          </cell>
        </row>
        <row r="64">
          <cell r="E64">
            <v>500</v>
          </cell>
        </row>
        <row r="66">
          <cell r="E66" t="str">
            <v>Период командировки (месяц)</v>
          </cell>
          <cell r="M66" t="str">
            <v>ВСЕГО командировочные (Евро)</v>
          </cell>
        </row>
        <row r="67">
          <cell r="M67">
            <v>0</v>
          </cell>
        </row>
        <row r="68">
          <cell r="M68">
            <v>0</v>
          </cell>
        </row>
        <row r="69">
          <cell r="M69">
            <v>0</v>
          </cell>
        </row>
        <row r="70">
          <cell r="E70" t="str">
            <v xml:space="preserve"> </v>
          </cell>
          <cell r="M70">
            <v>0</v>
          </cell>
        </row>
        <row r="71">
          <cell r="M71">
            <v>0</v>
          </cell>
        </row>
        <row r="72">
          <cell r="M72">
            <v>0</v>
          </cell>
        </row>
        <row r="73">
          <cell r="E73" t="str">
            <v xml:space="preserve"> </v>
          </cell>
          <cell r="M73">
            <v>0</v>
          </cell>
        </row>
        <row r="74">
          <cell r="M74">
            <v>0</v>
          </cell>
        </row>
        <row r="75">
          <cell r="M75">
            <v>0</v>
          </cell>
        </row>
        <row r="76">
          <cell r="M76">
            <v>0</v>
          </cell>
        </row>
        <row r="77">
          <cell r="E77" t="str">
            <v xml:space="preserve"> </v>
          </cell>
          <cell r="M77">
            <v>0</v>
          </cell>
        </row>
        <row r="78">
          <cell r="M78">
            <v>0</v>
          </cell>
        </row>
        <row r="79">
          <cell r="M79">
            <v>0</v>
          </cell>
        </row>
        <row r="80">
          <cell r="E80" t="str">
            <v xml:space="preserve"> </v>
          </cell>
          <cell r="M80">
            <v>0</v>
          </cell>
        </row>
        <row r="81">
          <cell r="M81">
            <v>0</v>
          </cell>
        </row>
        <row r="82">
          <cell r="M82">
            <v>0</v>
          </cell>
        </row>
        <row r="83">
          <cell r="M83">
            <v>0</v>
          </cell>
        </row>
        <row r="84">
          <cell r="M84">
            <v>0</v>
          </cell>
        </row>
        <row r="85">
          <cell r="M85">
            <v>0</v>
          </cell>
        </row>
        <row r="86">
          <cell r="M86">
            <v>0</v>
          </cell>
        </row>
        <row r="87">
          <cell r="M87">
            <v>0</v>
          </cell>
        </row>
        <row r="88">
          <cell r="M88">
            <v>0</v>
          </cell>
        </row>
        <row r="89">
          <cell r="E89" t="str">
            <v>Превышение суточных сверх норм, установленных законодательством</v>
          </cell>
        </row>
        <row r="93">
          <cell r="E93">
            <v>1428</v>
          </cell>
        </row>
        <row r="95">
          <cell r="E95">
            <v>39356</v>
          </cell>
        </row>
        <row r="97">
          <cell r="E97" t="str">
            <v>Период командировки (месяц)</v>
          </cell>
          <cell r="M97" t="str">
            <v>ВСЕГО командировочные (Евро)</v>
          </cell>
        </row>
        <row r="98">
          <cell r="E98">
            <v>39356</v>
          </cell>
          <cell r="M98">
            <v>1086.4113475177305</v>
          </cell>
        </row>
        <row r="99">
          <cell r="E99">
            <v>39387</v>
          </cell>
          <cell r="M99">
            <v>1086.4113475177305</v>
          </cell>
        </row>
        <row r="100">
          <cell r="E100">
            <v>39417</v>
          </cell>
          <cell r="M100">
            <v>1086.4113475177305</v>
          </cell>
        </row>
        <row r="101">
          <cell r="E101">
            <v>39448</v>
          </cell>
          <cell r="M101">
            <v>1086.4113475177305</v>
          </cell>
        </row>
        <row r="102">
          <cell r="E102">
            <v>39479</v>
          </cell>
          <cell r="M102">
            <v>1086.4113475177305</v>
          </cell>
        </row>
        <row r="103">
          <cell r="E103">
            <v>39508</v>
          </cell>
          <cell r="M103">
            <v>1086.4113475177305</v>
          </cell>
        </row>
        <row r="104">
          <cell r="E104">
            <v>39539</v>
          </cell>
          <cell r="M104">
            <v>1086.4113475177305</v>
          </cell>
        </row>
        <row r="105">
          <cell r="E105">
            <v>39569</v>
          </cell>
          <cell r="M105">
            <v>1086.4113475177305</v>
          </cell>
        </row>
        <row r="106">
          <cell r="E106">
            <v>39600</v>
          </cell>
          <cell r="M106">
            <v>1086.4113475177305</v>
          </cell>
        </row>
        <row r="107">
          <cell r="E107">
            <v>39630</v>
          </cell>
          <cell r="M107">
            <v>1086.4113475177305</v>
          </cell>
        </row>
        <row r="108">
          <cell r="E108">
            <v>39661</v>
          </cell>
          <cell r="M108">
            <v>1086.4113475177305</v>
          </cell>
        </row>
        <row r="109">
          <cell r="E109">
            <v>39692</v>
          </cell>
          <cell r="M109">
            <v>681.30496453900707</v>
          </cell>
        </row>
        <row r="110">
          <cell r="E110">
            <v>39722</v>
          </cell>
          <cell r="M110">
            <v>1086.4113475177305</v>
          </cell>
        </row>
        <row r="111">
          <cell r="E111">
            <v>39753</v>
          </cell>
          <cell r="M111">
            <v>1086.4113475177305</v>
          </cell>
        </row>
        <row r="112">
          <cell r="E112">
            <v>39783</v>
          </cell>
          <cell r="M112">
            <v>1086.4113475177305</v>
          </cell>
        </row>
        <row r="113">
          <cell r="M113">
            <v>0</v>
          </cell>
        </row>
        <row r="114">
          <cell r="M114">
            <v>0</v>
          </cell>
        </row>
        <row r="115">
          <cell r="M115">
            <v>0</v>
          </cell>
        </row>
        <row r="116">
          <cell r="M116">
            <v>0</v>
          </cell>
        </row>
        <row r="117">
          <cell r="M117">
            <v>0</v>
          </cell>
        </row>
        <row r="118">
          <cell r="E118">
            <v>39356</v>
          </cell>
          <cell r="M118">
            <v>1288.9645390070923</v>
          </cell>
        </row>
        <row r="119">
          <cell r="E119">
            <v>39387</v>
          </cell>
          <cell r="M119">
            <v>1288.9645390070923</v>
          </cell>
        </row>
        <row r="120">
          <cell r="E120">
            <v>39417</v>
          </cell>
          <cell r="M120">
            <v>1288.9645390070923</v>
          </cell>
        </row>
        <row r="121">
          <cell r="E121">
            <v>39448</v>
          </cell>
          <cell r="M121">
            <v>1288.9645390070923</v>
          </cell>
        </row>
        <row r="122">
          <cell r="E122">
            <v>39479</v>
          </cell>
          <cell r="M122">
            <v>1288.9645390070923</v>
          </cell>
        </row>
        <row r="123">
          <cell r="E123">
            <v>39508</v>
          </cell>
          <cell r="M123">
            <v>1288.9645390070923</v>
          </cell>
        </row>
        <row r="124">
          <cell r="E124">
            <v>39539</v>
          </cell>
          <cell r="M124">
            <v>1288.9645390070923</v>
          </cell>
        </row>
        <row r="125">
          <cell r="E125">
            <v>39569</v>
          </cell>
          <cell r="M125">
            <v>1288.9645390070923</v>
          </cell>
        </row>
        <row r="126">
          <cell r="E126">
            <v>39600</v>
          </cell>
          <cell r="M126">
            <v>1288.9645390070923</v>
          </cell>
        </row>
        <row r="127">
          <cell r="E127">
            <v>39630</v>
          </cell>
          <cell r="M127">
            <v>1288.9645390070923</v>
          </cell>
        </row>
        <row r="128">
          <cell r="E128">
            <v>39661</v>
          </cell>
          <cell r="M128">
            <v>1288.9645390070923</v>
          </cell>
        </row>
        <row r="129">
          <cell r="E129">
            <v>39692</v>
          </cell>
          <cell r="M129">
            <v>681.30496453900707</v>
          </cell>
        </row>
        <row r="130">
          <cell r="E130">
            <v>39722</v>
          </cell>
          <cell r="M130">
            <v>1288.9645390070923</v>
          </cell>
        </row>
        <row r="131">
          <cell r="E131">
            <v>39753</v>
          </cell>
          <cell r="M131">
            <v>1288.9645390070923</v>
          </cell>
        </row>
        <row r="132">
          <cell r="E132">
            <v>39783</v>
          </cell>
          <cell r="M132">
            <v>1288.9645390070923</v>
          </cell>
        </row>
        <row r="133">
          <cell r="M133">
            <v>0</v>
          </cell>
        </row>
        <row r="134">
          <cell r="M134">
            <v>0</v>
          </cell>
        </row>
        <row r="135">
          <cell r="M135">
            <v>0</v>
          </cell>
        </row>
        <row r="136">
          <cell r="M136">
            <v>0</v>
          </cell>
        </row>
        <row r="137">
          <cell r="M137">
            <v>0</v>
          </cell>
        </row>
        <row r="138">
          <cell r="E138">
            <v>39356</v>
          </cell>
          <cell r="M138">
            <v>1288.9645390070923</v>
          </cell>
        </row>
        <row r="139">
          <cell r="E139">
            <v>39387</v>
          </cell>
          <cell r="M139">
            <v>1288.9645390070923</v>
          </cell>
        </row>
        <row r="140">
          <cell r="E140">
            <v>39417</v>
          </cell>
          <cell r="M140">
            <v>1288.9645390070923</v>
          </cell>
        </row>
        <row r="141">
          <cell r="E141">
            <v>39448</v>
          </cell>
          <cell r="M141">
            <v>1288.9645390070923</v>
          </cell>
        </row>
        <row r="142">
          <cell r="E142">
            <v>39479</v>
          </cell>
          <cell r="M142">
            <v>1288.9645390070923</v>
          </cell>
        </row>
        <row r="143">
          <cell r="E143">
            <v>39508</v>
          </cell>
          <cell r="M143">
            <v>1288.9645390070923</v>
          </cell>
        </row>
        <row r="144">
          <cell r="E144">
            <v>39539</v>
          </cell>
          <cell r="M144">
            <v>1288.9645390070923</v>
          </cell>
        </row>
        <row r="145">
          <cell r="E145">
            <v>39569</v>
          </cell>
          <cell r="M145">
            <v>1288.9645390070923</v>
          </cell>
        </row>
        <row r="146">
          <cell r="E146">
            <v>39600</v>
          </cell>
          <cell r="M146">
            <v>1288.9645390070923</v>
          </cell>
        </row>
        <row r="147">
          <cell r="E147">
            <v>39630</v>
          </cell>
          <cell r="M147">
            <v>1288.9645390070923</v>
          </cell>
        </row>
        <row r="148">
          <cell r="E148">
            <v>39661</v>
          </cell>
          <cell r="M148">
            <v>1288.9645390070923</v>
          </cell>
        </row>
        <row r="149">
          <cell r="E149">
            <v>39692</v>
          </cell>
          <cell r="M149">
            <v>1288.9645390070923</v>
          </cell>
        </row>
        <row r="150">
          <cell r="E150">
            <v>39722</v>
          </cell>
          <cell r="M150">
            <v>1288.9645390070923</v>
          </cell>
        </row>
        <row r="151">
          <cell r="E151">
            <v>39753</v>
          </cell>
          <cell r="M151">
            <v>1288.9645390070923</v>
          </cell>
        </row>
        <row r="152">
          <cell r="E152">
            <v>39783</v>
          </cell>
          <cell r="M152">
            <v>1288.9645390070923</v>
          </cell>
        </row>
        <row r="153">
          <cell r="M153">
            <v>0</v>
          </cell>
        </row>
        <row r="154">
          <cell r="M154">
            <v>0</v>
          </cell>
        </row>
        <row r="155">
          <cell r="M155">
            <v>0</v>
          </cell>
        </row>
        <row r="156">
          <cell r="M156">
            <v>0</v>
          </cell>
        </row>
        <row r="157">
          <cell r="M157">
            <v>0</v>
          </cell>
        </row>
        <row r="158">
          <cell r="E158">
            <v>39356</v>
          </cell>
          <cell r="M158">
            <v>1288.9645390070923</v>
          </cell>
        </row>
        <row r="159">
          <cell r="E159">
            <v>39387</v>
          </cell>
          <cell r="M159">
            <v>1288.9645390070923</v>
          </cell>
        </row>
        <row r="160">
          <cell r="E160">
            <v>39417</v>
          </cell>
          <cell r="M160">
            <v>1288.9645390070923</v>
          </cell>
        </row>
        <row r="161">
          <cell r="E161">
            <v>39448</v>
          </cell>
          <cell r="M161">
            <v>1288.9645390070923</v>
          </cell>
        </row>
        <row r="162">
          <cell r="E162">
            <v>39479</v>
          </cell>
          <cell r="M162">
            <v>1288.9645390070923</v>
          </cell>
        </row>
        <row r="163">
          <cell r="E163">
            <v>39508</v>
          </cell>
          <cell r="M163">
            <v>1288.9645390070923</v>
          </cell>
        </row>
        <row r="164">
          <cell r="E164">
            <v>39539</v>
          </cell>
          <cell r="M164">
            <v>1288.9645390070923</v>
          </cell>
        </row>
        <row r="165">
          <cell r="E165">
            <v>39569</v>
          </cell>
          <cell r="M165">
            <v>1288.9645390070923</v>
          </cell>
        </row>
        <row r="166">
          <cell r="E166">
            <v>39600</v>
          </cell>
          <cell r="M166">
            <v>1288.9645390070923</v>
          </cell>
        </row>
        <row r="167">
          <cell r="E167">
            <v>39630</v>
          </cell>
          <cell r="M167">
            <v>0</v>
          </cell>
        </row>
        <row r="168">
          <cell r="E168">
            <v>39661</v>
          </cell>
          <cell r="M168">
            <v>0</v>
          </cell>
        </row>
        <row r="169">
          <cell r="E169">
            <v>39692</v>
          </cell>
          <cell r="M169">
            <v>0</v>
          </cell>
        </row>
        <row r="170">
          <cell r="E170">
            <v>39722</v>
          </cell>
          <cell r="M170">
            <v>0</v>
          </cell>
        </row>
        <row r="171">
          <cell r="E171">
            <v>39753</v>
          </cell>
          <cell r="M171">
            <v>0</v>
          </cell>
        </row>
        <row r="172">
          <cell r="E172">
            <v>39783</v>
          </cell>
          <cell r="M172">
            <v>0</v>
          </cell>
        </row>
        <row r="173">
          <cell r="M173">
            <v>0</v>
          </cell>
        </row>
        <row r="174">
          <cell r="M174">
            <v>0</v>
          </cell>
        </row>
        <row r="175">
          <cell r="M175">
            <v>0</v>
          </cell>
        </row>
        <row r="176">
          <cell r="M176">
            <v>0</v>
          </cell>
        </row>
        <row r="177">
          <cell r="M177">
            <v>0</v>
          </cell>
        </row>
        <row r="178">
          <cell r="E178">
            <v>39356</v>
          </cell>
          <cell r="M178">
            <v>1288.9645390070923</v>
          </cell>
        </row>
        <row r="179">
          <cell r="E179">
            <v>39387</v>
          </cell>
          <cell r="M179">
            <v>1288.9645390070923</v>
          </cell>
        </row>
        <row r="180">
          <cell r="E180">
            <v>39417</v>
          </cell>
          <cell r="M180">
            <v>1288.9645390070923</v>
          </cell>
        </row>
        <row r="181">
          <cell r="E181">
            <v>39448</v>
          </cell>
          <cell r="M181">
            <v>1288.9645390070923</v>
          </cell>
        </row>
        <row r="182">
          <cell r="E182">
            <v>39479</v>
          </cell>
          <cell r="M182">
            <v>1288.9645390070923</v>
          </cell>
        </row>
        <row r="183">
          <cell r="E183">
            <v>39508</v>
          </cell>
          <cell r="M183">
            <v>1288.9645390070923</v>
          </cell>
        </row>
        <row r="184">
          <cell r="E184">
            <v>39539</v>
          </cell>
          <cell r="M184">
            <v>1288.9645390070923</v>
          </cell>
        </row>
        <row r="185">
          <cell r="E185">
            <v>39569</v>
          </cell>
          <cell r="M185">
            <v>1288.9645390070923</v>
          </cell>
        </row>
        <row r="186">
          <cell r="E186">
            <v>39600</v>
          </cell>
          <cell r="M186">
            <v>1288.9645390070923</v>
          </cell>
        </row>
        <row r="187">
          <cell r="E187">
            <v>39630</v>
          </cell>
          <cell r="M187">
            <v>0</v>
          </cell>
        </row>
        <row r="188">
          <cell r="E188">
            <v>39661</v>
          </cell>
          <cell r="M188">
            <v>0</v>
          </cell>
        </row>
        <row r="189">
          <cell r="E189">
            <v>39692</v>
          </cell>
          <cell r="M189">
            <v>0</v>
          </cell>
        </row>
        <row r="190">
          <cell r="E190">
            <v>39722</v>
          </cell>
          <cell r="M190">
            <v>0</v>
          </cell>
        </row>
        <row r="191">
          <cell r="E191">
            <v>39753</v>
          </cell>
          <cell r="M191">
            <v>0</v>
          </cell>
        </row>
        <row r="192">
          <cell r="E192">
            <v>39783</v>
          </cell>
          <cell r="M192">
            <v>0</v>
          </cell>
        </row>
        <row r="193">
          <cell r="M193">
            <v>0</v>
          </cell>
        </row>
        <row r="194">
          <cell r="M194">
            <v>0</v>
          </cell>
        </row>
        <row r="195">
          <cell r="M195">
            <v>0</v>
          </cell>
        </row>
        <row r="196">
          <cell r="M196">
            <v>0</v>
          </cell>
        </row>
        <row r="197">
          <cell r="M197">
            <v>0</v>
          </cell>
        </row>
        <row r="198">
          <cell r="E198">
            <v>39356</v>
          </cell>
          <cell r="M198">
            <v>1288.9645390070923</v>
          </cell>
        </row>
        <row r="199">
          <cell r="E199">
            <v>39387</v>
          </cell>
          <cell r="M199">
            <v>1288.9645390070923</v>
          </cell>
        </row>
        <row r="200">
          <cell r="E200">
            <v>39417</v>
          </cell>
          <cell r="M200">
            <v>1288.9645390070923</v>
          </cell>
        </row>
        <row r="201">
          <cell r="E201">
            <v>39448</v>
          </cell>
          <cell r="M201">
            <v>1288.9645390070923</v>
          </cell>
        </row>
        <row r="202">
          <cell r="E202">
            <v>39479</v>
          </cell>
          <cell r="M202">
            <v>1288.9645390070923</v>
          </cell>
        </row>
        <row r="203">
          <cell r="E203">
            <v>39508</v>
          </cell>
          <cell r="M203">
            <v>1288.9645390070923</v>
          </cell>
        </row>
        <row r="204">
          <cell r="E204">
            <v>39539</v>
          </cell>
          <cell r="M204">
            <v>1288.9645390070923</v>
          </cell>
        </row>
        <row r="205">
          <cell r="E205">
            <v>39569</v>
          </cell>
          <cell r="M205">
            <v>1288.9645390070923</v>
          </cell>
        </row>
        <row r="206">
          <cell r="E206">
            <v>39600</v>
          </cell>
          <cell r="M206">
            <v>1288.9645390070923</v>
          </cell>
        </row>
        <row r="207">
          <cell r="E207">
            <v>39630</v>
          </cell>
          <cell r="M207">
            <v>0</v>
          </cell>
        </row>
        <row r="208">
          <cell r="E208">
            <v>39661</v>
          </cell>
          <cell r="M208">
            <v>0</v>
          </cell>
        </row>
        <row r="209">
          <cell r="E209">
            <v>39692</v>
          </cell>
          <cell r="M209">
            <v>0</v>
          </cell>
        </row>
        <row r="210">
          <cell r="E210">
            <v>39722</v>
          </cell>
          <cell r="M210">
            <v>0</v>
          </cell>
        </row>
        <row r="211">
          <cell r="E211">
            <v>39753</v>
          </cell>
          <cell r="M211">
            <v>0</v>
          </cell>
        </row>
        <row r="212">
          <cell r="E212">
            <v>39783</v>
          </cell>
          <cell r="M212">
            <v>0</v>
          </cell>
        </row>
        <row r="213">
          <cell r="M213">
            <v>0</v>
          </cell>
        </row>
        <row r="214">
          <cell r="M214">
            <v>0</v>
          </cell>
        </row>
        <row r="215">
          <cell r="M215">
            <v>0</v>
          </cell>
        </row>
        <row r="216">
          <cell r="M216">
            <v>0</v>
          </cell>
        </row>
        <row r="217">
          <cell r="M217">
            <v>0</v>
          </cell>
        </row>
        <row r="218">
          <cell r="E218">
            <v>39356</v>
          </cell>
          <cell r="M218">
            <v>1288.9645390070923</v>
          </cell>
        </row>
        <row r="219">
          <cell r="E219">
            <v>39387</v>
          </cell>
          <cell r="M219">
            <v>1288.9645390070923</v>
          </cell>
        </row>
        <row r="220">
          <cell r="E220">
            <v>39417</v>
          </cell>
          <cell r="M220">
            <v>1288.9645390070923</v>
          </cell>
        </row>
        <row r="221">
          <cell r="E221">
            <v>39448</v>
          </cell>
          <cell r="M221">
            <v>1288.9645390070923</v>
          </cell>
        </row>
        <row r="222">
          <cell r="E222">
            <v>39479</v>
          </cell>
          <cell r="M222">
            <v>1288.9645390070923</v>
          </cell>
        </row>
        <row r="223">
          <cell r="E223">
            <v>39508</v>
          </cell>
          <cell r="M223">
            <v>1288.9645390070923</v>
          </cell>
        </row>
        <row r="224">
          <cell r="E224">
            <v>39539</v>
          </cell>
          <cell r="M224">
            <v>1288.9645390070923</v>
          </cell>
        </row>
        <row r="225">
          <cell r="E225">
            <v>39569</v>
          </cell>
          <cell r="M225">
            <v>1288.9645390070923</v>
          </cell>
        </row>
        <row r="226">
          <cell r="E226">
            <v>39600</v>
          </cell>
          <cell r="M226">
            <v>1288.9645390070923</v>
          </cell>
        </row>
        <row r="227">
          <cell r="E227">
            <v>39630</v>
          </cell>
          <cell r="M227">
            <v>0</v>
          </cell>
        </row>
        <row r="228">
          <cell r="E228">
            <v>39661</v>
          </cell>
          <cell r="M228">
            <v>0</v>
          </cell>
        </row>
        <row r="229">
          <cell r="E229">
            <v>39692</v>
          </cell>
          <cell r="M229">
            <v>0</v>
          </cell>
        </row>
        <row r="230">
          <cell r="E230">
            <v>39722</v>
          </cell>
          <cell r="M230">
            <v>0</v>
          </cell>
        </row>
        <row r="231">
          <cell r="E231">
            <v>39753</v>
          </cell>
          <cell r="M231">
            <v>0</v>
          </cell>
        </row>
        <row r="232">
          <cell r="E232">
            <v>39783</v>
          </cell>
          <cell r="M232">
            <v>0</v>
          </cell>
        </row>
        <row r="233">
          <cell r="M233">
            <v>0</v>
          </cell>
        </row>
        <row r="234">
          <cell r="M234">
            <v>0</v>
          </cell>
        </row>
        <row r="235">
          <cell r="M235">
            <v>0</v>
          </cell>
        </row>
        <row r="236">
          <cell r="M236">
            <v>0</v>
          </cell>
        </row>
        <row r="237">
          <cell r="M237">
            <v>0</v>
          </cell>
        </row>
        <row r="238">
          <cell r="E238">
            <v>39356</v>
          </cell>
          <cell r="M238">
            <v>1288.9645390070923</v>
          </cell>
        </row>
        <row r="239">
          <cell r="E239">
            <v>39387</v>
          </cell>
          <cell r="M239">
            <v>1288.9645390070923</v>
          </cell>
        </row>
        <row r="240">
          <cell r="E240">
            <v>39417</v>
          </cell>
          <cell r="M240">
            <v>1288.9645390070923</v>
          </cell>
        </row>
        <row r="241">
          <cell r="E241">
            <v>39448</v>
          </cell>
          <cell r="M241">
            <v>1288.9645390070923</v>
          </cell>
        </row>
        <row r="242">
          <cell r="E242">
            <v>39479</v>
          </cell>
          <cell r="M242">
            <v>1288.9645390070923</v>
          </cell>
        </row>
        <row r="243">
          <cell r="E243">
            <v>39508</v>
          </cell>
          <cell r="M243">
            <v>1288.9645390070923</v>
          </cell>
        </row>
        <row r="244">
          <cell r="E244">
            <v>39539</v>
          </cell>
          <cell r="M244">
            <v>1288.9645390070923</v>
          </cell>
        </row>
        <row r="245">
          <cell r="E245">
            <v>39569</v>
          </cell>
          <cell r="M245">
            <v>1288.9645390070923</v>
          </cell>
        </row>
        <row r="246">
          <cell r="E246">
            <v>39600</v>
          </cell>
          <cell r="M246">
            <v>1288.9645390070923</v>
          </cell>
        </row>
        <row r="247">
          <cell r="E247">
            <v>39630</v>
          </cell>
          <cell r="M247">
            <v>0</v>
          </cell>
        </row>
        <row r="248">
          <cell r="E248">
            <v>39661</v>
          </cell>
          <cell r="M248">
            <v>0</v>
          </cell>
        </row>
        <row r="249">
          <cell r="E249">
            <v>39692</v>
          </cell>
          <cell r="M249">
            <v>0</v>
          </cell>
        </row>
        <row r="250">
          <cell r="E250">
            <v>39722</v>
          </cell>
          <cell r="M250">
            <v>0</v>
          </cell>
        </row>
        <row r="251">
          <cell r="E251">
            <v>39753</v>
          </cell>
          <cell r="M251">
            <v>0</v>
          </cell>
        </row>
        <row r="252">
          <cell r="E252">
            <v>39783</v>
          </cell>
          <cell r="M252">
            <v>0</v>
          </cell>
        </row>
        <row r="253">
          <cell r="M253">
            <v>0</v>
          </cell>
        </row>
        <row r="254">
          <cell r="M254">
            <v>0</v>
          </cell>
        </row>
        <row r="255">
          <cell r="M255">
            <v>0</v>
          </cell>
        </row>
        <row r="256">
          <cell r="M256">
            <v>0</v>
          </cell>
        </row>
        <row r="257">
          <cell r="M257">
            <v>0</v>
          </cell>
        </row>
        <row r="258">
          <cell r="E258">
            <v>39356</v>
          </cell>
          <cell r="M258">
            <v>1288.9645390070923</v>
          </cell>
        </row>
        <row r="259">
          <cell r="E259">
            <v>39387</v>
          </cell>
          <cell r="M259">
            <v>1288.9645390070923</v>
          </cell>
        </row>
        <row r="260">
          <cell r="E260">
            <v>39417</v>
          </cell>
          <cell r="M260">
            <v>1288.9645390070923</v>
          </cell>
        </row>
        <row r="261">
          <cell r="E261">
            <v>39448</v>
          </cell>
          <cell r="M261">
            <v>1288.9645390070923</v>
          </cell>
        </row>
        <row r="262">
          <cell r="E262">
            <v>39479</v>
          </cell>
          <cell r="M262">
            <v>1288.9645390070923</v>
          </cell>
        </row>
        <row r="263">
          <cell r="E263">
            <v>39508</v>
          </cell>
          <cell r="M263">
            <v>1288.9645390070923</v>
          </cell>
        </row>
        <row r="264">
          <cell r="E264">
            <v>39539</v>
          </cell>
          <cell r="M264">
            <v>1288.9645390070923</v>
          </cell>
        </row>
        <row r="265">
          <cell r="E265">
            <v>39569</v>
          </cell>
          <cell r="M265">
            <v>1288.9645390070923</v>
          </cell>
        </row>
        <row r="266">
          <cell r="E266">
            <v>39600</v>
          </cell>
          <cell r="M266">
            <v>1288.9645390070923</v>
          </cell>
        </row>
        <row r="267">
          <cell r="E267">
            <v>39630</v>
          </cell>
          <cell r="M267">
            <v>0</v>
          </cell>
        </row>
        <row r="268">
          <cell r="E268">
            <v>39661</v>
          </cell>
          <cell r="M268">
            <v>0</v>
          </cell>
        </row>
        <row r="269">
          <cell r="E269">
            <v>39692</v>
          </cell>
          <cell r="M269">
            <v>0</v>
          </cell>
        </row>
        <row r="270">
          <cell r="E270">
            <v>39722</v>
          </cell>
          <cell r="M270">
            <v>0</v>
          </cell>
        </row>
        <row r="271">
          <cell r="E271">
            <v>39753</v>
          </cell>
          <cell r="M271">
            <v>0</v>
          </cell>
        </row>
        <row r="272">
          <cell r="E272">
            <v>39783</v>
          </cell>
          <cell r="M272">
            <v>0</v>
          </cell>
        </row>
        <row r="273">
          <cell r="M273">
            <v>0</v>
          </cell>
        </row>
        <row r="274">
          <cell r="M274">
            <v>0</v>
          </cell>
        </row>
        <row r="275">
          <cell r="M275">
            <v>0</v>
          </cell>
        </row>
        <row r="276">
          <cell r="M276">
            <v>0</v>
          </cell>
        </row>
        <row r="277">
          <cell r="M277">
            <v>0</v>
          </cell>
        </row>
        <row r="278">
          <cell r="E278">
            <v>39356</v>
          </cell>
          <cell r="M278">
            <v>1288.9645390070923</v>
          </cell>
        </row>
        <row r="279">
          <cell r="E279">
            <v>39387</v>
          </cell>
          <cell r="M279">
            <v>1288.9645390070923</v>
          </cell>
        </row>
        <row r="280">
          <cell r="E280">
            <v>39417</v>
          </cell>
          <cell r="M280">
            <v>1288.9645390070923</v>
          </cell>
        </row>
        <row r="281">
          <cell r="E281">
            <v>39448</v>
          </cell>
          <cell r="M281">
            <v>1288.9645390070923</v>
          </cell>
        </row>
        <row r="282">
          <cell r="E282">
            <v>39479</v>
          </cell>
          <cell r="M282">
            <v>1288.9645390070923</v>
          </cell>
        </row>
        <row r="283">
          <cell r="E283">
            <v>39508</v>
          </cell>
          <cell r="M283">
            <v>1288.9645390070923</v>
          </cell>
        </row>
        <row r="284">
          <cell r="E284">
            <v>39539</v>
          </cell>
          <cell r="M284">
            <v>1288.9645390070923</v>
          </cell>
        </row>
        <row r="285">
          <cell r="E285">
            <v>39569</v>
          </cell>
          <cell r="M285">
            <v>1288.9645390070923</v>
          </cell>
        </row>
        <row r="286">
          <cell r="E286">
            <v>39600</v>
          </cell>
          <cell r="M286">
            <v>1288.9645390070923</v>
          </cell>
        </row>
        <row r="287">
          <cell r="E287">
            <v>39630</v>
          </cell>
          <cell r="M287">
            <v>0</v>
          </cell>
        </row>
        <row r="288">
          <cell r="E288">
            <v>39661</v>
          </cell>
          <cell r="M288">
            <v>0</v>
          </cell>
        </row>
        <row r="289">
          <cell r="E289">
            <v>39692</v>
          </cell>
          <cell r="M289">
            <v>0</v>
          </cell>
        </row>
        <row r="290">
          <cell r="E290">
            <v>39722</v>
          </cell>
          <cell r="M290">
            <v>0</v>
          </cell>
        </row>
        <row r="291">
          <cell r="E291">
            <v>39753</v>
          </cell>
          <cell r="M291">
            <v>0</v>
          </cell>
        </row>
        <row r="292">
          <cell r="E292">
            <v>39783</v>
          </cell>
          <cell r="M292">
            <v>0</v>
          </cell>
        </row>
        <row r="293">
          <cell r="M293">
            <v>0</v>
          </cell>
        </row>
        <row r="294">
          <cell r="M294">
            <v>0</v>
          </cell>
        </row>
        <row r="295">
          <cell r="M295">
            <v>0</v>
          </cell>
        </row>
        <row r="296">
          <cell r="M296">
            <v>0</v>
          </cell>
        </row>
        <row r="297">
          <cell r="M297">
            <v>0</v>
          </cell>
        </row>
        <row r="298">
          <cell r="E298">
            <v>39356</v>
          </cell>
          <cell r="M298">
            <v>1288.9645390070923</v>
          </cell>
        </row>
        <row r="299">
          <cell r="E299">
            <v>39387</v>
          </cell>
          <cell r="M299">
            <v>1288.9645390070923</v>
          </cell>
        </row>
        <row r="300">
          <cell r="E300">
            <v>39417</v>
          </cell>
          <cell r="M300">
            <v>1288.9645390070923</v>
          </cell>
        </row>
        <row r="301">
          <cell r="E301">
            <v>39448</v>
          </cell>
          <cell r="M301">
            <v>1288.9645390070923</v>
          </cell>
        </row>
        <row r="302">
          <cell r="E302">
            <v>39479</v>
          </cell>
          <cell r="M302">
            <v>1288.9645390070923</v>
          </cell>
        </row>
        <row r="303">
          <cell r="E303">
            <v>39508</v>
          </cell>
          <cell r="M303">
            <v>1288.9645390070923</v>
          </cell>
        </row>
        <row r="304">
          <cell r="E304">
            <v>39539</v>
          </cell>
          <cell r="M304">
            <v>1288.9645390070923</v>
          </cell>
        </row>
        <row r="305">
          <cell r="E305">
            <v>39569</v>
          </cell>
          <cell r="M305">
            <v>1288.9645390070923</v>
          </cell>
        </row>
        <row r="306">
          <cell r="E306">
            <v>39600</v>
          </cell>
          <cell r="M306">
            <v>1288.9645390070923</v>
          </cell>
        </row>
        <row r="307">
          <cell r="E307">
            <v>39630</v>
          </cell>
          <cell r="M307">
            <v>0</v>
          </cell>
        </row>
        <row r="308">
          <cell r="E308">
            <v>39661</v>
          </cell>
          <cell r="M308">
            <v>0</v>
          </cell>
        </row>
        <row r="309">
          <cell r="E309">
            <v>39692</v>
          </cell>
          <cell r="M309">
            <v>0</v>
          </cell>
        </row>
        <row r="310">
          <cell r="E310">
            <v>39722</v>
          </cell>
          <cell r="M310">
            <v>0</v>
          </cell>
        </row>
        <row r="311">
          <cell r="E311">
            <v>39753</v>
          </cell>
          <cell r="M311">
            <v>0</v>
          </cell>
        </row>
        <row r="312">
          <cell r="E312">
            <v>39783</v>
          </cell>
          <cell r="M312">
            <v>0</v>
          </cell>
        </row>
        <row r="313">
          <cell r="M313">
            <v>0</v>
          </cell>
        </row>
        <row r="314">
          <cell r="M314">
            <v>0</v>
          </cell>
        </row>
        <row r="315">
          <cell r="M315">
            <v>0</v>
          </cell>
        </row>
        <row r="316">
          <cell r="M316">
            <v>0</v>
          </cell>
        </row>
        <row r="317">
          <cell r="M317">
            <v>0</v>
          </cell>
        </row>
        <row r="318">
          <cell r="E318">
            <v>39356</v>
          </cell>
          <cell r="M318">
            <v>0</v>
          </cell>
        </row>
        <row r="319">
          <cell r="E319">
            <v>39387</v>
          </cell>
          <cell r="M319">
            <v>0</v>
          </cell>
        </row>
        <row r="320">
          <cell r="E320">
            <v>39417</v>
          </cell>
          <cell r="M320">
            <v>0</v>
          </cell>
        </row>
        <row r="321">
          <cell r="E321">
            <v>39448</v>
          </cell>
          <cell r="M321">
            <v>0</v>
          </cell>
        </row>
        <row r="322">
          <cell r="E322">
            <v>39479</v>
          </cell>
          <cell r="M322">
            <v>0</v>
          </cell>
        </row>
        <row r="323">
          <cell r="E323">
            <v>39508</v>
          </cell>
          <cell r="M323">
            <v>0</v>
          </cell>
        </row>
        <row r="324">
          <cell r="E324">
            <v>39539</v>
          </cell>
          <cell r="M324">
            <v>0</v>
          </cell>
        </row>
        <row r="325">
          <cell r="E325">
            <v>39569</v>
          </cell>
          <cell r="M325">
            <v>1288.9645390070923</v>
          </cell>
        </row>
        <row r="326">
          <cell r="E326">
            <v>39600</v>
          </cell>
          <cell r="M326">
            <v>1288.9645390070923</v>
          </cell>
        </row>
        <row r="327">
          <cell r="E327">
            <v>39630</v>
          </cell>
          <cell r="M327">
            <v>1288.9645390070923</v>
          </cell>
        </row>
        <row r="328">
          <cell r="E328">
            <v>39661</v>
          </cell>
          <cell r="M328">
            <v>1288.9645390070923</v>
          </cell>
        </row>
        <row r="329">
          <cell r="E329">
            <v>39692</v>
          </cell>
          <cell r="M329">
            <v>681.30496453900707</v>
          </cell>
        </row>
        <row r="330">
          <cell r="E330">
            <v>39722</v>
          </cell>
          <cell r="M330">
            <v>1288.9645390070923</v>
          </cell>
        </row>
        <row r="331">
          <cell r="E331">
            <v>39753</v>
          </cell>
          <cell r="M331">
            <v>1288.9645390070923</v>
          </cell>
        </row>
        <row r="332">
          <cell r="E332">
            <v>39783</v>
          </cell>
          <cell r="M332">
            <v>1288.9645390070923</v>
          </cell>
        </row>
        <row r="333">
          <cell r="M333">
            <v>0</v>
          </cell>
        </row>
        <row r="334">
          <cell r="M334">
            <v>0</v>
          </cell>
        </row>
        <row r="335">
          <cell r="M335">
            <v>0</v>
          </cell>
        </row>
        <row r="336">
          <cell r="M336">
            <v>0</v>
          </cell>
        </row>
        <row r="337">
          <cell r="M337">
            <v>0</v>
          </cell>
        </row>
        <row r="338">
          <cell r="E338">
            <v>39356</v>
          </cell>
          <cell r="M338">
            <v>0</v>
          </cell>
        </row>
        <row r="339">
          <cell r="E339">
            <v>39387</v>
          </cell>
          <cell r="M339">
            <v>0</v>
          </cell>
        </row>
        <row r="340">
          <cell r="E340">
            <v>39417</v>
          </cell>
          <cell r="M340">
            <v>0</v>
          </cell>
        </row>
        <row r="341">
          <cell r="E341">
            <v>39448</v>
          </cell>
          <cell r="M341">
            <v>0</v>
          </cell>
        </row>
        <row r="342">
          <cell r="E342">
            <v>39479</v>
          </cell>
          <cell r="M342">
            <v>0</v>
          </cell>
        </row>
        <row r="343">
          <cell r="E343">
            <v>39508</v>
          </cell>
          <cell r="M343">
            <v>0</v>
          </cell>
        </row>
        <row r="344">
          <cell r="E344">
            <v>39539</v>
          </cell>
          <cell r="M344">
            <v>0</v>
          </cell>
        </row>
        <row r="345">
          <cell r="E345">
            <v>39569</v>
          </cell>
          <cell r="M345">
            <v>1288.9645390070923</v>
          </cell>
        </row>
        <row r="346">
          <cell r="E346">
            <v>39600</v>
          </cell>
          <cell r="M346">
            <v>1288.9645390070923</v>
          </cell>
        </row>
        <row r="347">
          <cell r="E347">
            <v>39630</v>
          </cell>
          <cell r="M347">
            <v>1288.9645390070923</v>
          </cell>
        </row>
        <row r="348">
          <cell r="E348">
            <v>39661</v>
          </cell>
          <cell r="M348">
            <v>1288.9645390070923</v>
          </cell>
        </row>
        <row r="349">
          <cell r="E349">
            <v>39692</v>
          </cell>
          <cell r="M349">
            <v>681.30496453900707</v>
          </cell>
        </row>
        <row r="350">
          <cell r="E350">
            <v>39722</v>
          </cell>
          <cell r="M350">
            <v>1288.9645390070923</v>
          </cell>
        </row>
        <row r="351">
          <cell r="E351">
            <v>39753</v>
          </cell>
          <cell r="M351">
            <v>1288.9645390070923</v>
          </cell>
        </row>
        <row r="352">
          <cell r="E352">
            <v>39783</v>
          </cell>
          <cell r="M352">
            <v>1288.9645390070923</v>
          </cell>
        </row>
        <row r="353">
          <cell r="M353">
            <v>0</v>
          </cell>
        </row>
        <row r="354">
          <cell r="M354">
            <v>0</v>
          </cell>
        </row>
        <row r="355">
          <cell r="M355">
            <v>0</v>
          </cell>
        </row>
        <row r="356">
          <cell r="M356">
            <v>0</v>
          </cell>
        </row>
        <row r="357">
          <cell r="M357">
            <v>0</v>
          </cell>
        </row>
        <row r="358">
          <cell r="E358">
            <v>39356</v>
          </cell>
          <cell r="M358">
            <v>0</v>
          </cell>
        </row>
        <row r="359">
          <cell r="E359">
            <v>39387</v>
          </cell>
          <cell r="M359">
            <v>0</v>
          </cell>
        </row>
        <row r="360">
          <cell r="E360">
            <v>39417</v>
          </cell>
          <cell r="M360">
            <v>0</v>
          </cell>
        </row>
        <row r="361">
          <cell r="E361">
            <v>39448</v>
          </cell>
          <cell r="M361">
            <v>0</v>
          </cell>
        </row>
        <row r="362">
          <cell r="E362">
            <v>39479</v>
          </cell>
          <cell r="M362">
            <v>0</v>
          </cell>
        </row>
        <row r="363">
          <cell r="E363">
            <v>39508</v>
          </cell>
          <cell r="M363">
            <v>0</v>
          </cell>
        </row>
        <row r="364">
          <cell r="E364">
            <v>39539</v>
          </cell>
          <cell r="M364">
            <v>0</v>
          </cell>
        </row>
        <row r="365">
          <cell r="E365">
            <v>39569</v>
          </cell>
          <cell r="M365">
            <v>1288.9645390070923</v>
          </cell>
        </row>
        <row r="366">
          <cell r="E366">
            <v>39600</v>
          </cell>
          <cell r="M366">
            <v>1288.9645390070923</v>
          </cell>
        </row>
        <row r="367">
          <cell r="E367">
            <v>39630</v>
          </cell>
          <cell r="M367">
            <v>1288.9645390070923</v>
          </cell>
        </row>
        <row r="368">
          <cell r="E368">
            <v>39661</v>
          </cell>
          <cell r="M368">
            <v>1288.9645390070923</v>
          </cell>
        </row>
        <row r="369">
          <cell r="E369">
            <v>39692</v>
          </cell>
          <cell r="M369">
            <v>1288.9645390070923</v>
          </cell>
        </row>
        <row r="370">
          <cell r="E370">
            <v>39722</v>
          </cell>
          <cell r="M370">
            <v>1288.9645390070923</v>
          </cell>
        </row>
        <row r="371">
          <cell r="E371">
            <v>39753</v>
          </cell>
          <cell r="M371">
            <v>1288.9645390070923</v>
          </cell>
        </row>
        <row r="372">
          <cell r="E372">
            <v>39783</v>
          </cell>
          <cell r="M372">
            <v>1288.9645390070923</v>
          </cell>
        </row>
        <row r="373">
          <cell r="M373">
            <v>0</v>
          </cell>
        </row>
        <row r="374">
          <cell r="M374">
            <v>0</v>
          </cell>
        </row>
        <row r="375">
          <cell r="M375">
            <v>0</v>
          </cell>
        </row>
        <row r="376">
          <cell r="M376">
            <v>0</v>
          </cell>
        </row>
        <row r="377">
          <cell r="M377">
            <v>0</v>
          </cell>
        </row>
        <row r="378">
          <cell r="E378">
            <v>39356</v>
          </cell>
          <cell r="M378">
            <v>1288.9645390070923</v>
          </cell>
        </row>
        <row r="379">
          <cell r="E379">
            <v>39387</v>
          </cell>
          <cell r="M379">
            <v>1288.9645390070923</v>
          </cell>
        </row>
        <row r="380">
          <cell r="E380">
            <v>39417</v>
          </cell>
          <cell r="M380">
            <v>1288.9645390070923</v>
          </cell>
        </row>
        <row r="381">
          <cell r="E381">
            <v>39448</v>
          </cell>
          <cell r="M381">
            <v>1288.9645390070923</v>
          </cell>
        </row>
        <row r="382">
          <cell r="E382">
            <v>39479</v>
          </cell>
          <cell r="M382">
            <v>1288.9645390070923</v>
          </cell>
        </row>
        <row r="383">
          <cell r="E383">
            <v>39508</v>
          </cell>
          <cell r="M383">
            <v>1288.9645390070923</v>
          </cell>
        </row>
        <row r="384">
          <cell r="E384">
            <v>39539</v>
          </cell>
          <cell r="M384">
            <v>1288.9645390070923</v>
          </cell>
        </row>
        <row r="385">
          <cell r="E385">
            <v>39569</v>
          </cell>
          <cell r="M385">
            <v>1288.9645390070923</v>
          </cell>
        </row>
        <row r="386">
          <cell r="E386">
            <v>39600</v>
          </cell>
          <cell r="M386">
            <v>1288.9645390070923</v>
          </cell>
        </row>
        <row r="387">
          <cell r="E387">
            <v>39630</v>
          </cell>
          <cell r="M387">
            <v>1288.9645390070923</v>
          </cell>
        </row>
        <row r="388">
          <cell r="E388">
            <v>39661</v>
          </cell>
          <cell r="M388">
            <v>1288.9645390070923</v>
          </cell>
        </row>
        <row r="389">
          <cell r="E389">
            <v>39692</v>
          </cell>
          <cell r="M389">
            <v>1288.9645390070923</v>
          </cell>
        </row>
        <row r="390">
          <cell r="E390">
            <v>39722</v>
          </cell>
          <cell r="M390">
            <v>1288.9645390070923</v>
          </cell>
        </row>
        <row r="391">
          <cell r="E391">
            <v>39753</v>
          </cell>
          <cell r="M391">
            <v>1288.9645390070923</v>
          </cell>
        </row>
        <row r="392">
          <cell r="E392">
            <v>39783</v>
          </cell>
          <cell r="M392">
            <v>1288.9645390070923</v>
          </cell>
        </row>
        <row r="393">
          <cell r="M393">
            <v>0</v>
          </cell>
        </row>
        <row r="394">
          <cell r="M394">
            <v>0</v>
          </cell>
        </row>
        <row r="395">
          <cell r="M395">
            <v>0</v>
          </cell>
        </row>
        <row r="396">
          <cell r="M396">
            <v>0</v>
          </cell>
        </row>
        <row r="397">
          <cell r="M397">
            <v>0</v>
          </cell>
        </row>
        <row r="398">
          <cell r="E398">
            <v>39356</v>
          </cell>
          <cell r="M398">
            <v>1288.9645390070923</v>
          </cell>
        </row>
        <row r="399">
          <cell r="E399">
            <v>39387</v>
          </cell>
          <cell r="M399">
            <v>1288.9645390070923</v>
          </cell>
        </row>
        <row r="400">
          <cell r="E400">
            <v>39417</v>
          </cell>
          <cell r="M400">
            <v>1288.9645390070923</v>
          </cell>
        </row>
        <row r="401">
          <cell r="E401">
            <v>39448</v>
          </cell>
          <cell r="M401">
            <v>1288.9645390070923</v>
          </cell>
        </row>
        <row r="402">
          <cell r="E402">
            <v>39479</v>
          </cell>
          <cell r="M402">
            <v>1288.9645390070923</v>
          </cell>
        </row>
        <row r="403">
          <cell r="E403">
            <v>39508</v>
          </cell>
          <cell r="M403">
            <v>1288.9645390070923</v>
          </cell>
        </row>
        <row r="404">
          <cell r="E404">
            <v>39539</v>
          </cell>
          <cell r="M404">
            <v>1288.9645390070923</v>
          </cell>
        </row>
        <row r="405">
          <cell r="E405">
            <v>39569</v>
          </cell>
          <cell r="M405">
            <v>1288.9645390070923</v>
          </cell>
        </row>
        <row r="406">
          <cell r="E406">
            <v>39600</v>
          </cell>
          <cell r="M406">
            <v>1288.9645390070923</v>
          </cell>
        </row>
        <row r="407">
          <cell r="E407">
            <v>39630</v>
          </cell>
          <cell r="M407">
            <v>1288.9645390070923</v>
          </cell>
        </row>
        <row r="408">
          <cell r="E408">
            <v>39661</v>
          </cell>
          <cell r="M408">
            <v>1288.9645390070923</v>
          </cell>
        </row>
        <row r="409">
          <cell r="E409">
            <v>39692</v>
          </cell>
          <cell r="M409">
            <v>1288.9645390070923</v>
          </cell>
        </row>
        <row r="410">
          <cell r="E410">
            <v>39722</v>
          </cell>
          <cell r="M410">
            <v>1288.9645390070923</v>
          </cell>
        </row>
        <row r="411">
          <cell r="E411">
            <v>39753</v>
          </cell>
          <cell r="M411">
            <v>1288.9645390070923</v>
          </cell>
        </row>
        <row r="412">
          <cell r="E412">
            <v>39783</v>
          </cell>
          <cell r="M412">
            <v>1288.9645390070923</v>
          </cell>
        </row>
        <row r="413">
          <cell r="M413">
            <v>0</v>
          </cell>
        </row>
        <row r="414">
          <cell r="M414">
            <v>0</v>
          </cell>
        </row>
        <row r="415">
          <cell r="M415">
            <v>0</v>
          </cell>
        </row>
        <row r="416">
          <cell r="M416">
            <v>0</v>
          </cell>
        </row>
        <row r="417">
          <cell r="M417">
            <v>0</v>
          </cell>
        </row>
        <row r="418">
          <cell r="E418">
            <v>39356</v>
          </cell>
          <cell r="M418">
            <v>1288.9645390070923</v>
          </cell>
        </row>
        <row r="419">
          <cell r="E419">
            <v>39387</v>
          </cell>
          <cell r="M419">
            <v>1288.9645390070923</v>
          </cell>
        </row>
        <row r="420">
          <cell r="E420">
            <v>39417</v>
          </cell>
          <cell r="M420">
            <v>1288.9645390070923</v>
          </cell>
        </row>
        <row r="421">
          <cell r="E421">
            <v>39448</v>
          </cell>
          <cell r="M421">
            <v>1288.9645390070923</v>
          </cell>
        </row>
        <row r="422">
          <cell r="E422">
            <v>39479</v>
          </cell>
          <cell r="M422">
            <v>1288.9645390070923</v>
          </cell>
        </row>
        <row r="423">
          <cell r="E423">
            <v>39508</v>
          </cell>
          <cell r="M423">
            <v>1288.9645390070923</v>
          </cell>
        </row>
        <row r="424">
          <cell r="E424">
            <v>39539</v>
          </cell>
          <cell r="M424">
            <v>1288.9645390070923</v>
          </cell>
        </row>
        <row r="425">
          <cell r="E425">
            <v>39569</v>
          </cell>
          <cell r="M425">
            <v>1288.9645390070923</v>
          </cell>
        </row>
        <row r="426">
          <cell r="E426">
            <v>39600</v>
          </cell>
          <cell r="M426">
            <v>1288.9645390070923</v>
          </cell>
        </row>
        <row r="427">
          <cell r="E427">
            <v>39630</v>
          </cell>
          <cell r="M427">
            <v>1288.9645390070923</v>
          </cell>
        </row>
        <row r="428">
          <cell r="E428">
            <v>39661</v>
          </cell>
          <cell r="M428">
            <v>1288.9645390070923</v>
          </cell>
        </row>
        <row r="429">
          <cell r="E429">
            <v>39692</v>
          </cell>
          <cell r="M429">
            <v>1288.9645390070923</v>
          </cell>
        </row>
        <row r="430">
          <cell r="E430">
            <v>39722</v>
          </cell>
          <cell r="M430">
            <v>1288.9645390070923</v>
          </cell>
        </row>
        <row r="431">
          <cell r="E431">
            <v>39753</v>
          </cell>
          <cell r="M431">
            <v>1288.9645390070923</v>
          </cell>
        </row>
        <row r="432">
          <cell r="E432">
            <v>39783</v>
          </cell>
          <cell r="M432">
            <v>1288.9645390070923</v>
          </cell>
        </row>
        <row r="433">
          <cell r="M433">
            <v>0</v>
          </cell>
        </row>
        <row r="434">
          <cell r="M434">
            <v>0</v>
          </cell>
        </row>
        <row r="435">
          <cell r="M435">
            <v>0</v>
          </cell>
        </row>
        <row r="436">
          <cell r="M436">
            <v>0</v>
          </cell>
        </row>
        <row r="437">
          <cell r="M437">
            <v>0</v>
          </cell>
        </row>
        <row r="438">
          <cell r="E438">
            <v>39356</v>
          </cell>
          <cell r="M438">
            <v>0</v>
          </cell>
        </row>
        <row r="439">
          <cell r="E439">
            <v>39387</v>
          </cell>
          <cell r="M439">
            <v>0</v>
          </cell>
        </row>
        <row r="440">
          <cell r="E440">
            <v>39417</v>
          </cell>
          <cell r="M440">
            <v>0</v>
          </cell>
        </row>
        <row r="441">
          <cell r="E441">
            <v>39448</v>
          </cell>
          <cell r="M441">
            <v>0</v>
          </cell>
        </row>
        <row r="442">
          <cell r="E442">
            <v>39479</v>
          </cell>
          <cell r="M442">
            <v>0</v>
          </cell>
        </row>
        <row r="443">
          <cell r="E443">
            <v>39508</v>
          </cell>
          <cell r="M443">
            <v>0</v>
          </cell>
        </row>
        <row r="444">
          <cell r="E444">
            <v>39539</v>
          </cell>
          <cell r="M444">
            <v>0</v>
          </cell>
        </row>
        <row r="445">
          <cell r="E445">
            <v>39569</v>
          </cell>
          <cell r="M445">
            <v>0</v>
          </cell>
        </row>
        <row r="446">
          <cell r="E446">
            <v>39600</v>
          </cell>
          <cell r="M446">
            <v>0</v>
          </cell>
        </row>
        <row r="447">
          <cell r="E447">
            <v>39630</v>
          </cell>
          <cell r="M447">
            <v>0</v>
          </cell>
        </row>
        <row r="448">
          <cell r="E448">
            <v>39661</v>
          </cell>
          <cell r="M448">
            <v>0</v>
          </cell>
        </row>
        <row r="449">
          <cell r="E449">
            <v>39692</v>
          </cell>
          <cell r="M449">
            <v>0</v>
          </cell>
        </row>
        <row r="450">
          <cell r="E450">
            <v>39722</v>
          </cell>
          <cell r="M450">
            <v>0</v>
          </cell>
        </row>
        <row r="451">
          <cell r="E451">
            <v>39753</v>
          </cell>
          <cell r="M451">
            <v>0</v>
          </cell>
        </row>
        <row r="452">
          <cell r="E452">
            <v>39783</v>
          </cell>
          <cell r="M452">
            <v>0</v>
          </cell>
        </row>
        <row r="453">
          <cell r="M453">
            <v>0</v>
          </cell>
        </row>
        <row r="454">
          <cell r="M454">
            <v>0</v>
          </cell>
        </row>
        <row r="455">
          <cell r="M455">
            <v>0</v>
          </cell>
        </row>
        <row r="456">
          <cell r="M456">
            <v>0</v>
          </cell>
        </row>
        <row r="457">
          <cell r="M457">
            <v>0</v>
          </cell>
        </row>
        <row r="458">
          <cell r="E458">
            <v>39356</v>
          </cell>
          <cell r="M458">
            <v>0</v>
          </cell>
        </row>
        <row r="459">
          <cell r="E459">
            <v>39387</v>
          </cell>
          <cell r="M459">
            <v>0</v>
          </cell>
        </row>
        <row r="460">
          <cell r="E460">
            <v>39417</v>
          </cell>
          <cell r="M460">
            <v>0</v>
          </cell>
        </row>
        <row r="461">
          <cell r="E461">
            <v>39448</v>
          </cell>
          <cell r="M461">
            <v>0</v>
          </cell>
        </row>
        <row r="462">
          <cell r="E462">
            <v>39479</v>
          </cell>
          <cell r="M462">
            <v>0</v>
          </cell>
        </row>
        <row r="463">
          <cell r="E463">
            <v>39508</v>
          </cell>
          <cell r="M463">
            <v>0</v>
          </cell>
        </row>
        <row r="464">
          <cell r="E464">
            <v>39539</v>
          </cell>
          <cell r="M464">
            <v>0</v>
          </cell>
        </row>
        <row r="465">
          <cell r="E465">
            <v>39569</v>
          </cell>
          <cell r="M465">
            <v>0</v>
          </cell>
        </row>
        <row r="466">
          <cell r="E466">
            <v>39600</v>
          </cell>
          <cell r="M466">
            <v>0</v>
          </cell>
        </row>
        <row r="467">
          <cell r="E467">
            <v>39630</v>
          </cell>
          <cell r="M467">
            <v>0</v>
          </cell>
        </row>
        <row r="468">
          <cell r="E468">
            <v>39661</v>
          </cell>
          <cell r="M468">
            <v>0</v>
          </cell>
        </row>
        <row r="469">
          <cell r="E469">
            <v>39692</v>
          </cell>
          <cell r="M469">
            <v>0</v>
          </cell>
        </row>
        <row r="470">
          <cell r="M470">
            <v>0</v>
          </cell>
        </row>
        <row r="471">
          <cell r="M471">
            <v>0</v>
          </cell>
        </row>
        <row r="472">
          <cell r="M472">
            <v>0</v>
          </cell>
        </row>
        <row r="473">
          <cell r="M473">
            <v>0</v>
          </cell>
        </row>
        <row r="474">
          <cell r="M474">
            <v>0</v>
          </cell>
        </row>
        <row r="475">
          <cell r="M475">
            <v>0</v>
          </cell>
        </row>
        <row r="476">
          <cell r="M476">
            <v>0</v>
          </cell>
        </row>
        <row r="477">
          <cell r="M477">
            <v>0</v>
          </cell>
        </row>
        <row r="478">
          <cell r="E478">
            <v>39356</v>
          </cell>
          <cell r="M478">
            <v>0</v>
          </cell>
        </row>
        <row r="479">
          <cell r="E479">
            <v>39387</v>
          </cell>
          <cell r="M479">
            <v>0</v>
          </cell>
        </row>
        <row r="480">
          <cell r="E480">
            <v>39417</v>
          </cell>
          <cell r="M480">
            <v>0</v>
          </cell>
        </row>
        <row r="481">
          <cell r="E481">
            <v>39448</v>
          </cell>
          <cell r="M481">
            <v>0</v>
          </cell>
        </row>
        <row r="482">
          <cell r="E482">
            <v>39479</v>
          </cell>
          <cell r="M482">
            <v>0</v>
          </cell>
        </row>
        <row r="483">
          <cell r="E483">
            <v>39508</v>
          </cell>
          <cell r="M483">
            <v>0</v>
          </cell>
        </row>
        <row r="484">
          <cell r="E484">
            <v>39539</v>
          </cell>
          <cell r="M484">
            <v>0</v>
          </cell>
        </row>
        <row r="485">
          <cell r="E485">
            <v>39569</v>
          </cell>
          <cell r="M485">
            <v>0</v>
          </cell>
        </row>
        <row r="486">
          <cell r="E486">
            <v>39600</v>
          </cell>
          <cell r="M486">
            <v>0</v>
          </cell>
        </row>
        <row r="487">
          <cell r="E487">
            <v>39630</v>
          </cell>
          <cell r="M487">
            <v>0</v>
          </cell>
        </row>
        <row r="488">
          <cell r="E488">
            <v>39661</v>
          </cell>
          <cell r="M488">
            <v>0</v>
          </cell>
        </row>
        <row r="489">
          <cell r="E489">
            <v>39692</v>
          </cell>
          <cell r="M489">
            <v>0</v>
          </cell>
        </row>
        <row r="490">
          <cell r="M490">
            <v>0</v>
          </cell>
        </row>
        <row r="491">
          <cell r="M491">
            <v>0</v>
          </cell>
        </row>
        <row r="492">
          <cell r="M492">
            <v>0</v>
          </cell>
        </row>
        <row r="493">
          <cell r="M493">
            <v>0</v>
          </cell>
        </row>
        <row r="494">
          <cell r="M494">
            <v>0</v>
          </cell>
        </row>
        <row r="495">
          <cell r="M495">
            <v>0</v>
          </cell>
        </row>
        <row r="496">
          <cell r="M496">
            <v>0</v>
          </cell>
        </row>
        <row r="497">
          <cell r="M497">
            <v>0</v>
          </cell>
        </row>
        <row r="498">
          <cell r="E498">
            <v>39356</v>
          </cell>
          <cell r="M498">
            <v>0</v>
          </cell>
        </row>
        <row r="499">
          <cell r="E499">
            <v>39387</v>
          </cell>
          <cell r="M499">
            <v>0</v>
          </cell>
        </row>
        <row r="500">
          <cell r="E500">
            <v>39417</v>
          </cell>
          <cell r="M500">
            <v>0</v>
          </cell>
        </row>
        <row r="501">
          <cell r="E501">
            <v>39448</v>
          </cell>
          <cell r="M501">
            <v>0</v>
          </cell>
        </row>
        <row r="502">
          <cell r="E502">
            <v>39479</v>
          </cell>
          <cell r="M502">
            <v>0</v>
          </cell>
        </row>
        <row r="503">
          <cell r="E503">
            <v>39508</v>
          </cell>
          <cell r="M503">
            <v>0</v>
          </cell>
        </row>
        <row r="504">
          <cell r="E504">
            <v>39539</v>
          </cell>
          <cell r="M504">
            <v>0</v>
          </cell>
        </row>
        <row r="505">
          <cell r="E505">
            <v>39569</v>
          </cell>
          <cell r="M505">
            <v>0</v>
          </cell>
        </row>
        <row r="506">
          <cell r="E506">
            <v>39600</v>
          </cell>
          <cell r="M506">
            <v>0</v>
          </cell>
        </row>
        <row r="507">
          <cell r="E507">
            <v>39630</v>
          </cell>
          <cell r="M507">
            <v>0</v>
          </cell>
        </row>
        <row r="508">
          <cell r="E508">
            <v>39661</v>
          </cell>
          <cell r="M508">
            <v>0</v>
          </cell>
        </row>
        <row r="509">
          <cell r="E509">
            <v>39692</v>
          </cell>
          <cell r="M509">
            <v>0</v>
          </cell>
        </row>
        <row r="510">
          <cell r="M510">
            <v>0</v>
          </cell>
        </row>
        <row r="511">
          <cell r="M511">
            <v>0</v>
          </cell>
        </row>
        <row r="512">
          <cell r="M512">
            <v>0</v>
          </cell>
        </row>
        <row r="513">
          <cell r="M513">
            <v>0</v>
          </cell>
        </row>
        <row r="514">
          <cell r="M514">
            <v>0</v>
          </cell>
        </row>
        <row r="515">
          <cell r="M515">
            <v>0</v>
          </cell>
        </row>
        <row r="516">
          <cell r="M516">
            <v>0</v>
          </cell>
        </row>
        <row r="517">
          <cell r="M517">
            <v>0</v>
          </cell>
        </row>
        <row r="518">
          <cell r="E518">
            <v>39356</v>
          </cell>
          <cell r="M518">
            <v>0</v>
          </cell>
        </row>
        <row r="519">
          <cell r="E519">
            <v>39387</v>
          </cell>
          <cell r="M519">
            <v>0</v>
          </cell>
        </row>
        <row r="520">
          <cell r="E520">
            <v>39417</v>
          </cell>
          <cell r="M520">
            <v>0</v>
          </cell>
        </row>
        <row r="521">
          <cell r="E521">
            <v>39448</v>
          </cell>
          <cell r="M521">
            <v>0</v>
          </cell>
        </row>
        <row r="522">
          <cell r="E522">
            <v>39479</v>
          </cell>
          <cell r="M522">
            <v>0</v>
          </cell>
        </row>
        <row r="523">
          <cell r="E523">
            <v>39508</v>
          </cell>
          <cell r="M523">
            <v>0</v>
          </cell>
        </row>
        <row r="524">
          <cell r="E524">
            <v>39539</v>
          </cell>
          <cell r="M524">
            <v>0</v>
          </cell>
        </row>
        <row r="525">
          <cell r="E525">
            <v>39569</v>
          </cell>
          <cell r="M525">
            <v>0</v>
          </cell>
        </row>
        <row r="526">
          <cell r="E526">
            <v>39600</v>
          </cell>
          <cell r="M526">
            <v>0</v>
          </cell>
        </row>
        <row r="527">
          <cell r="E527">
            <v>39630</v>
          </cell>
          <cell r="M527">
            <v>0</v>
          </cell>
        </row>
        <row r="528">
          <cell r="E528">
            <v>39661</v>
          </cell>
          <cell r="M528">
            <v>0</v>
          </cell>
        </row>
        <row r="529">
          <cell r="E529">
            <v>39692</v>
          </cell>
          <cell r="M529">
            <v>0</v>
          </cell>
        </row>
        <row r="530">
          <cell r="M530">
            <v>0</v>
          </cell>
        </row>
        <row r="531">
          <cell r="M531">
            <v>0</v>
          </cell>
        </row>
        <row r="532">
          <cell r="M532">
            <v>0</v>
          </cell>
        </row>
        <row r="533">
          <cell r="M533">
            <v>0</v>
          </cell>
        </row>
        <row r="534">
          <cell r="M534">
            <v>0</v>
          </cell>
        </row>
        <row r="535">
          <cell r="M535">
            <v>0</v>
          </cell>
        </row>
        <row r="536">
          <cell r="M536">
            <v>0</v>
          </cell>
        </row>
        <row r="537">
          <cell r="M537">
            <v>0</v>
          </cell>
        </row>
        <row r="538">
          <cell r="E538">
            <v>39356</v>
          </cell>
          <cell r="M538">
            <v>0</v>
          </cell>
        </row>
        <row r="539">
          <cell r="E539">
            <v>39387</v>
          </cell>
          <cell r="M539">
            <v>0</v>
          </cell>
        </row>
        <row r="540">
          <cell r="E540">
            <v>39417</v>
          </cell>
          <cell r="M540">
            <v>0</v>
          </cell>
        </row>
        <row r="541">
          <cell r="E541">
            <v>39448</v>
          </cell>
          <cell r="M541">
            <v>0</v>
          </cell>
        </row>
        <row r="542">
          <cell r="E542">
            <v>39479</v>
          </cell>
          <cell r="M542">
            <v>0</v>
          </cell>
        </row>
        <row r="543">
          <cell r="E543">
            <v>39508</v>
          </cell>
          <cell r="M543">
            <v>0</v>
          </cell>
        </row>
        <row r="544">
          <cell r="E544">
            <v>39539</v>
          </cell>
          <cell r="M544">
            <v>0</v>
          </cell>
        </row>
        <row r="545">
          <cell r="E545">
            <v>39569</v>
          </cell>
          <cell r="M545">
            <v>0</v>
          </cell>
        </row>
        <row r="546">
          <cell r="E546">
            <v>39600</v>
          </cell>
          <cell r="M546">
            <v>0</v>
          </cell>
        </row>
        <row r="547">
          <cell r="E547">
            <v>39630</v>
          </cell>
          <cell r="M547">
            <v>0</v>
          </cell>
        </row>
        <row r="548">
          <cell r="E548">
            <v>39661</v>
          </cell>
          <cell r="M548">
            <v>0</v>
          </cell>
        </row>
        <row r="549">
          <cell r="E549">
            <v>39692</v>
          </cell>
          <cell r="M549">
            <v>0</v>
          </cell>
        </row>
        <row r="550">
          <cell r="M550">
            <v>0</v>
          </cell>
        </row>
        <row r="551">
          <cell r="M551">
            <v>0</v>
          </cell>
        </row>
        <row r="552">
          <cell r="M552">
            <v>0</v>
          </cell>
        </row>
        <row r="553">
          <cell r="M553">
            <v>0</v>
          </cell>
        </row>
        <row r="554">
          <cell r="M554">
            <v>0</v>
          </cell>
        </row>
        <row r="555">
          <cell r="M555">
            <v>0</v>
          </cell>
        </row>
        <row r="556">
          <cell r="M556">
            <v>0</v>
          </cell>
        </row>
        <row r="557">
          <cell r="M557">
            <v>0</v>
          </cell>
        </row>
        <row r="558">
          <cell r="E558">
            <v>39356</v>
          </cell>
          <cell r="M558">
            <v>0</v>
          </cell>
        </row>
        <row r="559">
          <cell r="E559">
            <v>39387</v>
          </cell>
          <cell r="M559">
            <v>0</v>
          </cell>
        </row>
        <row r="560">
          <cell r="E560">
            <v>39417</v>
          </cell>
          <cell r="M560">
            <v>0</v>
          </cell>
        </row>
        <row r="561">
          <cell r="E561">
            <v>39448</v>
          </cell>
          <cell r="M561">
            <v>0</v>
          </cell>
        </row>
        <row r="562">
          <cell r="E562">
            <v>39479</v>
          </cell>
          <cell r="M562">
            <v>0</v>
          </cell>
        </row>
        <row r="563">
          <cell r="E563">
            <v>39508</v>
          </cell>
          <cell r="M563">
            <v>0</v>
          </cell>
        </row>
        <row r="564">
          <cell r="E564">
            <v>39539</v>
          </cell>
          <cell r="M564">
            <v>0</v>
          </cell>
        </row>
        <row r="565">
          <cell r="E565">
            <v>39569</v>
          </cell>
          <cell r="M565">
            <v>0</v>
          </cell>
        </row>
        <row r="566">
          <cell r="E566">
            <v>39600</v>
          </cell>
          <cell r="M566">
            <v>0</v>
          </cell>
        </row>
        <row r="567">
          <cell r="E567">
            <v>39630</v>
          </cell>
          <cell r="M567">
            <v>0</v>
          </cell>
        </row>
        <row r="568">
          <cell r="E568">
            <v>39661</v>
          </cell>
          <cell r="M568">
            <v>0</v>
          </cell>
        </row>
        <row r="569">
          <cell r="E569">
            <v>39692</v>
          </cell>
          <cell r="M569">
            <v>0</v>
          </cell>
        </row>
        <row r="570">
          <cell r="M570">
            <v>0</v>
          </cell>
        </row>
        <row r="571">
          <cell r="M571">
            <v>0</v>
          </cell>
        </row>
        <row r="572">
          <cell r="M572">
            <v>0</v>
          </cell>
        </row>
        <row r="573">
          <cell r="M573">
            <v>0</v>
          </cell>
        </row>
        <row r="574">
          <cell r="M574">
            <v>0</v>
          </cell>
        </row>
        <row r="575">
          <cell r="M575">
            <v>0</v>
          </cell>
        </row>
        <row r="576">
          <cell r="M576">
            <v>0</v>
          </cell>
        </row>
        <row r="577">
          <cell r="M577">
            <v>0</v>
          </cell>
        </row>
        <row r="578">
          <cell r="E578">
            <v>39356</v>
          </cell>
          <cell r="M578">
            <v>0</v>
          </cell>
        </row>
        <row r="579">
          <cell r="E579">
            <v>39387</v>
          </cell>
          <cell r="M579">
            <v>0</v>
          </cell>
        </row>
        <row r="580">
          <cell r="E580">
            <v>39417</v>
          </cell>
          <cell r="M580">
            <v>0</v>
          </cell>
        </row>
        <row r="581">
          <cell r="E581">
            <v>39448</v>
          </cell>
          <cell r="M581">
            <v>0</v>
          </cell>
        </row>
        <row r="582">
          <cell r="E582">
            <v>39479</v>
          </cell>
          <cell r="M582">
            <v>0</v>
          </cell>
        </row>
        <row r="583">
          <cell r="E583">
            <v>39508</v>
          </cell>
          <cell r="M583">
            <v>0</v>
          </cell>
        </row>
        <row r="584">
          <cell r="E584">
            <v>39539</v>
          </cell>
          <cell r="M584">
            <v>0</v>
          </cell>
        </row>
        <row r="585">
          <cell r="E585">
            <v>39569</v>
          </cell>
          <cell r="M585">
            <v>0</v>
          </cell>
        </row>
        <row r="586">
          <cell r="E586">
            <v>39600</v>
          </cell>
          <cell r="M586">
            <v>0</v>
          </cell>
        </row>
        <row r="587">
          <cell r="E587">
            <v>39630</v>
          </cell>
          <cell r="M587">
            <v>0</v>
          </cell>
        </row>
        <row r="588">
          <cell r="E588">
            <v>39661</v>
          </cell>
          <cell r="M588">
            <v>0</v>
          </cell>
        </row>
        <row r="589">
          <cell r="E589">
            <v>39692</v>
          </cell>
          <cell r="M589">
            <v>0</v>
          </cell>
        </row>
        <row r="590">
          <cell r="M590">
            <v>0</v>
          </cell>
        </row>
        <row r="591">
          <cell r="M591">
            <v>0</v>
          </cell>
        </row>
        <row r="592">
          <cell r="M592">
            <v>0</v>
          </cell>
        </row>
        <row r="593">
          <cell r="M593">
            <v>0</v>
          </cell>
        </row>
        <row r="594">
          <cell r="M594">
            <v>0</v>
          </cell>
        </row>
        <row r="595">
          <cell r="M595">
            <v>0</v>
          </cell>
        </row>
        <row r="596">
          <cell r="M596">
            <v>0</v>
          </cell>
        </row>
        <row r="597">
          <cell r="M597">
            <v>0</v>
          </cell>
        </row>
        <row r="598">
          <cell r="E598">
            <v>39356</v>
          </cell>
          <cell r="M598">
            <v>0</v>
          </cell>
        </row>
        <row r="599">
          <cell r="E599">
            <v>39387</v>
          </cell>
          <cell r="M599">
            <v>0</v>
          </cell>
        </row>
        <row r="600">
          <cell r="E600">
            <v>39417</v>
          </cell>
          <cell r="M600">
            <v>0</v>
          </cell>
        </row>
        <row r="601">
          <cell r="E601">
            <v>39448</v>
          </cell>
          <cell r="M601">
            <v>0</v>
          </cell>
        </row>
        <row r="602">
          <cell r="E602">
            <v>39479</v>
          </cell>
          <cell r="M602">
            <v>0</v>
          </cell>
        </row>
        <row r="603">
          <cell r="E603">
            <v>39508</v>
          </cell>
          <cell r="M603">
            <v>0</v>
          </cell>
        </row>
        <row r="604">
          <cell r="E604">
            <v>39539</v>
          </cell>
          <cell r="M604">
            <v>0</v>
          </cell>
        </row>
        <row r="605">
          <cell r="E605">
            <v>39569</v>
          </cell>
          <cell r="M605">
            <v>0</v>
          </cell>
        </row>
        <row r="606">
          <cell r="E606">
            <v>39600</v>
          </cell>
          <cell r="M606">
            <v>0</v>
          </cell>
        </row>
        <row r="607">
          <cell r="E607">
            <v>39630</v>
          </cell>
          <cell r="M607">
            <v>0</v>
          </cell>
        </row>
        <row r="608">
          <cell r="E608">
            <v>39661</v>
          </cell>
          <cell r="M608">
            <v>0</v>
          </cell>
        </row>
        <row r="609">
          <cell r="E609">
            <v>39692</v>
          </cell>
          <cell r="M609">
            <v>0</v>
          </cell>
        </row>
        <row r="610">
          <cell r="M610">
            <v>0</v>
          </cell>
        </row>
        <row r="611">
          <cell r="M611">
            <v>0</v>
          </cell>
        </row>
        <row r="612">
          <cell r="M612">
            <v>0</v>
          </cell>
        </row>
        <row r="613">
          <cell r="M613">
            <v>0</v>
          </cell>
        </row>
        <row r="614">
          <cell r="M614">
            <v>0</v>
          </cell>
        </row>
        <row r="615">
          <cell r="M615">
            <v>0</v>
          </cell>
        </row>
        <row r="616">
          <cell r="M616">
            <v>0</v>
          </cell>
        </row>
        <row r="617">
          <cell r="M617">
            <v>0</v>
          </cell>
        </row>
        <row r="618">
          <cell r="E618">
            <v>39356</v>
          </cell>
          <cell r="M618">
            <v>0</v>
          </cell>
        </row>
        <row r="619">
          <cell r="E619">
            <v>39387</v>
          </cell>
          <cell r="M619">
            <v>0</v>
          </cell>
        </row>
        <row r="620">
          <cell r="E620">
            <v>39417</v>
          </cell>
          <cell r="M620">
            <v>0</v>
          </cell>
        </row>
        <row r="621">
          <cell r="E621">
            <v>39448</v>
          </cell>
          <cell r="M621">
            <v>0</v>
          </cell>
        </row>
        <row r="622">
          <cell r="E622">
            <v>39479</v>
          </cell>
          <cell r="M622">
            <v>0</v>
          </cell>
        </row>
        <row r="623">
          <cell r="E623">
            <v>39508</v>
          </cell>
          <cell r="M623">
            <v>0</v>
          </cell>
        </row>
        <row r="624">
          <cell r="E624">
            <v>39539</v>
          </cell>
          <cell r="M624">
            <v>0</v>
          </cell>
        </row>
        <row r="625">
          <cell r="E625">
            <v>39569</v>
          </cell>
          <cell r="M625">
            <v>0</v>
          </cell>
        </row>
        <row r="626">
          <cell r="E626">
            <v>39600</v>
          </cell>
          <cell r="M626">
            <v>0</v>
          </cell>
        </row>
        <row r="627">
          <cell r="E627">
            <v>39630</v>
          </cell>
          <cell r="M627">
            <v>0</v>
          </cell>
        </row>
        <row r="628">
          <cell r="E628">
            <v>39661</v>
          </cell>
          <cell r="M628">
            <v>0</v>
          </cell>
        </row>
        <row r="629">
          <cell r="E629">
            <v>39692</v>
          </cell>
          <cell r="M629">
            <v>0</v>
          </cell>
        </row>
        <row r="630">
          <cell r="M630">
            <v>0</v>
          </cell>
        </row>
        <row r="631">
          <cell r="M631">
            <v>0</v>
          </cell>
        </row>
        <row r="632">
          <cell r="M632">
            <v>0</v>
          </cell>
        </row>
        <row r="633">
          <cell r="M633">
            <v>0</v>
          </cell>
        </row>
        <row r="634">
          <cell r="M634">
            <v>0</v>
          </cell>
        </row>
        <row r="635">
          <cell r="M635">
            <v>0</v>
          </cell>
        </row>
        <row r="636">
          <cell r="M636">
            <v>0</v>
          </cell>
        </row>
        <row r="637">
          <cell r="M637">
            <v>0</v>
          </cell>
        </row>
        <row r="638">
          <cell r="E638">
            <v>39356</v>
          </cell>
          <cell r="M638">
            <v>0</v>
          </cell>
        </row>
        <row r="639">
          <cell r="E639">
            <v>39387</v>
          </cell>
          <cell r="M639">
            <v>0</v>
          </cell>
        </row>
        <row r="640">
          <cell r="E640">
            <v>39417</v>
          </cell>
          <cell r="M640">
            <v>0</v>
          </cell>
        </row>
        <row r="641">
          <cell r="E641">
            <v>39448</v>
          </cell>
          <cell r="M641">
            <v>0</v>
          </cell>
        </row>
        <row r="642">
          <cell r="E642">
            <v>39479</v>
          </cell>
          <cell r="M642">
            <v>0</v>
          </cell>
        </row>
        <row r="643">
          <cell r="E643">
            <v>39508</v>
          </cell>
          <cell r="M643">
            <v>0</v>
          </cell>
        </row>
        <row r="644">
          <cell r="E644">
            <v>39539</v>
          </cell>
          <cell r="M644">
            <v>0</v>
          </cell>
        </row>
        <row r="645">
          <cell r="E645">
            <v>39569</v>
          </cell>
          <cell r="M645">
            <v>0</v>
          </cell>
        </row>
        <row r="646">
          <cell r="E646">
            <v>39600</v>
          </cell>
          <cell r="M646">
            <v>0</v>
          </cell>
        </row>
        <row r="647">
          <cell r="E647">
            <v>39630</v>
          </cell>
          <cell r="M647">
            <v>0</v>
          </cell>
        </row>
        <row r="648">
          <cell r="E648">
            <v>39661</v>
          </cell>
          <cell r="M648">
            <v>0</v>
          </cell>
        </row>
        <row r="649">
          <cell r="E649">
            <v>39692</v>
          </cell>
          <cell r="M649">
            <v>0</v>
          </cell>
        </row>
        <row r="650">
          <cell r="M650">
            <v>0</v>
          </cell>
        </row>
        <row r="651">
          <cell r="M651">
            <v>0</v>
          </cell>
        </row>
        <row r="652">
          <cell r="M652">
            <v>0</v>
          </cell>
        </row>
        <row r="653">
          <cell r="M653">
            <v>0</v>
          </cell>
        </row>
        <row r="654">
          <cell r="M654">
            <v>0</v>
          </cell>
        </row>
        <row r="655">
          <cell r="M655">
            <v>0</v>
          </cell>
        </row>
        <row r="656">
          <cell r="M656">
            <v>0</v>
          </cell>
        </row>
        <row r="657">
          <cell r="M657">
            <v>0</v>
          </cell>
        </row>
        <row r="658">
          <cell r="E658">
            <v>39356</v>
          </cell>
          <cell r="M658">
            <v>0</v>
          </cell>
        </row>
        <row r="659">
          <cell r="E659">
            <v>39387</v>
          </cell>
          <cell r="M659">
            <v>0</v>
          </cell>
        </row>
        <row r="660">
          <cell r="E660">
            <v>39417</v>
          </cell>
          <cell r="M660">
            <v>0</v>
          </cell>
        </row>
        <row r="661">
          <cell r="E661">
            <v>39448</v>
          </cell>
          <cell r="M661">
            <v>0</v>
          </cell>
        </row>
        <row r="662">
          <cell r="E662">
            <v>39479</v>
          </cell>
          <cell r="M662">
            <v>0</v>
          </cell>
        </row>
        <row r="663">
          <cell r="E663">
            <v>39508</v>
          </cell>
          <cell r="M663">
            <v>0</v>
          </cell>
        </row>
        <row r="664">
          <cell r="E664">
            <v>39539</v>
          </cell>
          <cell r="M664">
            <v>0</v>
          </cell>
        </row>
        <row r="665">
          <cell r="E665">
            <v>39569</v>
          </cell>
          <cell r="M665">
            <v>0</v>
          </cell>
        </row>
        <row r="666">
          <cell r="E666">
            <v>39600</v>
          </cell>
          <cell r="M666">
            <v>0</v>
          </cell>
        </row>
        <row r="667">
          <cell r="E667">
            <v>39630</v>
          </cell>
          <cell r="M667">
            <v>0</v>
          </cell>
        </row>
        <row r="668">
          <cell r="E668">
            <v>39661</v>
          </cell>
          <cell r="M668">
            <v>0</v>
          </cell>
        </row>
        <row r="669">
          <cell r="E669">
            <v>39692</v>
          </cell>
          <cell r="M669">
            <v>0</v>
          </cell>
        </row>
        <row r="670">
          <cell r="M670">
            <v>0</v>
          </cell>
        </row>
        <row r="671">
          <cell r="M671">
            <v>0</v>
          </cell>
        </row>
        <row r="672">
          <cell r="M672">
            <v>0</v>
          </cell>
        </row>
        <row r="673">
          <cell r="M673">
            <v>0</v>
          </cell>
        </row>
        <row r="674">
          <cell r="M674">
            <v>0</v>
          </cell>
        </row>
        <row r="675">
          <cell r="M675">
            <v>0</v>
          </cell>
        </row>
        <row r="676">
          <cell r="M676">
            <v>0</v>
          </cell>
        </row>
        <row r="677">
          <cell r="M677">
            <v>0</v>
          </cell>
        </row>
        <row r="678">
          <cell r="E678">
            <v>39356</v>
          </cell>
          <cell r="M678">
            <v>0</v>
          </cell>
        </row>
        <row r="679">
          <cell r="E679">
            <v>39387</v>
          </cell>
          <cell r="M679">
            <v>0</v>
          </cell>
        </row>
        <row r="680">
          <cell r="E680">
            <v>39417</v>
          </cell>
          <cell r="M680">
            <v>0</v>
          </cell>
        </row>
        <row r="681">
          <cell r="E681">
            <v>39448</v>
          </cell>
          <cell r="M681">
            <v>0</v>
          </cell>
        </row>
        <row r="682">
          <cell r="E682">
            <v>39479</v>
          </cell>
          <cell r="M682">
            <v>0</v>
          </cell>
        </row>
        <row r="683">
          <cell r="E683">
            <v>39508</v>
          </cell>
          <cell r="M683">
            <v>0</v>
          </cell>
        </row>
        <row r="684">
          <cell r="E684">
            <v>39539</v>
          </cell>
          <cell r="M684">
            <v>0</v>
          </cell>
        </row>
        <row r="685">
          <cell r="E685">
            <v>39569</v>
          </cell>
          <cell r="M685">
            <v>0</v>
          </cell>
        </row>
        <row r="686">
          <cell r="E686">
            <v>39600</v>
          </cell>
          <cell r="M686">
            <v>0</v>
          </cell>
        </row>
        <row r="687">
          <cell r="E687">
            <v>39630</v>
          </cell>
          <cell r="M687">
            <v>0</v>
          </cell>
        </row>
        <row r="688">
          <cell r="E688">
            <v>39661</v>
          </cell>
          <cell r="M688">
            <v>0</v>
          </cell>
        </row>
        <row r="689">
          <cell r="E689">
            <v>39692</v>
          </cell>
          <cell r="M689">
            <v>0</v>
          </cell>
        </row>
        <row r="690">
          <cell r="M690">
            <v>0</v>
          </cell>
        </row>
        <row r="691">
          <cell r="M691">
            <v>0</v>
          </cell>
        </row>
        <row r="692">
          <cell r="M692">
            <v>0</v>
          </cell>
        </row>
        <row r="693">
          <cell r="M693">
            <v>0</v>
          </cell>
        </row>
        <row r="694">
          <cell r="M694">
            <v>0</v>
          </cell>
        </row>
        <row r="695">
          <cell r="M695">
            <v>0</v>
          </cell>
        </row>
        <row r="696">
          <cell r="M696">
            <v>0</v>
          </cell>
        </row>
        <row r="697">
          <cell r="M697">
            <v>0</v>
          </cell>
        </row>
        <row r="699">
          <cell r="M699">
            <v>0</v>
          </cell>
        </row>
        <row r="700">
          <cell r="M700">
            <v>234481.02127659495</v>
          </cell>
        </row>
        <row r="701">
          <cell r="E701" t="str">
            <v>Превышение суточных сверх норм, установленных законодательством</v>
          </cell>
        </row>
        <row r="707">
          <cell r="E707" t="str">
            <v>Всего с НДС (руб.)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7705296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7705296</v>
          </cell>
        </row>
      </sheetData>
      <sheetData sheetId="6"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32">
          <cell r="E32" t="str">
            <v>руб.</v>
          </cell>
        </row>
        <row r="33">
          <cell r="E33" t="str">
            <v>руб.</v>
          </cell>
        </row>
        <row r="35">
          <cell r="E35">
            <v>300</v>
          </cell>
        </row>
        <row r="37">
          <cell r="E37" t="str">
            <v>Период командировки (месяц)</v>
          </cell>
          <cell r="O37" t="str">
            <v>ВСЕГО командировочные (Евро)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0</v>
          </cell>
        </row>
        <row r="49">
          <cell r="O49">
            <v>0</v>
          </cell>
        </row>
        <row r="50">
          <cell r="O50">
            <v>0</v>
          </cell>
        </row>
        <row r="51">
          <cell r="O51">
            <v>0</v>
          </cell>
        </row>
        <row r="52">
          <cell r="O52">
            <v>0</v>
          </cell>
        </row>
        <row r="53">
          <cell r="E53" t="str">
            <v>Превышение суточных сверх норм, установленных законодательством</v>
          </cell>
        </row>
        <row r="57">
          <cell r="E57">
            <v>500</v>
          </cell>
        </row>
        <row r="59">
          <cell r="E59" t="str">
            <v>Период командировки (месяц)</v>
          </cell>
          <cell r="O59" t="str">
            <v>ВСЕГО командировочные (Евро)</v>
          </cell>
        </row>
        <row r="60">
          <cell r="O60">
            <v>0</v>
          </cell>
        </row>
        <row r="61">
          <cell r="O61">
            <v>0</v>
          </cell>
        </row>
        <row r="62">
          <cell r="O62">
            <v>0</v>
          </cell>
        </row>
        <row r="63">
          <cell r="E63" t="str">
            <v xml:space="preserve"> </v>
          </cell>
          <cell r="O63">
            <v>0</v>
          </cell>
        </row>
        <row r="64">
          <cell r="O64">
            <v>0</v>
          </cell>
        </row>
        <row r="65">
          <cell r="O65">
            <v>0</v>
          </cell>
        </row>
        <row r="66">
          <cell r="E66" t="str">
            <v xml:space="preserve"> </v>
          </cell>
          <cell r="O66">
            <v>0</v>
          </cell>
        </row>
        <row r="67">
          <cell r="O67">
            <v>0</v>
          </cell>
        </row>
        <row r="68">
          <cell r="O68">
            <v>0</v>
          </cell>
        </row>
        <row r="69">
          <cell r="O69">
            <v>0</v>
          </cell>
        </row>
        <row r="70">
          <cell r="E70" t="str">
            <v xml:space="preserve"> </v>
          </cell>
          <cell r="O70">
            <v>0</v>
          </cell>
        </row>
        <row r="71">
          <cell r="O71">
            <v>0</v>
          </cell>
        </row>
        <row r="72">
          <cell r="O72">
            <v>0</v>
          </cell>
        </row>
        <row r="73">
          <cell r="O73">
            <v>0</v>
          </cell>
        </row>
        <row r="74">
          <cell r="O74">
            <v>0</v>
          </cell>
        </row>
        <row r="75">
          <cell r="E75" t="str">
            <v>Превышение суточных сверх норм, установленных законодательством</v>
          </cell>
        </row>
        <row r="79">
          <cell r="E79">
            <v>700</v>
          </cell>
        </row>
        <row r="81">
          <cell r="E81" t="str">
            <v>Период командировки (месяц)</v>
          </cell>
          <cell r="O81" t="str">
            <v>ВСЕГО командировочные (Евро)</v>
          </cell>
        </row>
        <row r="82">
          <cell r="O82">
            <v>0</v>
          </cell>
        </row>
        <row r="83">
          <cell r="O83">
            <v>0</v>
          </cell>
        </row>
        <row r="84">
          <cell r="O84">
            <v>0</v>
          </cell>
        </row>
        <row r="85">
          <cell r="E85" t="str">
            <v xml:space="preserve"> </v>
          </cell>
          <cell r="O85">
            <v>0</v>
          </cell>
        </row>
        <row r="86">
          <cell r="O86">
            <v>0</v>
          </cell>
        </row>
        <row r="87">
          <cell r="O87">
            <v>0</v>
          </cell>
        </row>
        <row r="88">
          <cell r="E88" t="str">
            <v xml:space="preserve"> </v>
          </cell>
          <cell r="O88">
            <v>0</v>
          </cell>
        </row>
        <row r="89">
          <cell r="O89">
            <v>0</v>
          </cell>
        </row>
        <row r="90">
          <cell r="O90">
            <v>0</v>
          </cell>
        </row>
        <row r="91">
          <cell r="O91">
            <v>0</v>
          </cell>
        </row>
        <row r="92">
          <cell r="O92">
            <v>0</v>
          </cell>
        </row>
        <row r="93">
          <cell r="O93">
            <v>0</v>
          </cell>
        </row>
        <row r="94">
          <cell r="O94">
            <v>0</v>
          </cell>
        </row>
        <row r="95">
          <cell r="O95">
            <v>0</v>
          </cell>
        </row>
        <row r="96">
          <cell r="O96">
            <v>0</v>
          </cell>
        </row>
        <row r="97">
          <cell r="E97" t="str">
            <v>Превышение суточных сверх норм, установленных законодательством</v>
          </cell>
        </row>
        <row r="103">
          <cell r="E103" t="str">
            <v>Всего с НДС (руб.)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еолог"/>
      <sheetName val="Лист2"/>
      <sheetName val="Лист3"/>
      <sheetName val="геолог м"/>
    </sheetNames>
    <sheetDataSet>
      <sheetData sheetId="0" refreshError="1"/>
      <sheetData sheetId="1">
        <row r="81">
          <cell r="L81">
            <v>11150.96551828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1"/>
      <sheetName val="259-290"/>
      <sheetName val="р.Волхов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93-110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Б.Сатка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топография"/>
      <sheetName val="топо"/>
      <sheetName val="Обновление"/>
      <sheetName val="Цена"/>
      <sheetName val="Product"/>
      <sheetName val="Шкаф"/>
      <sheetName val="Коэфф1."/>
      <sheetName val="Прайс лист"/>
      <sheetName val="Упр"/>
      <sheetName val="ц_1991"/>
      <sheetName val="информация"/>
      <sheetName val="РС"/>
      <sheetName val="Данные для расчёта сметы"/>
      <sheetName val="СметаСводная"/>
      <sheetName val="свод 2"/>
      <sheetName val="ИГ1"/>
      <sheetName val="См 1 наруж.водопровод"/>
      <sheetName val="свод1"/>
      <sheetName val="СметаСводная Рыб"/>
      <sheetName val="#ССЫЛКА"/>
      <sheetName val="СметаСводная Колпино"/>
      <sheetName val="Материалы"/>
      <sheetName val="шаблон"/>
      <sheetName val="Journals"/>
      <sheetName val="свод 3"/>
      <sheetName val="Восстановл_Лист13"/>
      <sheetName val="Восстановл_Лист15"/>
      <sheetName val="Восстановл_Лист19"/>
      <sheetName val="Восстановл_Лист7"/>
      <sheetName val="Восстановл_Лист5"/>
      <sheetName val="Восстановл_Лист44"/>
      <sheetName val="Восстановл_Лист29"/>
      <sheetName val="Восстановл_Лист6"/>
      <sheetName val="Восстановл_Лист2"/>
      <sheetName val="Восстановл_Лист4"/>
      <sheetName val="Восстановл_Лист8"/>
      <sheetName val="Восстановл_Лист45"/>
      <sheetName val="Восстановл_Лист27"/>
      <sheetName val="Восстановл_Лист9"/>
      <sheetName val="Восстановл_Лист10"/>
      <sheetName val="Восстановл_Лист46"/>
      <sheetName val="Восстановл_Лист28"/>
      <sheetName val="Восстановл_Лист11"/>
      <sheetName val="Восстановл_Лист12"/>
      <sheetName val="Восстановл_Лист47"/>
      <sheetName val="Восстановл_Лист14"/>
      <sheetName val="Восстановл_Лист1"/>
      <sheetName val="Восстановл_Лист18"/>
      <sheetName val="Восстановл_Лист21"/>
      <sheetName val="Восстановл_Лист20"/>
      <sheetName val="Восстановл_Лист49"/>
      <sheetName val="Восстановл_Лист25"/>
      <sheetName val="ПДР"/>
      <sheetName val="Norm"/>
      <sheetName val="все"/>
      <sheetName val="ГПК"/>
      <sheetName val="ДКС"/>
      <sheetName val="Етыпур"/>
      <sheetName val="Западн"/>
      <sheetName val="НГКХ"/>
      <sheetName val="ПСП "/>
      <sheetName val="Тобольск"/>
      <sheetName val="УПН"/>
      <sheetName val="Спр_общий"/>
      <sheetName val="Пример расчета"/>
      <sheetName val="Курсы"/>
      <sheetName val="ВКЕ"/>
      <sheetName val="СМЕТА проект"/>
      <sheetName val="РП"/>
      <sheetName val="Сводная смета"/>
      <sheetName val="list"/>
      <sheetName val="Разработка проекта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Данные_для_расчёта_сметы"/>
      <sheetName val="свод_3"/>
      <sheetName val="ПСП_"/>
      <sheetName val="Пример_расчета"/>
      <sheetName val="свод_2"/>
      <sheetName val="СМЕТА_проект"/>
      <sheetName val="Сводная_смета"/>
      <sheetName val="Разработка_проекта"/>
      <sheetName val="Main"/>
      <sheetName val="Кл-р SysTel"/>
      <sheetName val="СПРПФ"/>
      <sheetName val="sapactivexlhiddensheet"/>
      <sheetName val="КП Прим (3)"/>
      <sheetName val="1.3"/>
      <sheetName val="Калькуляция_2012"/>
      <sheetName val="1.2.1-Проект"/>
      <sheetName val="Итог"/>
      <sheetName val="см8"/>
      <sheetName val="свод"/>
      <sheetName val="4"/>
      <sheetName val="Землеотвод"/>
      <sheetName val="КП к снег Рыбинская"/>
      <sheetName val="Лист опроса"/>
      <sheetName val="к.84-к.83"/>
      <sheetName val="Summary"/>
      <sheetName val="HP и оргтехника"/>
      <sheetName val="5ОборРабМест(HP)"/>
      <sheetName val="Зап-3- СЦБ"/>
      <sheetName val="СметаСводная павильон"/>
      <sheetName val="сводная"/>
      <sheetName val="OCK1"/>
      <sheetName val="СМ"/>
      <sheetName val="Раб"/>
      <sheetName val="Ap"/>
      <sheetName val="Раб1"/>
      <sheetName val="Штамп"/>
      <sheetName val="Ан"/>
      <sheetName val="Титул"/>
      <sheetName val="СмДок"/>
      <sheetName val="СостРабПр"/>
      <sheetName val="Огл"/>
      <sheetName val="ПЗ"/>
      <sheetName val="ИсхДан"/>
      <sheetName val="С0"/>
      <sheetName val="Л09-02"/>
      <sheetName val="Л09-03"/>
      <sheetName val="16"/>
      <sheetName val="17"/>
      <sheetName val="18"/>
      <sheetName val="SS(4)"/>
      <sheetName val="SS(5)"/>
      <sheetName val="SS(6)"/>
      <sheetName val="SSS"/>
      <sheetName val="SS(7)"/>
      <sheetName val="SS(8)"/>
      <sheetName val="SS(9)"/>
      <sheetName val="SS(10)"/>
      <sheetName val="SS(11)"/>
      <sheetName val="SS(12)"/>
      <sheetName val="SS(13)"/>
      <sheetName val="SS(14)"/>
      <sheetName val="SS(15)"/>
      <sheetName val="SS(16)"/>
      <sheetName val="SS(17)"/>
      <sheetName val="SS(18)"/>
      <sheetName val="SS(19)"/>
      <sheetName val="SS(20)"/>
      <sheetName val="SS(21)"/>
      <sheetName val="SS(22)"/>
      <sheetName val="SS(23)"/>
      <sheetName val="SS(24)"/>
      <sheetName val="SS(25)"/>
      <sheetName val="SS(26)"/>
      <sheetName val="SS(27)"/>
      <sheetName val="SS(28)"/>
      <sheetName val="SS(29)"/>
      <sheetName val="SS(30)"/>
      <sheetName val="SS(31)"/>
      <sheetName val="SS(32)"/>
      <sheetName val="SS(33)"/>
      <sheetName val="SS(34)"/>
      <sheetName val="SS(35)"/>
      <sheetName val="SS(36)"/>
      <sheetName val="SS(37)"/>
      <sheetName val="SS(38)"/>
      <sheetName val="SS(39)"/>
      <sheetName val="SS(40)"/>
      <sheetName val="SS(41)"/>
      <sheetName val="SS(42)"/>
      <sheetName val="SS(43)"/>
      <sheetName val="SS(44)"/>
      <sheetName val="SS(45)"/>
      <sheetName val="SS(46)"/>
      <sheetName val="SS(47)"/>
      <sheetName val="SS(48)"/>
      <sheetName val="SS(49)"/>
      <sheetName val="SS(50)"/>
      <sheetName val="SS(51)"/>
      <sheetName val="SS(52)"/>
      <sheetName val="SS(53)"/>
      <sheetName val="SS(54)"/>
      <sheetName val="SS(55)"/>
      <sheetName val="SS(56)"/>
      <sheetName val="SS(57)"/>
      <sheetName val="SS(58)"/>
      <sheetName val="SS(59)"/>
      <sheetName val="SS(60)"/>
      <sheetName val="SS(61)"/>
      <sheetName val="SS(62)"/>
      <sheetName val="SS(63)"/>
      <sheetName val="SS(64)"/>
      <sheetName val="SS(65)"/>
      <sheetName val="SS(66)"/>
      <sheetName val="SS(67)"/>
      <sheetName val="SS(68)"/>
      <sheetName val="SS(69)"/>
      <sheetName val="SS(70)"/>
      <sheetName val="SS(71)"/>
      <sheetName val="SS(72)"/>
      <sheetName val="SS(73)"/>
      <sheetName val="SS(74)"/>
      <sheetName val="SS(75)"/>
      <sheetName val="SS(76)"/>
      <sheetName val="SS(77)"/>
      <sheetName val="SS(78)"/>
      <sheetName val="SS(79)"/>
      <sheetName val="SS(80)"/>
      <sheetName val="SS(81)"/>
      <sheetName val="SS(82)"/>
      <sheetName val="SS(83)"/>
      <sheetName val="SS(84)"/>
      <sheetName val="SS(85)"/>
      <sheetName val="SS(86)"/>
      <sheetName val="SS(87)"/>
      <sheetName val="SS(88)"/>
      <sheetName val="SS(89)"/>
      <sheetName val="SS(90)"/>
      <sheetName val="SS(91)"/>
      <sheetName val="SS(92)"/>
      <sheetName val="SS(93)"/>
      <sheetName val="SS(94)"/>
      <sheetName val="SS(95)"/>
      <sheetName val="SS(96)"/>
      <sheetName val="SS(97)"/>
      <sheetName val="SS(98)"/>
      <sheetName val="SS(99)"/>
      <sheetName val="SS(100)"/>
      <sheetName val="SS(101)"/>
      <sheetName val="SS(102)"/>
      <sheetName val="SS(103)"/>
      <sheetName val="SS(104)"/>
      <sheetName val="SS(105)"/>
      <sheetName val="SS(106)"/>
      <sheetName val="SS(107)"/>
      <sheetName val="SS(108)"/>
      <sheetName val="SS(109)"/>
      <sheetName val="SS(110)"/>
      <sheetName val="SS(111)"/>
      <sheetName val="SS(112)"/>
      <sheetName val="SS(113)"/>
      <sheetName val="SS(114)"/>
      <sheetName val="SS(115)"/>
      <sheetName val="SS(116)"/>
      <sheetName val="SS(117)"/>
      <sheetName val="SS(118)"/>
      <sheetName val="SS(119)"/>
      <sheetName val="SS(120)"/>
      <sheetName val="SS(121)"/>
      <sheetName val="SS(122)"/>
      <sheetName val="SS(123)"/>
      <sheetName val="SS(124)"/>
      <sheetName val="SS(125)"/>
      <sheetName val="SS(126)"/>
      <sheetName val="SS(127)"/>
      <sheetName val="SS(128)"/>
      <sheetName val="SS(129)"/>
      <sheetName val="SS(130)"/>
      <sheetName val="SS(131)"/>
      <sheetName val="SS(132)"/>
      <sheetName val="SS(133)"/>
      <sheetName val="SS(134)"/>
      <sheetName val="SS(135)"/>
      <sheetName val="SS(136)"/>
      <sheetName val="SS(137)"/>
      <sheetName val="SS(138)"/>
      <sheetName val="SS(139)"/>
      <sheetName val="SS(140)"/>
      <sheetName val="SS(141)"/>
      <sheetName val="SS(142)"/>
      <sheetName val="SS(143)"/>
      <sheetName val="SS(144)"/>
      <sheetName val="SS(145)"/>
      <sheetName val="SS(146)"/>
      <sheetName val="SS(147)"/>
      <sheetName val="SS(148)"/>
      <sheetName val="SS(149)"/>
      <sheetName val="SS(150)"/>
      <sheetName val="SS(151)"/>
      <sheetName val="SS(152)"/>
      <sheetName val="SS(153)"/>
      <sheetName val="SS(154)"/>
      <sheetName val="SS(155)"/>
      <sheetName val="SS(156)"/>
      <sheetName val="SS(157)"/>
      <sheetName val="SS(158)"/>
      <sheetName val="SS(159)"/>
      <sheetName val="SS(160)"/>
      <sheetName val="SS(161)"/>
      <sheetName val="SS(162)"/>
      <sheetName val="SS(163)"/>
      <sheetName val="SS(164)"/>
      <sheetName val="SS(166)"/>
      <sheetName val="Титул1"/>
      <sheetName val="Титул2"/>
      <sheetName val="Титул3"/>
      <sheetName val="НЕДЕЛИ"/>
      <sheetName val="х"/>
      <sheetName val="влад-таблица"/>
      <sheetName val="Стр1По"/>
      <sheetName val="Подрядчики"/>
      <sheetName val="См_1_наруж_водопровод"/>
      <sheetName val="Кл-р_SysTel"/>
      <sheetName val="КП_Прим_(3)"/>
      <sheetName val="1_3"/>
      <sheetName val="СметаСводная_Рыб"/>
      <sheetName val="Таас-Юрях"/>
      <sheetName val="Етыпур-"/>
      <sheetName val="ЗапТарк"/>
      <sheetName val="Приобка"/>
      <sheetName val="ВЖК"/>
      <sheetName val="КП Мак"/>
      <sheetName val="Бюджет"/>
      <sheetName val="гидрология"/>
      <sheetName val="пр_5_1"/>
      <sheetName val="Стр5"/>
      <sheetName val="Стр6"/>
      <sheetName val="Стр7"/>
      <sheetName val="Стр8а"/>
      <sheetName val="Стр9а"/>
      <sheetName val="Стр8б"/>
      <sheetName val="Стр9б"/>
      <sheetName val="Стр8г"/>
      <sheetName val="Стр9г"/>
      <sheetName val="Стр8и"/>
      <sheetName val="Стр9и"/>
      <sheetName val="Стр14"/>
      <sheetName val="Список"/>
      <sheetName val="Иммакр"/>
      <sheetName val="Данные1кв."/>
      <sheetName val="Данные"/>
      <sheetName val="Стр2По"/>
      <sheetName val="Стр3По"/>
      <sheetName val="Стр4По"/>
      <sheetName val="Стр5По"/>
      <sheetName val="Стр6По(а)"/>
      <sheetName val="Стр6По(б)"/>
      <sheetName val="Стр6По(г)"/>
      <sheetName val="Стр6По(и)"/>
      <sheetName val="Стр7По"/>
      <sheetName val="НДС"/>
      <sheetName val="Коэф КВ"/>
      <sheetName val="EKDEB90"/>
      <sheetName val="Стр1"/>
      <sheetName val="ИД"/>
      <sheetName val="январь"/>
      <sheetName val="Лист1"/>
      <sheetName val="База"/>
      <sheetName val="6.52-свод"/>
      <sheetName val="ОБЩЕСТВА"/>
      <sheetName val="План"/>
      <sheetName val="Лист2"/>
      <sheetName val="Гр5(о)"/>
      <sheetName val="Справочник"/>
      <sheetName val="Данные1кв_"/>
      <sheetName val="Коэф_КВ"/>
      <sheetName val="6_52-свод"/>
      <sheetName val="КП НовоКов"/>
      <sheetName val="Калплан Кра"/>
      <sheetName val="изыскания 2"/>
      <sheetName val="КП к ГК"/>
      <sheetName val="Об-15"/>
      <sheetName val="Прибыль опл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К.рын"/>
      <sheetName val="Вспомогательный"/>
      <sheetName val="Смета 1свод"/>
      <sheetName val="СметаСводная снег"/>
      <sheetName val="13.1"/>
      <sheetName val="Амур ДОН"/>
      <sheetName val="Архив2"/>
      <sheetName val="Opex personnel (Term facs)"/>
      <sheetName val="КП (2)"/>
      <sheetName val="Calc"/>
      <sheetName val="Ачинский НПЗ"/>
      <sheetName val="пятилетка"/>
      <sheetName val="мониторинг"/>
      <sheetName val="Параметры"/>
      <sheetName val="кп"/>
      <sheetName val="Кал.план Жукова даты - не надо"/>
      <sheetName val="смета СИД"/>
      <sheetName val="ПДР ООО &quot;Юкос ФБЦ&quot;"/>
      <sheetName val="Объемы работ по ПВ"/>
      <sheetName val="мсн"/>
      <sheetName val="Lim"/>
      <sheetName val="Хар_"/>
      <sheetName val="С1_"/>
      <sheetName val="total"/>
      <sheetName val="исходные данные"/>
      <sheetName val="Комплектация"/>
      <sheetName val="трубы"/>
      <sheetName val="расчетные таблицы"/>
      <sheetName val="СМР"/>
      <sheetName val="дороги"/>
      <sheetName val="Дополнительные параметры"/>
      <sheetName val="ОПС"/>
      <sheetName val="BACT"/>
      <sheetName val="Дополнительные пара_x0000__x0000__x0005__x0000__xde00_"/>
      <sheetName val="ЛЧ"/>
      <sheetName val="Смета-Т"/>
      <sheetName val="Курс доллара"/>
      <sheetName val="Хаттон 90.90 Femco"/>
      <sheetName val="См3 СЦБ-зап"/>
      <sheetName val="ПД"/>
      <sheetName val="СметаСводная 1 оч"/>
      <sheetName val="Leistungsakt"/>
      <sheetName val="в работу"/>
      <sheetName val="трансформация1"/>
      <sheetName val="breakdown"/>
      <sheetName val="Destination"/>
      <sheetName val="СС"/>
      <sheetName val="Капитальные затраты"/>
      <sheetName val="ЭХЗ"/>
      <sheetName val="Свод объем"/>
      <sheetName val="1ПС"/>
      <sheetName val="ИД1"/>
      <sheetName val="Приложение 2"/>
      <sheetName val="Переменные и константы"/>
      <sheetName val="вариант"/>
      <sheetName val="ID"/>
      <sheetName val="СП"/>
      <sheetName val="A54НДС"/>
      <sheetName val="Должности"/>
      <sheetName val="Общая часть"/>
      <sheetName val="УП _2004"/>
      <sheetName val="АЧ"/>
      <sheetName val="Табл38-7"/>
      <sheetName val="БП НОВЫЙ"/>
      <sheetName val="База Геодезия"/>
      <sheetName val="База Геология"/>
      <sheetName val="6"/>
      <sheetName val="5.1"/>
      <sheetName val="3.1 ТХ"/>
      <sheetName val="геолог"/>
      <sheetName val="К"/>
      <sheetName val="база на 21-04-08"/>
      <sheetName val="СПЕЦИФИКА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глы"/>
      <sheetName val="Готовность"/>
      <sheetName val="CKK"/>
      <sheetName val="Щиты"/>
      <sheetName val="DATA"/>
      <sheetName val="СводнСР"/>
      <sheetName val="Командировочн"/>
      <sheetName val="матНеучтЦенПолы"/>
      <sheetName val="СпецПолы"/>
      <sheetName val="матНеучтЦенЭМ"/>
      <sheetName val="СпецЭМ"/>
      <sheetName val="коэф"/>
      <sheetName val="ССМ (2)"/>
      <sheetName val="ССМ"/>
      <sheetName val="ОС2000"/>
      <sheetName val="ОбщестрАС"/>
      <sheetName val="МонтСилЭлОб"/>
      <sheetName val="МатерЭМ"/>
      <sheetName val="МонтОбАнтиобл"/>
      <sheetName val="Пуско-нал"/>
      <sheetName val="Пуско-нал (2)"/>
      <sheetName val="Коэфф"/>
      <sheetName val="Дебет_Кредит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СметаСводная Рыб"/>
      <sheetName val="Сме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>
            <v>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-Т"/>
      <sheetName val="ЛЧ"/>
    </sheetNames>
    <sheetDataSet>
      <sheetData sheetId="0"/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Курс доллара"/>
      <sheetName val="Лист3"/>
      <sheetName val="топография"/>
      <sheetName val="СметаСводная"/>
      <sheetName val="Данные для расчёта сметы"/>
      <sheetName val="Коэфф1."/>
      <sheetName val="ПО 1-7"/>
      <sheetName val="ставки"/>
      <sheetName val="Курс_доллара"/>
      <sheetName val="свод 2"/>
      <sheetName val="Смета"/>
      <sheetName val="СметаСводная Колпино"/>
      <sheetName val="Лист7"/>
      <sheetName val="ОПС"/>
      <sheetName val="Дог цена"/>
      <sheetName val="Смета-Т"/>
      <sheetName val="ps198"/>
    </sheetNames>
    <sheetDataSet>
      <sheetData sheetId="0">
        <row r="2">
          <cell r="A2">
            <v>25</v>
          </cell>
        </row>
      </sheetData>
      <sheetData sheetId="1">
        <row r="2">
          <cell r="A2">
            <v>25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план Жукова мес"/>
      <sheetName val="Кал.план Жукова даты - не надо"/>
      <sheetName val="СметаСводная 1 оч"/>
      <sheetName val="Смета1 Чеснович"/>
      <sheetName val="Смета2 геология"/>
      <sheetName val="См3 кадастр"/>
      <sheetName val="Смета4 Зем"/>
      <sheetName val="См5 дороги"/>
      <sheetName val="6 Кр.линии"/>
      <sheetName val="См7 мост"/>
      <sheetName val="Сети8 1 оч"/>
      <sheetName val="Смета9 регламент с 0,335"/>
      <sheetName val="Смета10 ООС"/>
      <sheetName val="смета11 конк докум"/>
      <sheetName val="См12  ГО и ЧС"/>
    </sheetNames>
    <sheetDataSet>
      <sheetData sheetId="0" refreshError="1"/>
      <sheetData sheetId="1" refreshError="1"/>
      <sheetData sheetId="2">
        <row r="6">
          <cell r="D6" t="str">
            <v>"Реконструкция транспортной развязки на пр. Маршала Жукова через ж.д. пути в Угольную гавань". 1-ая очередь. Реконструкция Портовой ул. с выходом на дорогу в Угольную гавань и строительство ул. Морской Пехоты с мостом через р. Красненькая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П"/>
      <sheetName val="Командировки"/>
      <sheetName val="Должности"/>
    </sheetNames>
    <sheetDataSet>
      <sheetData sheetId="0"/>
      <sheetData sheetId="1"/>
      <sheetData sheetId="2">
        <row r="2">
          <cell r="A2" t="str">
            <v xml:space="preserve"> </v>
          </cell>
        </row>
        <row r="3">
          <cell r="A3" t="str">
            <v>Главный специалист (ДП)</v>
          </cell>
        </row>
        <row r="4">
          <cell r="A4" t="str">
            <v>Инженер-проектировщик (ДП)</v>
          </cell>
        </row>
        <row r="5">
          <cell r="A5" t="str">
            <v>Менеджер проекта (ДУП)</v>
          </cell>
        </row>
        <row r="6">
          <cell r="A6" t="str">
            <v>Инженер (СО)</v>
          </cell>
        </row>
        <row r="7">
          <cell r="A7" t="str">
            <v>Руководитель группы (СО)</v>
          </cell>
        </row>
        <row r="8">
          <cell r="A8" t="str">
            <v>Оператор копировальных и множительных машин</v>
          </cell>
        </row>
        <row r="9">
          <cell r="A9" t="str">
            <v>Инженер-нормоконтролер (ДП)</v>
          </cell>
        </row>
        <row r="10">
          <cell r="A10" t="str">
            <v>Ведущий инженер (ДП)</v>
          </cell>
        </row>
        <row r="11">
          <cell r="A11" t="str">
            <v xml:space="preserve"> </v>
          </cell>
        </row>
        <row r="12">
          <cell r="A12" t="str">
            <v xml:space="preserve"> </v>
          </cell>
        </row>
        <row r="13">
          <cell r="A13" t="str">
            <v xml:space="preserve"> </v>
          </cell>
        </row>
        <row r="14">
          <cell r="A14" t="str">
            <v xml:space="preserve"> </v>
          </cell>
        </row>
        <row r="15">
          <cell r="A15" t="str">
            <v xml:space="preserve"> </v>
          </cell>
        </row>
        <row r="16">
          <cell r="A16" t="str">
            <v xml:space="preserve"> </v>
          </cell>
        </row>
        <row r="17">
          <cell r="A17" t="str">
            <v xml:space="preserve"> </v>
          </cell>
        </row>
        <row r="18">
          <cell r="A18" t="str">
            <v xml:space="preserve"> </v>
          </cell>
        </row>
        <row r="19">
          <cell r="A19" t="str">
            <v xml:space="preserve"> </v>
          </cell>
        </row>
        <row r="20">
          <cell r="A20" t="str">
            <v xml:space="preserve"> </v>
          </cell>
        </row>
        <row r="21">
          <cell r="A21" t="str">
            <v xml:space="preserve"> </v>
          </cell>
        </row>
        <row r="22">
          <cell r="A22" t="str">
            <v xml:space="preserve"> </v>
          </cell>
        </row>
        <row r="23">
          <cell r="A23" t="str">
            <v xml:space="preserve"> </v>
          </cell>
        </row>
        <row r="24">
          <cell r="A24" t="str">
            <v xml:space="preserve"> </v>
          </cell>
        </row>
        <row r="25">
          <cell r="A25" t="str">
            <v xml:space="preserve"> </v>
          </cell>
        </row>
        <row r="26">
          <cell r="A26" t="str">
            <v xml:space="preserve"> </v>
          </cell>
        </row>
        <row r="27">
          <cell r="A27" t="str">
            <v xml:space="preserve"> </v>
          </cell>
        </row>
        <row r="28">
          <cell r="A28" t="str">
            <v xml:space="preserve"> </v>
          </cell>
        </row>
        <row r="29">
          <cell r="A29" t="str">
            <v xml:space="preserve"> </v>
          </cell>
        </row>
        <row r="30">
          <cell r="A30" t="str">
            <v xml:space="preserve"> </v>
          </cell>
        </row>
        <row r="31">
          <cell r="A31" t="str">
            <v xml:space="preserve">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cent"/>
      <sheetName val="VERO"/>
      <sheetName val="RITTAL"/>
      <sheetName val="LEGRAND"/>
      <sheetName val="Works"/>
      <sheetName val="крепеж"/>
      <sheetName val="исключ ЭХЗ"/>
      <sheetName val="Справочник"/>
      <sheetName val="Лист1"/>
      <sheetName val="Обновление"/>
      <sheetName val="Цена"/>
      <sheetName val="Product"/>
      <sheetName val="SakhNIPI5"/>
      <sheetName val="№1"/>
      <sheetName val="№10"/>
      <sheetName val="№11"/>
      <sheetName val="№12"/>
      <sheetName val="№2"/>
      <sheetName val="№3"/>
      <sheetName val="№4"/>
      <sheetName val="№5"/>
      <sheetName val="№7"/>
      <sheetName val="№8"/>
      <sheetName val="№9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ёт1"/>
      <sheetName val="Сводная смета"/>
      <sheetName val="Смета 3"/>
      <sheetName val="Смета 4"/>
      <sheetName val="Смета 5"/>
      <sheetName val="Смета 6"/>
      <sheetName val="Смета 7"/>
      <sheetName val="Смета 8"/>
      <sheetName val="Смета9"/>
      <sheetName val="Смета 10"/>
      <sheetName val="Смета 11"/>
      <sheetName val="Смета 12"/>
      <sheetName val="Смета 13"/>
      <sheetName val="Смета 14"/>
      <sheetName val="Смета 15 "/>
      <sheetName val="Смета 16"/>
      <sheetName val="Смета 17"/>
      <sheetName val="Смета 18"/>
      <sheetName val="Смета 19"/>
      <sheetName val="Смета 20"/>
      <sheetName val="Смета 21"/>
      <sheetName val="Смета 22"/>
      <sheetName val="K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F1">
            <v>0.83155992578849702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договорной цены"/>
      <sheetName val="Сводная смета"/>
      <sheetName val="Смета 1"/>
      <sheetName val="Смета 2"/>
      <sheetName val="Смета 3"/>
      <sheetName val="Смета 4"/>
      <sheetName val="Смета 5"/>
      <sheetName val="Смета 6"/>
      <sheetName val="Смета 7"/>
      <sheetName val="Смета 8"/>
      <sheetName val="Смета 9"/>
      <sheetName val="Смета 10"/>
      <sheetName val="Смета 11"/>
      <sheetName val="Смета 12"/>
      <sheetName val="Смета 13"/>
      <sheetName val="Смета 14"/>
      <sheetName val="Смета 15"/>
      <sheetName val="Смета 16"/>
      <sheetName val="Вспомогательные подсчеты"/>
      <sheetName val="Расчет (ССР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0.83155992578849702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Сводная снег"/>
      <sheetName val="Смета1 Чеснович снег"/>
      <sheetName val="Смета2 снег геология"/>
      <sheetName val="См3 эколог изыск. снег"/>
      <sheetName val="смета4  Дор.работы"/>
      <sheetName val="Смета 6 Снег - Сети"/>
      <sheetName val="См 7Расчет ОДД Прокоп"/>
      <sheetName val="Смета8 ООС снег"/>
      <sheetName val="Смета9 регламент с 0,335"/>
      <sheetName val="КП снег"/>
      <sheetName val="См10  ГО и ЧС"/>
      <sheetName val="Смета11 Новые технологии"/>
      <sheetName val="Смета11 Ресурсоемкость"/>
      <sheetName val="Смета10 кадастр съемка п54"/>
      <sheetName val="Смета11 Землеустр.п54"/>
      <sheetName val="Смета12 межевание п54"/>
      <sheetName val="Смета13 Юрид оформл п54"/>
      <sheetName val="см14 конк докум Обв24"/>
      <sheetName val="См15Кр.линии"/>
      <sheetName val="См16 Сбор исх данных"/>
      <sheetName val="См17 Допэкз"/>
    </sheetNames>
    <sheetDataSet>
      <sheetData sheetId="0">
        <row r="7">
          <cell r="E7" t="str">
            <v>Рабочий проект по объекту:с "Снегоплавильная камера. расположенная на сетях ГУП "Водоканал Санкт-Петербург", по адресу: Рижский пр., д.43 (угол Рижского проспекта и Либавского переулка)"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ёт1"/>
      <sheetName val="Сводная смета"/>
      <sheetName val="Смета 3"/>
      <sheetName val="Смета 4"/>
      <sheetName val="Смета 5"/>
      <sheetName val="Смета 6"/>
      <sheetName val="Смета 7"/>
      <sheetName val="Смета 8"/>
      <sheetName val="Смета9"/>
      <sheetName val="Смета 10"/>
      <sheetName val="Смета 11"/>
      <sheetName val="Смета 12"/>
      <sheetName val="Смета 13"/>
      <sheetName val="Смета 14"/>
      <sheetName val="Смета 15 "/>
      <sheetName val="Смета 16"/>
      <sheetName val="Смета 17"/>
      <sheetName val="Смета 18"/>
      <sheetName val="Смета 19"/>
      <sheetName val="Смета 20"/>
      <sheetName val="Смета 21"/>
      <sheetName val="Смета 22"/>
      <sheetName val="K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F1">
            <v>0.83155992578849702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договорной цены"/>
      <sheetName val="Сводная смета"/>
      <sheetName val="Смета 1"/>
      <sheetName val="Смета 2"/>
      <sheetName val="Смета 3"/>
      <sheetName val="Смета 4"/>
      <sheetName val="Смета 5"/>
      <sheetName val="Смета 6"/>
      <sheetName val="Смета 7"/>
      <sheetName val="Смета 8"/>
      <sheetName val="Смета 9"/>
      <sheetName val="Смета 10"/>
      <sheetName val="Смета 11"/>
      <sheetName val="Смета 12"/>
      <sheetName val="Смета 13"/>
      <sheetName val="Смета 14"/>
      <sheetName val="Смета 15"/>
      <sheetName val="Смета 16"/>
      <sheetName val="Вспомогательные подсче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0.83155992578849702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договорной цены"/>
      <sheetName val="Сводная смета"/>
      <sheetName val="Смета 1"/>
      <sheetName val="Смета 2"/>
      <sheetName val="Смета 3"/>
      <sheetName val="Смета 4"/>
      <sheetName val="Смета 5"/>
      <sheetName val="Смета 6"/>
      <sheetName val="Смета 7"/>
      <sheetName val="Смета 8"/>
      <sheetName val="Смета 9"/>
      <sheetName val="Смета 10"/>
      <sheetName val="Смета 11"/>
      <sheetName val="Смета 12"/>
      <sheetName val="Смета 13"/>
      <sheetName val="Смета 14"/>
      <sheetName val="Смета 15"/>
      <sheetName val="Смета 16"/>
      <sheetName val="Вспомогательные подсче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0.83155992578849702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 _format (electr)_2"/>
      <sheetName val="Спецификация"/>
      <sheetName val="Lucent"/>
      <sheetName val="А и Т"/>
      <sheetName val="ЭКС"/>
      <sheetName val="топография"/>
      <sheetName val="№5 СУБ Инж за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duit"/>
      <sheetName val="Panduit old"/>
      <sheetName val="расчет_каналов"/>
      <sheetName val="Test"/>
      <sheetName val="Spec ИВЦ"/>
      <sheetName val="Panduit (new)"/>
      <sheetName val="Оборуд в шкафах"/>
      <sheetName val="Выборка Заказчик"/>
      <sheetName val="Сводная смета"/>
      <sheetName val="list"/>
      <sheetName val="Свод объем"/>
      <sheetName val="ПДР"/>
    </sheetNames>
    <sheetDataSet>
      <sheetData sheetId="0" refreshError="1">
        <row r="4">
          <cell r="E4">
            <v>1.5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Vendors!"/>
      <sheetName val="Услуги"/>
      <sheetName val="Microsoft"/>
      <sheetName val="Veritas"/>
      <sheetName val="Citrix"/>
      <sheetName val="eSafeLine"/>
      <sheetName val="Kaspersky"/>
      <sheetName val="Symantec"/>
      <sheetName val="McAfee"/>
      <sheetName val="Trend Micro"/>
      <sheetName val="Panda"/>
      <sheetName val="ABBYY"/>
      <sheetName val="Promt"/>
      <sheetName val="Corel"/>
      <sheetName val="Adobe"/>
      <sheetName val="Macromedia"/>
      <sheetName val="Borland"/>
      <sheetName val="Serena-Merant"/>
      <sheetName val="Venta"/>
      <sheetName val="SmartPhone"/>
      <sheetName val="TopPlan"/>
      <sheetName val="Прочее"/>
      <sheetName val="О компани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КП"/>
      <sheetName val="КСТ"/>
      <sheetName val="ВЭРС"/>
      <sheetName val="Оборуд в шкафах"/>
      <sheetName val="UTP_и_каналы"/>
      <sheetName val="УКП (2)"/>
      <sheetName val="ВЭРС (2)"/>
    </sheetNames>
    <sheetDataSet>
      <sheetData sheetId="0" refreshError="1">
        <row r="3">
          <cell r="H3">
            <v>1.1499999999999999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 П"/>
      <sheetName val="Свод"/>
      <sheetName val="СМЕТА проект"/>
      <sheetName val="СВОД ПИР"/>
      <sheetName val="топография"/>
      <sheetName val="13.1"/>
      <sheetName val="ПДР"/>
      <sheetName val="Пример расчета"/>
      <sheetName val="93-110"/>
      <sheetName val="sapactivexlhiddensheet"/>
      <sheetName val="Calc"/>
      <sheetName val="Шкаф"/>
      <sheetName val="Коэфф1."/>
      <sheetName val="Прайс лист"/>
      <sheetName val="Сводная смета"/>
      <sheetName val="list"/>
      <sheetName val="топо"/>
      <sheetName val="Смета"/>
      <sheetName val="1ПС"/>
      <sheetName val="Сводная газопровод"/>
      <sheetName val="5ОборРабМест(HP)"/>
      <sheetName val="к.84-к.83"/>
      <sheetName val="Упр"/>
      <sheetName val="РП"/>
      <sheetName val="См 1 наруж.водопровод"/>
      <sheetName val="Обновление"/>
      <sheetName val="Цена"/>
      <sheetName val="Product"/>
      <sheetName val="Лист1"/>
      <sheetName val="Данные для расчёта сметы"/>
      <sheetName val="График"/>
      <sheetName val="Коэф"/>
      <sheetName val="OCK1"/>
      <sheetName val="КП (2)"/>
      <sheetName val="в работу"/>
      <sheetName val="Сводная"/>
      <sheetName val="Параметры"/>
      <sheetName val="Геология"/>
      <sheetName val="Геофизика"/>
      <sheetName val="ЭХЗ"/>
      <sheetName val="Табл38-7"/>
      <sheetName val="Journals"/>
      <sheetName val="СтрЗапасов (2)"/>
      <sheetName val="З_П"/>
      <sheetName val="СМЕТА_проект"/>
      <sheetName val="СВОД_ПИР"/>
      <sheetName val="13_1"/>
      <sheetName val="Пример_расчета"/>
      <sheetName val="Коэфф1_"/>
      <sheetName val="Прайс_лист"/>
      <sheetName val="Сводная_смета"/>
      <sheetName val="Сводная_газопровод"/>
      <sheetName val="к_84-к_83"/>
      <sheetName val="Прибыль опл"/>
      <sheetName val="все"/>
      <sheetName val="8"/>
      <sheetName val="Хар_"/>
      <sheetName val="С1_"/>
      <sheetName val="Восстановл_Лист7"/>
      <sheetName val="Восстановл_Лист13"/>
      <sheetName val="Восстановл_Лист15"/>
      <sheetName val="Восстановл_Лист19"/>
      <sheetName val="УКП"/>
      <sheetName val="Lim"/>
      <sheetName val="ИД СМР"/>
      <sheetName val="ИД ПНР"/>
      <sheetName val="СПЕЦИФИКАЦИЯ"/>
      <sheetName val="Norm"/>
      <sheetName val=""/>
      <sheetName val="ПД"/>
      <sheetName val="№5 СУБ Инж защ"/>
      <sheetName val="data"/>
      <sheetName val="Panduit"/>
      <sheetName val="БД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г_деньги"/>
      <sheetName val="Задание В"/>
      <sheetName val="Лист опроса"/>
      <sheetName val="Исх Тракт"/>
      <sheetName val="См_Тракт"/>
      <sheetName val="См_об Тракт"/>
      <sheetName val="Ст_ком Тракт"/>
      <sheetName val="Шаблон"/>
      <sheetName val="Шаблон_ДЦ_АПК"/>
      <sheetName val="Дог_рас"/>
      <sheetName val="Исх АПК"/>
      <sheetName val="См_АПК"/>
      <sheetName val="Об_АПК"/>
      <sheetName val="Спец_об"/>
      <sheetName val="Шаблон_Спец1"/>
      <sheetName val="Шаблон_Спец2"/>
      <sheetName val="Об_Сет"/>
      <sheetName val="См_Сет"/>
    </sheetNames>
    <sheetDataSet>
      <sheetData sheetId="0" refreshError="1"/>
      <sheetData sheetId="1" refreshError="1"/>
      <sheetData sheetId="2">
        <row r="6">
          <cell r="B6">
            <v>19.2</v>
          </cell>
        </row>
        <row r="10">
          <cell r="B10">
            <v>97</v>
          </cell>
        </row>
        <row r="11">
          <cell r="B11">
            <v>45</v>
          </cell>
        </row>
        <row r="12">
          <cell r="B12">
            <v>52</v>
          </cell>
        </row>
        <row r="17">
          <cell r="B17">
            <v>1.3</v>
          </cell>
        </row>
        <row r="19">
          <cell r="B19">
            <v>1.1000000000000001</v>
          </cell>
        </row>
        <row r="20">
          <cell r="B20">
            <v>1.08</v>
          </cell>
        </row>
        <row r="22">
          <cell r="B22">
            <v>35</v>
          </cell>
        </row>
        <row r="23">
          <cell r="B23">
            <v>3</v>
          </cell>
        </row>
        <row r="24">
          <cell r="B24">
            <v>81</v>
          </cell>
        </row>
        <row r="32">
          <cell r="B32">
            <v>0</v>
          </cell>
        </row>
        <row r="34">
          <cell r="B34">
            <v>0</v>
          </cell>
        </row>
        <row r="41">
          <cell r="B4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1"/>
      <sheetName val="Выполнение"/>
      <sheetName val="Расчет"/>
      <sheetName val="Сводная смета"/>
      <sheetName val="Смета 1"/>
      <sheetName val="Смета 2"/>
      <sheetName val="Смета 3"/>
      <sheetName val="Вспомогательный"/>
      <sheetName val="Выполнение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6">
          <cell r="D36">
            <v>1.1000000000000001</v>
          </cell>
        </row>
        <row r="38">
          <cell r="D38">
            <v>1.1000000000000001</v>
          </cell>
        </row>
        <row r="77">
          <cell r="D77">
            <v>0.02</v>
          </cell>
        </row>
        <row r="78">
          <cell r="D78">
            <v>0.01</v>
          </cell>
        </row>
        <row r="80">
          <cell r="D80">
            <v>0.05</v>
          </cell>
        </row>
      </sheetData>
      <sheetData sheetId="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22" zoomScale="70" zoomScaleNormal="40" zoomScaleSheetLayoutView="70" workbookViewId="0">
      <selection activeCell="C23" sqref="C23"/>
    </sheetView>
  </sheetViews>
  <sheetFormatPr defaultRowHeight="12.75" x14ac:dyDescent="0.2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J36"/>
  <sheetViews>
    <sheetView view="pageBreakPreview" topLeftCell="A4" zoomScale="60" zoomScaleNormal="100" workbookViewId="0">
      <selection activeCell="H39" sqref="A1:H39"/>
    </sheetView>
  </sheetViews>
  <sheetFormatPr defaultRowHeight="15.75" x14ac:dyDescent="0.25"/>
  <cols>
    <col min="1" max="1" width="10.28515625" style="109" customWidth="1"/>
    <col min="2" max="2" width="59.7109375" style="109" customWidth="1"/>
    <col min="3" max="3" width="14.85546875" style="71" customWidth="1"/>
    <col min="4" max="4" width="17.42578125" style="71" customWidth="1"/>
    <col min="5" max="5" width="20" style="71" customWidth="1"/>
    <col min="6" max="6" width="21.42578125" style="71" customWidth="1"/>
    <col min="7" max="7" width="22.7109375" style="71" customWidth="1"/>
    <col min="8" max="8" width="17.5703125" style="71" customWidth="1"/>
    <col min="9" max="16384" width="9.140625" style="71"/>
  </cols>
  <sheetData>
    <row r="1" spans="1:10" x14ac:dyDescent="0.25">
      <c r="A1" s="71"/>
      <c r="B1" s="71"/>
    </row>
    <row r="2" spans="1:10" s="98" customFormat="1" ht="15.75" customHeight="1" x14ac:dyDescent="0.25">
      <c r="A2" s="272" t="s">
        <v>264</v>
      </c>
      <c r="B2" s="272"/>
      <c r="C2" s="272"/>
      <c r="D2" s="272"/>
      <c r="E2" s="272"/>
      <c r="F2" s="272"/>
      <c r="G2" s="272"/>
      <c r="H2" s="272"/>
      <c r="I2" s="233"/>
      <c r="J2" s="233"/>
    </row>
    <row r="3" spans="1:10" s="98" customFormat="1" x14ac:dyDescent="0.25">
      <c r="A3" s="106"/>
      <c r="C3" s="223"/>
      <c r="D3" s="223"/>
    </row>
    <row r="4" spans="1:10" s="146" customFormat="1" x14ac:dyDescent="0.25">
      <c r="A4" s="103"/>
      <c r="C4" s="224"/>
      <c r="D4" s="224"/>
    </row>
    <row r="5" spans="1:10" s="146" customFormat="1" ht="42" customHeight="1" x14ac:dyDescent="0.25">
      <c r="A5" s="100" t="s">
        <v>142</v>
      </c>
      <c r="B5" s="273" t="s">
        <v>282</v>
      </c>
      <c r="C5" s="273"/>
      <c r="D5" s="273"/>
      <c r="E5" s="273"/>
      <c r="F5" s="273"/>
      <c r="G5" s="273"/>
      <c r="H5" s="273"/>
    </row>
    <row r="6" spans="1:10" x14ac:dyDescent="0.25">
      <c r="A6" s="74"/>
      <c r="B6" s="73"/>
      <c r="C6" s="74"/>
      <c r="D6" s="74"/>
    </row>
    <row r="7" spans="1:10" x14ac:dyDescent="0.25">
      <c r="A7" s="74"/>
      <c r="B7" s="183"/>
      <c r="C7" s="184"/>
      <c r="D7" s="184"/>
    </row>
    <row r="8" spans="1:10" ht="28.5" customHeight="1" x14ac:dyDescent="0.25">
      <c r="A8" s="276" t="s">
        <v>4</v>
      </c>
      <c r="B8" s="276" t="s">
        <v>12</v>
      </c>
      <c r="C8" s="276" t="s">
        <v>183</v>
      </c>
      <c r="D8" s="276" t="s">
        <v>184</v>
      </c>
      <c r="E8" s="304" t="s">
        <v>242</v>
      </c>
      <c r="F8" s="304"/>
      <c r="G8" s="304" t="s">
        <v>130</v>
      </c>
      <c r="H8" s="304"/>
    </row>
    <row r="9" spans="1:10" ht="114" customHeight="1" x14ac:dyDescent="0.25">
      <c r="A9" s="276"/>
      <c r="B9" s="276"/>
      <c r="C9" s="276"/>
      <c r="D9" s="276"/>
      <c r="E9" s="104" t="s">
        <v>243</v>
      </c>
      <c r="F9" s="225" t="s">
        <v>244</v>
      </c>
      <c r="G9" s="104" t="s">
        <v>243</v>
      </c>
      <c r="H9" s="225" t="s">
        <v>244</v>
      </c>
    </row>
    <row r="10" spans="1:10" s="149" customFormat="1" x14ac:dyDescent="0.25">
      <c r="A10" s="185">
        <v>1</v>
      </c>
      <c r="B10" s="185">
        <v>2</v>
      </c>
      <c r="C10" s="185">
        <v>3</v>
      </c>
      <c r="D10" s="185">
        <v>4</v>
      </c>
      <c r="E10" s="185">
        <v>5</v>
      </c>
      <c r="F10" s="185">
        <v>6</v>
      </c>
      <c r="G10" s="185">
        <v>7</v>
      </c>
      <c r="H10" s="185">
        <v>8</v>
      </c>
    </row>
    <row r="11" spans="1:10" x14ac:dyDescent="0.25">
      <c r="A11" s="187" t="s">
        <v>172</v>
      </c>
      <c r="B11" s="85" t="s">
        <v>135</v>
      </c>
      <c r="C11" s="226"/>
      <c r="D11" s="226"/>
      <c r="E11" s="230">
        <f>SUM(E12:E13)</f>
        <v>2759971.9</v>
      </c>
      <c r="F11" s="230">
        <f>SUM(F12:F13)</f>
        <v>2759971.9</v>
      </c>
      <c r="G11" s="230">
        <f t="shared" ref="G11:H11" si="0">SUM(G12:G13)</f>
        <v>0</v>
      </c>
      <c r="H11" s="230">
        <f t="shared" si="0"/>
        <v>0</v>
      </c>
    </row>
    <row r="12" spans="1:10" x14ac:dyDescent="0.25">
      <c r="A12" s="191" t="s">
        <v>134</v>
      </c>
      <c r="B12" s="89" t="s">
        <v>136</v>
      </c>
      <c r="C12" s="190" t="s">
        <v>185</v>
      </c>
      <c r="D12" s="190">
        <v>1</v>
      </c>
      <c r="E12" s="228">
        <f>НМЦК!S15</f>
        <v>2705854.8</v>
      </c>
      <c r="F12" s="228">
        <f>D12*E12</f>
        <v>2705854.8</v>
      </c>
      <c r="G12" s="228"/>
      <c r="H12" s="228"/>
    </row>
    <row r="13" spans="1:10" x14ac:dyDescent="0.25">
      <c r="A13" s="191" t="s">
        <v>138</v>
      </c>
      <c r="B13" s="93" t="s">
        <v>137</v>
      </c>
      <c r="C13" s="190" t="s">
        <v>185</v>
      </c>
      <c r="D13" s="190">
        <v>1</v>
      </c>
      <c r="E13" s="228">
        <f>НМЦК!S16</f>
        <v>54117.1</v>
      </c>
      <c r="F13" s="228">
        <f>D13*E13</f>
        <v>54117.1</v>
      </c>
      <c r="G13" s="228"/>
      <c r="H13" s="228"/>
    </row>
    <row r="14" spans="1:10" ht="31.5" x14ac:dyDescent="0.25">
      <c r="A14" s="187" t="s">
        <v>245</v>
      </c>
      <c r="B14" s="85" t="s">
        <v>139</v>
      </c>
      <c r="C14" s="226"/>
      <c r="D14" s="226"/>
      <c r="E14" s="229">
        <f>SUM(E15:E33)</f>
        <v>18054079.539999999</v>
      </c>
      <c r="F14" s="229">
        <f>SUM(F15:F33)</f>
        <v>18054079.539999999</v>
      </c>
      <c r="G14" s="229">
        <f>SUM(G15:G33)</f>
        <v>8746.1200000000008</v>
      </c>
      <c r="H14" s="229">
        <f>SUM(H15:H33)</f>
        <v>8746.1200000000008</v>
      </c>
    </row>
    <row r="15" spans="1:10" ht="35.25" customHeight="1" x14ac:dyDescent="0.25">
      <c r="A15" s="191" t="s">
        <v>246</v>
      </c>
      <c r="B15" s="115" t="s">
        <v>48</v>
      </c>
      <c r="C15" s="190" t="s">
        <v>185</v>
      </c>
      <c r="D15" s="190">
        <v>1</v>
      </c>
      <c r="E15" s="117">
        <f>НМЦК!S18</f>
        <v>154112.78</v>
      </c>
      <c r="F15" s="117">
        <f t="shared" ref="F15:F32" si="1">D15*E15</f>
        <v>154112.78</v>
      </c>
      <c r="G15" s="117">
        <f>НМЦК!T18</f>
        <v>0</v>
      </c>
      <c r="H15" s="117">
        <f>D15*G15</f>
        <v>0</v>
      </c>
    </row>
    <row r="16" spans="1:10" x14ac:dyDescent="0.25">
      <c r="A16" s="191" t="s">
        <v>247</v>
      </c>
      <c r="B16" s="114" t="s">
        <v>114</v>
      </c>
      <c r="C16" s="190" t="s">
        <v>185</v>
      </c>
      <c r="D16" s="190">
        <v>1</v>
      </c>
      <c r="E16" s="117">
        <f>НМЦК!S19</f>
        <v>97538.9</v>
      </c>
      <c r="F16" s="117">
        <f t="shared" si="1"/>
        <v>97538.9</v>
      </c>
      <c r="G16" s="117">
        <f>НМЦК!T19</f>
        <v>0</v>
      </c>
      <c r="H16" s="117">
        <f t="shared" ref="H16:H32" si="2">D16*G16</f>
        <v>0</v>
      </c>
    </row>
    <row r="17" spans="1:8" x14ac:dyDescent="0.25">
      <c r="A17" s="191" t="s">
        <v>248</v>
      </c>
      <c r="B17" s="114" t="s">
        <v>112</v>
      </c>
      <c r="C17" s="190" t="s">
        <v>185</v>
      </c>
      <c r="D17" s="190">
        <v>1</v>
      </c>
      <c r="E17" s="117">
        <f>НМЦК!S20</f>
        <v>9591.7099999999991</v>
      </c>
      <c r="F17" s="117">
        <f t="shared" si="1"/>
        <v>9591.7099999999991</v>
      </c>
      <c r="G17" s="117">
        <f>НМЦК!T20</f>
        <v>0</v>
      </c>
      <c r="H17" s="117">
        <f t="shared" si="2"/>
        <v>0</v>
      </c>
    </row>
    <row r="18" spans="1:8" ht="31.5" x14ac:dyDescent="0.25">
      <c r="A18" s="191" t="s">
        <v>249</v>
      </c>
      <c r="B18" s="114" t="s">
        <v>110</v>
      </c>
      <c r="C18" s="190" t="s">
        <v>185</v>
      </c>
      <c r="D18" s="190">
        <v>1</v>
      </c>
      <c r="E18" s="117">
        <f>НМЦК!S21</f>
        <v>1733411.34</v>
      </c>
      <c r="F18" s="117">
        <f t="shared" si="1"/>
        <v>1733411.34</v>
      </c>
      <c r="G18" s="117">
        <f>НМЦК!T21</f>
        <v>0</v>
      </c>
      <c r="H18" s="117">
        <f t="shared" si="2"/>
        <v>0</v>
      </c>
    </row>
    <row r="19" spans="1:8" x14ac:dyDescent="0.25">
      <c r="A19" s="191" t="s">
        <v>250</v>
      </c>
      <c r="B19" s="114" t="s">
        <v>98</v>
      </c>
      <c r="C19" s="190" t="s">
        <v>185</v>
      </c>
      <c r="D19" s="190">
        <v>1</v>
      </c>
      <c r="E19" s="117">
        <f>НМЦК!S22</f>
        <v>5653077.4800000004</v>
      </c>
      <c r="F19" s="117">
        <f t="shared" si="1"/>
        <v>5653077.4800000004</v>
      </c>
      <c r="G19" s="117">
        <f>НМЦК!T22</f>
        <v>0</v>
      </c>
      <c r="H19" s="117">
        <f t="shared" si="2"/>
        <v>0</v>
      </c>
    </row>
    <row r="20" spans="1:8" x14ac:dyDescent="0.25">
      <c r="A20" s="191" t="s">
        <v>251</v>
      </c>
      <c r="B20" s="114" t="s">
        <v>109</v>
      </c>
      <c r="C20" s="190" t="s">
        <v>185</v>
      </c>
      <c r="D20" s="190">
        <v>1</v>
      </c>
      <c r="E20" s="117">
        <f>НМЦК!S23</f>
        <v>1627173.42</v>
      </c>
      <c r="F20" s="117">
        <f t="shared" si="1"/>
        <v>1627173.42</v>
      </c>
      <c r="G20" s="117">
        <f>НМЦК!T23</f>
        <v>0</v>
      </c>
      <c r="H20" s="117">
        <f t="shared" si="2"/>
        <v>0</v>
      </c>
    </row>
    <row r="21" spans="1:8" x14ac:dyDescent="0.25">
      <c r="A21" s="191" t="s">
        <v>252</v>
      </c>
      <c r="B21" s="114" t="s">
        <v>106</v>
      </c>
      <c r="C21" s="190" t="s">
        <v>185</v>
      </c>
      <c r="D21" s="190">
        <v>1</v>
      </c>
      <c r="E21" s="117">
        <f>НМЦК!S24</f>
        <v>472828.93</v>
      </c>
      <c r="F21" s="117">
        <f t="shared" si="1"/>
        <v>472828.93</v>
      </c>
      <c r="G21" s="117">
        <f>НМЦК!T24</f>
        <v>0</v>
      </c>
      <c r="H21" s="117">
        <f t="shared" si="2"/>
        <v>0</v>
      </c>
    </row>
    <row r="22" spans="1:8" x14ac:dyDescent="0.25">
      <c r="A22" s="191" t="s">
        <v>253</v>
      </c>
      <c r="B22" s="114" t="s">
        <v>26</v>
      </c>
      <c r="C22" s="190" t="s">
        <v>185</v>
      </c>
      <c r="D22" s="190">
        <v>1</v>
      </c>
      <c r="E22" s="117">
        <f>НМЦК!S25</f>
        <v>2715288.98</v>
      </c>
      <c r="F22" s="117">
        <f t="shared" si="1"/>
        <v>2715288.98</v>
      </c>
      <c r="G22" s="117">
        <f>НМЦК!T25</f>
        <v>0</v>
      </c>
      <c r="H22" s="117">
        <f t="shared" si="2"/>
        <v>0</v>
      </c>
    </row>
    <row r="23" spans="1:8" ht="31.5" x14ac:dyDescent="0.25">
      <c r="A23" s="191" t="s">
        <v>254</v>
      </c>
      <c r="B23" s="114" t="s">
        <v>104</v>
      </c>
      <c r="C23" s="190" t="s">
        <v>185</v>
      </c>
      <c r="D23" s="190">
        <v>1</v>
      </c>
      <c r="E23" s="117">
        <f>НМЦК!S26</f>
        <v>77764.75</v>
      </c>
      <c r="F23" s="117">
        <f t="shared" si="1"/>
        <v>77764.75</v>
      </c>
      <c r="G23" s="117">
        <f>НМЦК!T26</f>
        <v>0</v>
      </c>
      <c r="H23" s="117">
        <f t="shared" si="2"/>
        <v>0</v>
      </c>
    </row>
    <row r="24" spans="1:8" x14ac:dyDescent="0.25">
      <c r="A24" s="191" t="s">
        <v>255</v>
      </c>
      <c r="B24" s="114" t="s">
        <v>31</v>
      </c>
      <c r="C24" s="190" t="s">
        <v>185</v>
      </c>
      <c r="D24" s="190">
        <v>1</v>
      </c>
      <c r="E24" s="117">
        <f>НМЦК!S27</f>
        <v>2381097.2799999998</v>
      </c>
      <c r="F24" s="117">
        <f t="shared" si="1"/>
        <v>2381097.2799999998</v>
      </c>
      <c r="G24" s="117">
        <f>НМЦК!T27</f>
        <v>8574.6299999999992</v>
      </c>
      <c r="H24" s="117">
        <f t="shared" si="2"/>
        <v>8574.6299999999992</v>
      </c>
    </row>
    <row r="25" spans="1:8" x14ac:dyDescent="0.25">
      <c r="A25" s="191" t="s">
        <v>256</v>
      </c>
      <c r="B25" s="114" t="s">
        <v>80</v>
      </c>
      <c r="C25" s="190" t="s">
        <v>185</v>
      </c>
      <c r="D25" s="190">
        <v>1</v>
      </c>
      <c r="E25" s="117">
        <f>НМЦК!S28</f>
        <v>1781435.45</v>
      </c>
      <c r="F25" s="117">
        <f t="shared" si="1"/>
        <v>1781435.45</v>
      </c>
      <c r="G25" s="117">
        <f>НМЦК!T28</f>
        <v>0</v>
      </c>
      <c r="H25" s="117">
        <f t="shared" si="2"/>
        <v>0</v>
      </c>
    </row>
    <row r="26" spans="1:8" x14ac:dyDescent="0.25">
      <c r="A26" s="191" t="s">
        <v>257</v>
      </c>
      <c r="B26" s="114" t="s">
        <v>38</v>
      </c>
      <c r="C26" s="190" t="s">
        <v>185</v>
      </c>
      <c r="D26" s="190">
        <v>1</v>
      </c>
      <c r="E26" s="117">
        <f>НМЦК!S29</f>
        <v>15189.05</v>
      </c>
      <c r="F26" s="117">
        <f t="shared" si="1"/>
        <v>15189.05</v>
      </c>
      <c r="G26" s="117">
        <f>НМЦК!T29</f>
        <v>0</v>
      </c>
      <c r="H26" s="117">
        <f t="shared" si="2"/>
        <v>0</v>
      </c>
    </row>
    <row r="27" spans="1:8" s="227" customFormat="1" ht="31.5" x14ac:dyDescent="0.25">
      <c r="A27" s="191" t="s">
        <v>258</v>
      </c>
      <c r="B27" s="189" t="s">
        <v>133</v>
      </c>
      <c r="C27" s="192" t="s">
        <v>185</v>
      </c>
      <c r="D27" s="192">
        <v>1</v>
      </c>
      <c r="E27" s="120">
        <f>НМЦК!S30</f>
        <v>34239.01</v>
      </c>
      <c r="F27" s="120">
        <f t="shared" si="1"/>
        <v>34239.01</v>
      </c>
      <c r="G27" s="117">
        <f>НМЦК!T30</f>
        <v>0</v>
      </c>
      <c r="H27" s="117">
        <f t="shared" si="2"/>
        <v>0</v>
      </c>
    </row>
    <row r="28" spans="1:8" s="227" customFormat="1" ht="31.5" x14ac:dyDescent="0.25">
      <c r="A28" s="191" t="s">
        <v>259</v>
      </c>
      <c r="B28" s="189" t="s">
        <v>132</v>
      </c>
      <c r="C28" s="192" t="s">
        <v>185</v>
      </c>
      <c r="D28" s="192">
        <v>1</v>
      </c>
      <c r="E28" s="120">
        <f>НМЦК!S31</f>
        <v>743600</v>
      </c>
      <c r="F28" s="120">
        <f t="shared" si="1"/>
        <v>743600</v>
      </c>
      <c r="G28" s="117">
        <f>НМЦК!T31</f>
        <v>0</v>
      </c>
      <c r="H28" s="117">
        <f t="shared" si="2"/>
        <v>0</v>
      </c>
    </row>
    <row r="29" spans="1:8" ht="47.25" x14ac:dyDescent="0.25">
      <c r="A29" s="191" t="s">
        <v>260</v>
      </c>
      <c r="B29" s="124" t="s">
        <v>101</v>
      </c>
      <c r="C29" s="190" t="s">
        <v>185</v>
      </c>
      <c r="D29" s="190">
        <v>1</v>
      </c>
      <c r="E29" s="117">
        <f>НМЦК!S32</f>
        <v>94.99</v>
      </c>
      <c r="F29" s="117">
        <f t="shared" si="1"/>
        <v>94.99</v>
      </c>
      <c r="G29" s="117">
        <f>НМЦК!T32</f>
        <v>0</v>
      </c>
      <c r="H29" s="117">
        <f t="shared" si="2"/>
        <v>0</v>
      </c>
    </row>
    <row r="30" spans="1:8" ht="47.25" x14ac:dyDescent="0.25">
      <c r="A30" s="191" t="s">
        <v>261</v>
      </c>
      <c r="B30" s="124" t="s">
        <v>54</v>
      </c>
      <c r="C30" s="190" t="s">
        <v>185</v>
      </c>
      <c r="D30" s="190">
        <v>1</v>
      </c>
      <c r="E30" s="117">
        <f>НМЦК!S33</f>
        <v>111004.81</v>
      </c>
      <c r="F30" s="117">
        <f t="shared" si="1"/>
        <v>111004.81</v>
      </c>
      <c r="G30" s="117">
        <f>НМЦК!T33</f>
        <v>0</v>
      </c>
      <c r="H30" s="117">
        <f t="shared" si="2"/>
        <v>0</v>
      </c>
    </row>
    <row r="31" spans="1:8" x14ac:dyDescent="0.25">
      <c r="A31" s="191" t="s">
        <v>262</v>
      </c>
      <c r="B31" s="124" t="s">
        <v>157</v>
      </c>
      <c r="C31" s="190" t="s">
        <v>185</v>
      </c>
      <c r="D31" s="190">
        <v>1</v>
      </c>
      <c r="E31" s="117">
        <f>НМЦК!S34</f>
        <v>35409.67</v>
      </c>
      <c r="F31" s="117">
        <f t="shared" si="1"/>
        <v>35409.67</v>
      </c>
      <c r="G31" s="117">
        <f>НМЦК!T34</f>
        <v>0</v>
      </c>
      <c r="H31" s="117">
        <f t="shared" si="2"/>
        <v>0</v>
      </c>
    </row>
    <row r="32" spans="1:8" ht="31.5" x14ac:dyDescent="0.25">
      <c r="A32" s="191" t="s">
        <v>263</v>
      </c>
      <c r="B32" s="124" t="s">
        <v>65</v>
      </c>
      <c r="C32" s="190" t="s">
        <v>185</v>
      </c>
      <c r="D32" s="190">
        <v>1</v>
      </c>
      <c r="E32" s="117">
        <f>НМЦК!S35</f>
        <v>57219.43</v>
      </c>
      <c r="F32" s="117">
        <f t="shared" si="1"/>
        <v>57219.43</v>
      </c>
      <c r="G32" s="117">
        <f>НМЦК!T35</f>
        <v>0</v>
      </c>
      <c r="H32" s="117">
        <f t="shared" si="2"/>
        <v>0</v>
      </c>
    </row>
    <row r="33" spans="1:8" ht="31.5" x14ac:dyDescent="0.25">
      <c r="A33" s="191" t="s">
        <v>265</v>
      </c>
      <c r="B33" s="219" t="s">
        <v>238</v>
      </c>
      <c r="C33" s="190" t="s">
        <v>185</v>
      </c>
      <c r="D33" s="190">
        <v>1</v>
      </c>
      <c r="E33" s="117">
        <f>НМЦК!S36</f>
        <v>354001.56</v>
      </c>
      <c r="F33" s="117">
        <f t="shared" ref="F33" si="3">D33*E33</f>
        <v>354001.56</v>
      </c>
      <c r="G33" s="117">
        <f>НМЦК!T36</f>
        <v>171.49</v>
      </c>
      <c r="H33" s="117">
        <f t="shared" ref="H33" si="4">D33*G33</f>
        <v>171.49</v>
      </c>
    </row>
    <row r="34" spans="1:8" x14ac:dyDescent="0.25">
      <c r="A34" s="232"/>
      <c r="B34" s="231" t="s">
        <v>158</v>
      </c>
      <c r="C34" s="226"/>
      <c r="D34" s="226"/>
      <c r="E34" s="235">
        <f>E11+E14</f>
        <v>20814051.440000001</v>
      </c>
      <c r="F34" s="235">
        <f>F11+F14</f>
        <v>20814051.440000001</v>
      </c>
      <c r="G34" s="235">
        <f>G11+G14</f>
        <v>8746.1200000000008</v>
      </c>
      <c r="H34" s="235">
        <f>H11+H14</f>
        <v>8746.1200000000008</v>
      </c>
    </row>
    <row r="35" spans="1:8" x14ac:dyDescent="0.25">
      <c r="A35" s="232"/>
      <c r="B35" s="231" t="s">
        <v>159</v>
      </c>
      <c r="C35" s="226"/>
      <c r="D35" s="226"/>
      <c r="E35" s="236">
        <f>E34*20%</f>
        <v>4162810.29</v>
      </c>
      <c r="F35" s="236">
        <f t="shared" ref="F35:H35" si="5">F34*20%</f>
        <v>4162810.29</v>
      </c>
      <c r="G35" s="236">
        <f t="shared" si="5"/>
        <v>1749.22</v>
      </c>
      <c r="H35" s="236">
        <f t="shared" si="5"/>
        <v>1749.22</v>
      </c>
    </row>
    <row r="36" spans="1:8" x14ac:dyDescent="0.25">
      <c r="A36" s="232"/>
      <c r="B36" s="231" t="s">
        <v>160</v>
      </c>
      <c r="C36" s="234"/>
      <c r="D36" s="234"/>
      <c r="E36" s="230">
        <f>E34+E35</f>
        <v>24976861.73</v>
      </c>
      <c r="F36" s="230">
        <f t="shared" ref="F36:H36" si="6">F34+F35</f>
        <v>24976861.73</v>
      </c>
      <c r="G36" s="230">
        <f t="shared" si="6"/>
        <v>10495.34</v>
      </c>
      <c r="H36" s="230">
        <f t="shared" si="6"/>
        <v>10495.34</v>
      </c>
    </row>
  </sheetData>
  <mergeCells count="8">
    <mergeCell ref="E8:F8"/>
    <mergeCell ref="G8:H8"/>
    <mergeCell ref="A2:H2"/>
    <mergeCell ref="B5:H5"/>
    <mergeCell ref="A8:A9"/>
    <mergeCell ref="B8:B9"/>
    <mergeCell ref="C8:C9"/>
    <mergeCell ref="D8:D9"/>
  </mergeCells>
  <pageMargins left="0.7" right="0.7" top="0.75" bottom="0.75" header="0.3" footer="0.3"/>
  <pageSetup paperSize="9" scale="48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19"/>
  <sheetViews>
    <sheetView tabSelected="1" view="pageBreakPreview" zoomScale="130" zoomScaleNormal="100" zoomScaleSheetLayoutView="130" workbookViewId="0">
      <selection activeCell="A5" sqref="A5:C5"/>
    </sheetView>
  </sheetViews>
  <sheetFormatPr defaultRowHeight="12.75" x14ac:dyDescent="0.2"/>
  <cols>
    <col min="1" max="1" width="74" customWidth="1"/>
    <col min="2" max="2" width="35" customWidth="1"/>
    <col min="3" max="3" width="20.5703125" customWidth="1"/>
  </cols>
  <sheetData>
    <row r="1" spans="1:3" x14ac:dyDescent="0.2">
      <c r="A1" s="306" t="s">
        <v>266</v>
      </c>
      <c r="B1" s="306"/>
      <c r="C1" s="306"/>
    </row>
    <row r="2" spans="1:3" x14ac:dyDescent="0.2">
      <c r="A2" s="306" t="s">
        <v>267</v>
      </c>
      <c r="B2" s="306"/>
      <c r="C2" s="306"/>
    </row>
    <row r="3" spans="1:3" ht="12.75" customHeight="1" x14ac:dyDescent="0.2">
      <c r="A3" s="307" t="s">
        <v>162</v>
      </c>
      <c r="B3" s="308"/>
      <c r="C3" s="308"/>
    </row>
    <row r="4" spans="1:3" ht="42" customHeight="1" x14ac:dyDescent="0.2">
      <c r="A4" s="309" t="s">
        <v>280</v>
      </c>
      <c r="B4" s="310"/>
      <c r="C4" s="310"/>
    </row>
    <row r="5" spans="1:3" ht="117" customHeight="1" x14ac:dyDescent="0.2">
      <c r="A5" s="311" t="s">
        <v>285</v>
      </c>
      <c r="B5" s="311"/>
      <c r="C5" s="311"/>
    </row>
    <row r="6" spans="1:3" ht="26.25" customHeight="1" x14ac:dyDescent="0.2">
      <c r="A6" s="305" t="s">
        <v>268</v>
      </c>
      <c r="B6" s="305"/>
      <c r="C6" s="305"/>
    </row>
    <row r="7" spans="1:3" ht="41.25" customHeight="1" x14ac:dyDescent="0.2">
      <c r="A7" s="313" t="s">
        <v>269</v>
      </c>
      <c r="B7" s="313"/>
      <c r="C7" s="313"/>
    </row>
    <row r="8" spans="1:3" ht="32.25" customHeight="1" x14ac:dyDescent="0.2">
      <c r="A8" s="314" t="s">
        <v>270</v>
      </c>
      <c r="B8" s="314"/>
      <c r="C8" s="314"/>
    </row>
    <row r="9" spans="1:3" ht="42.75" customHeight="1" x14ac:dyDescent="0.2">
      <c r="A9" s="305" t="s">
        <v>277</v>
      </c>
      <c r="B9" s="305"/>
      <c r="C9" s="305"/>
    </row>
    <row r="10" spans="1:3" ht="36" customHeight="1" x14ac:dyDescent="0.2">
      <c r="A10" s="313" t="s">
        <v>271</v>
      </c>
      <c r="B10" s="313"/>
      <c r="C10" s="313"/>
    </row>
    <row r="11" spans="1:3" ht="27.75" customHeight="1" x14ac:dyDescent="0.2">
      <c r="A11" s="312" t="s">
        <v>272</v>
      </c>
      <c r="B11" s="312"/>
      <c r="C11" s="312"/>
    </row>
    <row r="12" spans="1:3" ht="38.25" customHeight="1" x14ac:dyDescent="0.2">
      <c r="A12" s="315" t="s">
        <v>278</v>
      </c>
      <c r="B12" s="315"/>
      <c r="C12" s="315"/>
    </row>
    <row r="13" spans="1:3" ht="30.75" customHeight="1" x14ac:dyDescent="0.2">
      <c r="A13" s="311" t="s">
        <v>273</v>
      </c>
      <c r="B13" s="311"/>
      <c r="C13" s="311"/>
    </row>
    <row r="14" spans="1:3" ht="33" customHeight="1" x14ac:dyDescent="0.2">
      <c r="A14" s="238" t="s">
        <v>283</v>
      </c>
      <c r="B14" s="239"/>
      <c r="C14" s="239"/>
    </row>
    <row r="15" spans="1:3" ht="38.25" customHeight="1" x14ac:dyDescent="0.2">
      <c r="A15" s="311" t="s">
        <v>274</v>
      </c>
      <c r="B15" s="311"/>
      <c r="C15" s="311"/>
    </row>
    <row r="16" spans="1:3" x14ac:dyDescent="0.2">
      <c r="A16" s="240"/>
      <c r="B16" s="240"/>
      <c r="C16" s="240"/>
    </row>
    <row r="17" spans="1:3" x14ac:dyDescent="0.2">
      <c r="A17" s="241" t="s">
        <v>275</v>
      </c>
      <c r="B17" s="242"/>
      <c r="C17" s="241"/>
    </row>
    <row r="18" spans="1:3" x14ac:dyDescent="0.2">
      <c r="A18" s="312"/>
      <c r="B18" s="312"/>
      <c r="C18" s="312"/>
    </row>
    <row r="19" spans="1:3" x14ac:dyDescent="0.2">
      <c r="A19" s="241"/>
      <c r="B19" s="242">
        <f>НМЦ!F21</f>
        <v>24976861.73</v>
      </c>
      <c r="C19" s="241" t="s">
        <v>276</v>
      </c>
    </row>
  </sheetData>
  <mergeCells count="15">
    <mergeCell ref="A13:C13"/>
    <mergeCell ref="A15:C15"/>
    <mergeCell ref="A18:C18"/>
    <mergeCell ref="A7:C7"/>
    <mergeCell ref="A8:C8"/>
    <mergeCell ref="A9:C9"/>
    <mergeCell ref="A10:C10"/>
    <mergeCell ref="A11:C11"/>
    <mergeCell ref="A12:C12"/>
    <mergeCell ref="A6:C6"/>
    <mergeCell ref="A1:C1"/>
    <mergeCell ref="A2:C2"/>
    <mergeCell ref="A3:C3"/>
    <mergeCell ref="A4:C4"/>
    <mergeCell ref="A5:C5"/>
  </mergeCells>
  <pageMargins left="0.7" right="0.7" top="0.75" bottom="0.75" header="0.3" footer="0.3"/>
  <pageSetup paperSize="9" scale="68" orientation="portrait" r:id="rId1"/>
  <colBreaks count="1" manualBreakCount="1">
    <brk id="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89"/>
  <sheetViews>
    <sheetView view="pageBreakPreview" topLeftCell="A16" zoomScale="150" zoomScaleNormal="100" zoomScaleSheetLayoutView="150" workbookViewId="0">
      <selection activeCell="C28" sqref="C28:C29"/>
    </sheetView>
  </sheetViews>
  <sheetFormatPr defaultColWidth="8.85546875" defaultRowHeight="12.75" x14ac:dyDescent="0.2"/>
  <cols>
    <col min="1" max="1" width="4.42578125" style="19" customWidth="1"/>
    <col min="2" max="2" width="9.5703125" style="19" customWidth="1"/>
    <col min="3" max="3" width="31" style="19" customWidth="1"/>
    <col min="4" max="4" width="13.140625" style="19" customWidth="1"/>
    <col min="5" max="5" width="11.140625" style="19" customWidth="1"/>
    <col min="6" max="6" width="9.5703125" style="19" customWidth="1"/>
    <col min="7" max="7" width="10.140625" style="19" customWidth="1"/>
    <col min="8" max="8" width="10" style="19" customWidth="1"/>
    <col min="9" max="16384" width="8.85546875" style="19"/>
  </cols>
  <sheetData>
    <row r="1" spans="1:8" x14ac:dyDescent="0.2">
      <c r="H1" s="5" t="s">
        <v>7</v>
      </c>
    </row>
    <row r="2" spans="1:8" x14ac:dyDescent="0.2">
      <c r="A2" s="1"/>
      <c r="B2" s="2"/>
      <c r="C2" s="3"/>
      <c r="D2" s="4"/>
      <c r="E2" s="4"/>
      <c r="F2" s="4"/>
      <c r="G2" s="4"/>
      <c r="H2" s="5" t="s">
        <v>6</v>
      </c>
    </row>
    <row r="3" spans="1:8" x14ac:dyDescent="0.2">
      <c r="A3" s="6"/>
      <c r="B3" s="7" t="s">
        <v>0</v>
      </c>
      <c r="C3" s="269" t="s">
        <v>117</v>
      </c>
      <c r="D3" s="269"/>
      <c r="E3" s="269"/>
      <c r="F3" s="269"/>
      <c r="G3" s="269"/>
      <c r="H3" s="8"/>
    </row>
    <row r="4" spans="1:8" x14ac:dyDescent="0.2">
      <c r="A4" s="6"/>
      <c r="B4" s="9"/>
      <c r="C4" s="257" t="s">
        <v>1</v>
      </c>
      <c r="D4" s="257"/>
      <c r="E4" s="257"/>
      <c r="F4" s="257"/>
      <c r="G4" s="257"/>
      <c r="H4" s="8"/>
    </row>
    <row r="5" spans="1:8" x14ac:dyDescent="0.2">
      <c r="A5" s="6"/>
      <c r="B5" s="9" t="s">
        <v>9</v>
      </c>
      <c r="C5" s="65"/>
      <c r="D5" s="8"/>
      <c r="E5" s="10"/>
      <c r="F5" s="8"/>
      <c r="G5" s="8"/>
      <c r="H5" s="8"/>
    </row>
    <row r="6" spans="1:8" x14ac:dyDescent="0.2">
      <c r="A6" s="6"/>
      <c r="B6" s="9"/>
      <c r="C6" s="11"/>
      <c r="D6" s="8"/>
      <c r="E6" s="10"/>
      <c r="F6" s="8"/>
      <c r="G6" s="8"/>
      <c r="H6" s="8"/>
    </row>
    <row r="7" spans="1:8" x14ac:dyDescent="0.2">
      <c r="A7" s="6"/>
      <c r="B7" s="12" t="s">
        <v>8</v>
      </c>
      <c r="C7" s="13"/>
      <c r="D7" s="39">
        <v>2963.25</v>
      </c>
      <c r="E7" s="15" t="s">
        <v>76</v>
      </c>
      <c r="F7" s="14"/>
      <c r="G7" s="14"/>
      <c r="H7" s="8"/>
    </row>
    <row r="8" spans="1:8" x14ac:dyDescent="0.2">
      <c r="A8" s="6"/>
      <c r="B8" s="9"/>
      <c r="C8" s="270"/>
      <c r="D8" s="270"/>
      <c r="E8" s="270"/>
      <c r="F8" s="270"/>
      <c r="G8" s="270"/>
      <c r="H8" s="8"/>
    </row>
    <row r="9" spans="1:8" x14ac:dyDescent="0.2">
      <c r="A9" s="6"/>
      <c r="B9" s="9"/>
      <c r="C9" s="257" t="s">
        <v>2</v>
      </c>
      <c r="D9" s="257"/>
      <c r="E9" s="257"/>
      <c r="F9" s="257"/>
      <c r="G9" s="257"/>
      <c r="H9" s="8"/>
    </row>
    <row r="10" spans="1:8" x14ac:dyDescent="0.2">
      <c r="A10" s="6"/>
      <c r="B10" s="9"/>
      <c r="C10" s="11"/>
      <c r="D10" s="8"/>
      <c r="E10" s="10"/>
      <c r="F10" s="8"/>
      <c r="G10" s="8"/>
      <c r="H10" s="8"/>
    </row>
    <row r="11" spans="1:8" x14ac:dyDescent="0.2">
      <c r="A11" s="6"/>
      <c r="B11" s="9"/>
      <c r="C11" s="11"/>
      <c r="D11" s="16"/>
      <c r="E11" s="16"/>
      <c r="F11" s="16"/>
      <c r="G11" s="16"/>
      <c r="H11" s="8"/>
    </row>
    <row r="12" spans="1:8" x14ac:dyDescent="0.2">
      <c r="A12" s="6"/>
      <c r="B12" s="9"/>
      <c r="C12" s="11"/>
      <c r="D12" s="17" t="s">
        <v>10</v>
      </c>
      <c r="E12" s="16"/>
      <c r="F12" s="16"/>
      <c r="G12" s="8"/>
      <c r="H12" s="8"/>
    </row>
    <row r="13" spans="1:8" ht="27" customHeight="1" x14ac:dyDescent="0.2">
      <c r="A13" s="6"/>
      <c r="B13" s="9"/>
      <c r="C13" s="270" t="s">
        <v>116</v>
      </c>
      <c r="D13" s="270"/>
      <c r="E13" s="270"/>
      <c r="F13" s="270"/>
      <c r="G13" s="270"/>
      <c r="H13" s="8"/>
    </row>
    <row r="14" spans="1:8" x14ac:dyDescent="0.2">
      <c r="A14" s="6"/>
      <c r="B14" s="9"/>
      <c r="C14" s="257" t="s">
        <v>3</v>
      </c>
      <c r="D14" s="257"/>
      <c r="E14" s="257"/>
      <c r="F14" s="257"/>
      <c r="G14" s="257"/>
      <c r="H14" s="8"/>
    </row>
    <row r="15" spans="1:8" x14ac:dyDescent="0.2">
      <c r="A15" s="6"/>
      <c r="B15" s="9"/>
      <c r="C15" s="11"/>
      <c r="D15" s="16"/>
      <c r="E15" s="16"/>
      <c r="F15" s="16"/>
      <c r="G15" s="16"/>
      <c r="H15" s="8"/>
    </row>
    <row r="16" spans="1:8" x14ac:dyDescent="0.2">
      <c r="A16" s="6"/>
      <c r="B16" s="264" t="s">
        <v>77</v>
      </c>
      <c r="C16" s="264"/>
      <c r="D16" s="264"/>
      <c r="E16" s="264"/>
      <c r="F16" s="264"/>
      <c r="G16" s="264"/>
      <c r="H16" s="264"/>
    </row>
    <row r="17" spans="1:8" x14ac:dyDescent="0.2">
      <c r="A17" s="6"/>
      <c r="B17" s="9"/>
      <c r="C17" s="11"/>
      <c r="D17" s="18"/>
      <c r="E17" s="8"/>
      <c r="F17" s="8"/>
      <c r="G17" s="8"/>
      <c r="H17" s="8"/>
    </row>
    <row r="18" spans="1:8" x14ac:dyDescent="0.2">
      <c r="A18" s="6"/>
      <c r="B18" s="9"/>
      <c r="C18" s="11"/>
      <c r="D18" s="8"/>
      <c r="E18" s="8"/>
      <c r="F18" s="8"/>
      <c r="G18" s="8"/>
      <c r="H18" s="8"/>
    </row>
    <row r="19" spans="1:8" x14ac:dyDescent="0.2">
      <c r="A19" s="260" t="s">
        <v>4</v>
      </c>
      <c r="B19" s="265" t="s">
        <v>11</v>
      </c>
      <c r="C19" s="260" t="s">
        <v>12</v>
      </c>
      <c r="D19" s="266" t="s">
        <v>49</v>
      </c>
      <c r="E19" s="267"/>
      <c r="F19" s="267"/>
      <c r="G19" s="267"/>
      <c r="H19" s="268"/>
    </row>
    <row r="20" spans="1:8" ht="29.25" customHeight="1" x14ac:dyDescent="0.2">
      <c r="A20" s="260"/>
      <c r="B20" s="265"/>
      <c r="C20" s="260"/>
      <c r="D20" s="260" t="s">
        <v>13</v>
      </c>
      <c r="E20" s="260" t="s">
        <v>5</v>
      </c>
      <c r="F20" s="260" t="s">
        <v>14</v>
      </c>
      <c r="G20" s="260" t="s">
        <v>15</v>
      </c>
      <c r="H20" s="261" t="s">
        <v>16</v>
      </c>
    </row>
    <row r="21" spans="1:8" ht="25.5" customHeight="1" x14ac:dyDescent="0.2">
      <c r="A21" s="260"/>
      <c r="B21" s="265"/>
      <c r="C21" s="260"/>
      <c r="D21" s="260"/>
      <c r="E21" s="260"/>
      <c r="F21" s="260"/>
      <c r="G21" s="260"/>
      <c r="H21" s="262"/>
    </row>
    <row r="22" spans="1:8" ht="16.5" customHeight="1" x14ac:dyDescent="0.2">
      <c r="A22" s="260"/>
      <c r="B22" s="265"/>
      <c r="C22" s="260"/>
      <c r="D22" s="260"/>
      <c r="E22" s="260"/>
      <c r="F22" s="260"/>
      <c r="G22" s="260"/>
      <c r="H22" s="263"/>
    </row>
    <row r="23" spans="1:8" x14ac:dyDescent="0.2">
      <c r="A23" s="64">
        <v>1</v>
      </c>
      <c r="B23" s="64">
        <v>2</v>
      </c>
      <c r="C23" s="64">
        <v>3</v>
      </c>
      <c r="D23" s="64">
        <v>4</v>
      </c>
      <c r="E23" s="64">
        <v>5</v>
      </c>
      <c r="F23" s="64">
        <v>6</v>
      </c>
      <c r="G23" s="64">
        <v>7</v>
      </c>
      <c r="H23" s="64">
        <v>8</v>
      </c>
    </row>
    <row r="24" spans="1:8" x14ac:dyDescent="0.2">
      <c r="A24" s="252" t="s">
        <v>17</v>
      </c>
      <c r="B24" s="253"/>
      <c r="C24" s="253"/>
      <c r="D24" s="253"/>
      <c r="E24" s="253"/>
      <c r="F24" s="253"/>
      <c r="G24" s="253"/>
      <c r="H24" s="253"/>
    </row>
    <row r="25" spans="1:8" ht="33.75" x14ac:dyDescent="0.2">
      <c r="A25" s="45">
        <v>1</v>
      </c>
      <c r="B25" s="44" t="s">
        <v>47</v>
      </c>
      <c r="C25" s="63" t="s">
        <v>48</v>
      </c>
      <c r="D25" s="43"/>
      <c r="E25" s="43"/>
      <c r="F25" s="43"/>
      <c r="G25" s="43">
        <v>31.08</v>
      </c>
      <c r="H25" s="43">
        <v>31.08</v>
      </c>
    </row>
    <row r="26" spans="1:8" x14ac:dyDescent="0.2">
      <c r="A26" s="45">
        <v>1</v>
      </c>
      <c r="B26" s="44" t="s">
        <v>115</v>
      </c>
      <c r="C26" s="44" t="s">
        <v>114</v>
      </c>
      <c r="D26" s="62">
        <v>10.88</v>
      </c>
      <c r="E26" s="62"/>
      <c r="F26" s="62"/>
      <c r="G26" s="62"/>
      <c r="H26" s="62">
        <v>10.88</v>
      </c>
    </row>
    <row r="27" spans="1:8" x14ac:dyDescent="0.2">
      <c r="A27" s="45"/>
      <c r="B27" s="44" t="s">
        <v>113</v>
      </c>
      <c r="C27" s="44" t="s">
        <v>112</v>
      </c>
      <c r="D27" s="62">
        <v>1.07</v>
      </c>
      <c r="E27" s="62"/>
      <c r="F27" s="62"/>
      <c r="G27" s="62"/>
      <c r="H27" s="62">
        <v>1.07</v>
      </c>
    </row>
    <row r="28" spans="1:8" ht="33.75" x14ac:dyDescent="0.2">
      <c r="A28" s="45"/>
      <c r="B28" s="53" t="s">
        <v>111</v>
      </c>
      <c r="C28" s="44" t="s">
        <v>110</v>
      </c>
      <c r="D28" s="43"/>
      <c r="E28" s="43"/>
      <c r="F28" s="43"/>
      <c r="G28" s="43">
        <f>1653.634/12.58</f>
        <v>131.44999999999999</v>
      </c>
      <c r="H28" s="43">
        <f>G28</f>
        <v>131.44999999999999</v>
      </c>
    </row>
    <row r="29" spans="1:8" ht="22.5" x14ac:dyDescent="0.2">
      <c r="A29" s="45" t="s">
        <v>18</v>
      </c>
      <c r="B29" s="44" t="s">
        <v>18</v>
      </c>
      <c r="C29" s="44" t="s">
        <v>19</v>
      </c>
      <c r="D29" s="43">
        <f>D25+D26+D28</f>
        <v>10.88</v>
      </c>
      <c r="E29" s="43"/>
      <c r="F29" s="43"/>
      <c r="G29" s="43">
        <f>G25+G26+G28</f>
        <v>162.53</v>
      </c>
      <c r="H29" s="43">
        <f>H25+H26+H28</f>
        <v>173.41</v>
      </c>
    </row>
    <row r="30" spans="1:8" x14ac:dyDescent="0.2">
      <c r="A30" s="252" t="s">
        <v>20</v>
      </c>
      <c r="B30" s="253"/>
      <c r="C30" s="253"/>
      <c r="D30" s="253"/>
      <c r="E30" s="253"/>
      <c r="F30" s="253"/>
      <c r="G30" s="253"/>
      <c r="H30" s="253"/>
    </row>
    <row r="31" spans="1:8" ht="22.5" x14ac:dyDescent="0.2">
      <c r="A31" s="45">
        <v>2</v>
      </c>
      <c r="B31" s="44" t="s">
        <v>21</v>
      </c>
      <c r="C31" s="44" t="s">
        <v>98</v>
      </c>
      <c r="D31" s="62">
        <v>630.30999999999995</v>
      </c>
      <c r="E31" s="62"/>
      <c r="F31" s="62"/>
      <c r="G31" s="62"/>
      <c r="H31" s="62">
        <v>630.30999999999995</v>
      </c>
    </row>
    <row r="32" spans="1:8" x14ac:dyDescent="0.2">
      <c r="A32" s="45">
        <v>3</v>
      </c>
      <c r="B32" s="44" t="s">
        <v>22</v>
      </c>
      <c r="C32" s="44" t="s">
        <v>109</v>
      </c>
      <c r="D32" s="62">
        <v>181.43</v>
      </c>
      <c r="E32" s="62"/>
      <c r="F32" s="62"/>
      <c r="G32" s="62"/>
      <c r="H32" s="62">
        <v>181.43</v>
      </c>
    </row>
    <row r="33" spans="1:8" ht="22.5" x14ac:dyDescent="0.2">
      <c r="A33" s="45" t="s">
        <v>18</v>
      </c>
      <c r="B33" s="44" t="s">
        <v>18</v>
      </c>
      <c r="C33" s="44" t="s">
        <v>23</v>
      </c>
      <c r="D33" s="62">
        <f>SUM(D31:D32)</f>
        <v>811.74</v>
      </c>
      <c r="E33" s="62"/>
      <c r="F33" s="62"/>
      <c r="G33" s="62"/>
      <c r="H33" s="62">
        <f>SUM(H31:H32)</f>
        <v>811.74</v>
      </c>
    </row>
    <row r="34" spans="1:8" x14ac:dyDescent="0.2">
      <c r="A34" s="252" t="s">
        <v>108</v>
      </c>
      <c r="B34" s="253"/>
      <c r="C34" s="253"/>
      <c r="D34" s="253"/>
      <c r="E34" s="253"/>
      <c r="F34" s="253"/>
      <c r="G34" s="253"/>
      <c r="H34" s="253"/>
    </row>
    <row r="35" spans="1:8" x14ac:dyDescent="0.2">
      <c r="A35" s="45">
        <v>4</v>
      </c>
      <c r="B35" s="44" t="s">
        <v>107</v>
      </c>
      <c r="C35" s="44" t="s">
        <v>106</v>
      </c>
      <c r="D35" s="62">
        <v>41.56</v>
      </c>
      <c r="E35" s="62">
        <v>11.16</v>
      </c>
      <c r="F35" s="62"/>
      <c r="G35" s="62"/>
      <c r="H35" s="62">
        <v>52.72</v>
      </c>
    </row>
    <row r="36" spans="1:8" ht="22.5" x14ac:dyDescent="0.2">
      <c r="A36" s="45" t="s">
        <v>18</v>
      </c>
      <c r="B36" s="44" t="s">
        <v>18</v>
      </c>
      <c r="C36" s="44" t="s">
        <v>105</v>
      </c>
      <c r="D36" s="62">
        <v>41.56</v>
      </c>
      <c r="E36" s="62">
        <v>11.16</v>
      </c>
      <c r="F36" s="62"/>
      <c r="G36" s="62"/>
      <c r="H36" s="62">
        <v>52.72</v>
      </c>
    </row>
    <row r="37" spans="1:8" x14ac:dyDescent="0.2">
      <c r="A37" s="252" t="s">
        <v>24</v>
      </c>
      <c r="B37" s="253"/>
      <c r="C37" s="253"/>
      <c r="D37" s="253"/>
      <c r="E37" s="253"/>
      <c r="F37" s="253"/>
      <c r="G37" s="253"/>
      <c r="H37" s="253"/>
    </row>
    <row r="38" spans="1:8" x14ac:dyDescent="0.2">
      <c r="A38" s="45">
        <v>5</v>
      </c>
      <c r="B38" s="44" t="s">
        <v>25</v>
      </c>
      <c r="C38" s="44" t="s">
        <v>26</v>
      </c>
      <c r="D38" s="62">
        <v>302.75</v>
      </c>
      <c r="E38" s="62"/>
      <c r="F38" s="62"/>
      <c r="G38" s="62"/>
      <c r="H38" s="62">
        <v>302.75</v>
      </c>
    </row>
    <row r="39" spans="1:8" ht="33.75" x14ac:dyDescent="0.2">
      <c r="A39" s="45">
        <v>6</v>
      </c>
      <c r="B39" s="44" t="s">
        <v>27</v>
      </c>
      <c r="C39" s="44" t="s">
        <v>104</v>
      </c>
      <c r="D39" s="62">
        <v>8.67</v>
      </c>
      <c r="E39" s="62"/>
      <c r="F39" s="62"/>
      <c r="G39" s="62"/>
      <c r="H39" s="62">
        <v>8.67</v>
      </c>
    </row>
    <row r="40" spans="1:8" ht="45" x14ac:dyDescent="0.2">
      <c r="A40" s="45" t="s">
        <v>18</v>
      </c>
      <c r="B40" s="44" t="s">
        <v>18</v>
      </c>
      <c r="C40" s="44" t="s">
        <v>28</v>
      </c>
      <c r="D40" s="62">
        <v>311.42</v>
      </c>
      <c r="E40" s="62"/>
      <c r="F40" s="62"/>
      <c r="G40" s="62"/>
      <c r="H40" s="62">
        <v>311.42</v>
      </c>
    </row>
    <row r="41" spans="1:8" x14ac:dyDescent="0.2">
      <c r="A41" s="252" t="s">
        <v>29</v>
      </c>
      <c r="B41" s="253"/>
      <c r="C41" s="253"/>
      <c r="D41" s="253"/>
      <c r="E41" s="253"/>
      <c r="F41" s="253"/>
      <c r="G41" s="253"/>
      <c r="H41" s="253"/>
    </row>
    <row r="42" spans="1:8" x14ac:dyDescent="0.2">
      <c r="A42" s="45">
        <v>7</v>
      </c>
      <c r="B42" s="44" t="s">
        <v>30</v>
      </c>
      <c r="C42" s="44" t="s">
        <v>31</v>
      </c>
      <c r="D42" s="62">
        <v>23.97</v>
      </c>
      <c r="E42" s="62">
        <v>240.57</v>
      </c>
      <c r="F42" s="62">
        <v>1.72</v>
      </c>
      <c r="G42" s="62"/>
      <c r="H42" s="62">
        <v>266.26</v>
      </c>
    </row>
    <row r="43" spans="1:8" ht="14.25" customHeight="1" x14ac:dyDescent="0.2">
      <c r="A43" s="45">
        <v>8</v>
      </c>
      <c r="B43" s="44" t="s">
        <v>83</v>
      </c>
      <c r="C43" s="44" t="s">
        <v>80</v>
      </c>
      <c r="D43" s="62">
        <v>198.63</v>
      </c>
      <c r="E43" s="62"/>
      <c r="F43" s="62"/>
      <c r="G43" s="62"/>
      <c r="H43" s="62">
        <v>198.63</v>
      </c>
    </row>
    <row r="44" spans="1:8" ht="24.75" customHeight="1" x14ac:dyDescent="0.2">
      <c r="A44" s="45" t="s">
        <v>18</v>
      </c>
      <c r="B44" s="44" t="s">
        <v>18</v>
      </c>
      <c r="C44" s="44" t="s">
        <v>32</v>
      </c>
      <c r="D44" s="62">
        <v>222.6</v>
      </c>
      <c r="E44" s="62">
        <v>240.57</v>
      </c>
      <c r="F44" s="62">
        <v>1.72</v>
      </c>
      <c r="G44" s="62"/>
      <c r="H44" s="62">
        <v>464.89</v>
      </c>
    </row>
    <row r="45" spans="1:8" x14ac:dyDescent="0.2">
      <c r="A45" s="45" t="s">
        <v>18</v>
      </c>
      <c r="B45" s="44" t="s">
        <v>18</v>
      </c>
      <c r="C45" s="44" t="s">
        <v>33</v>
      </c>
      <c r="D45" s="62">
        <f>D44+D40+D36+D33+D29</f>
        <v>1398.2</v>
      </c>
      <c r="E45" s="62">
        <f>E44+E40+E36+E33+E29</f>
        <v>251.73</v>
      </c>
      <c r="F45" s="62">
        <f>F44+F40+F36+F33+F29</f>
        <v>1.72</v>
      </c>
      <c r="G45" s="43">
        <f>G44+G40+G36+G33+G29</f>
        <v>162.53</v>
      </c>
      <c r="H45" s="43">
        <f>H44+H40+H36+H33+H29</f>
        <v>1814.18</v>
      </c>
    </row>
    <row r="46" spans="1:8" x14ac:dyDescent="0.2">
      <c r="A46" s="252" t="s">
        <v>34</v>
      </c>
      <c r="B46" s="253"/>
      <c r="C46" s="253"/>
      <c r="D46" s="253"/>
      <c r="E46" s="253"/>
      <c r="F46" s="253"/>
      <c r="G46" s="253"/>
      <c r="H46" s="253"/>
    </row>
    <row r="47" spans="1:8" ht="70.5" customHeight="1" x14ac:dyDescent="0.2">
      <c r="A47" s="46"/>
      <c r="B47" s="44" t="s">
        <v>81</v>
      </c>
      <c r="C47" s="44" t="s">
        <v>82</v>
      </c>
      <c r="D47" s="43">
        <f>ROUND(D45*2.3%,2)</f>
        <v>32.159999999999997</v>
      </c>
      <c r="E47" s="43">
        <f>ROUND(E45*2.3%,2)</f>
        <v>5.79</v>
      </c>
      <c r="F47" s="43"/>
      <c r="G47" s="43"/>
      <c r="H47" s="43">
        <f>D47+E47</f>
        <v>37.950000000000003</v>
      </c>
    </row>
    <row r="48" spans="1:8" ht="24.75" customHeight="1" x14ac:dyDescent="0.2">
      <c r="A48" s="46"/>
      <c r="B48" s="44" t="s">
        <v>18</v>
      </c>
      <c r="C48" s="44" t="s">
        <v>50</v>
      </c>
      <c r="D48" s="43">
        <f>D47</f>
        <v>32.159999999999997</v>
      </c>
      <c r="E48" s="43">
        <f>E47</f>
        <v>5.79</v>
      </c>
      <c r="F48" s="43"/>
      <c r="G48" s="43"/>
      <c r="H48" s="43">
        <f>H47</f>
        <v>37.950000000000003</v>
      </c>
    </row>
    <row r="49" spans="1:8" ht="13.5" customHeight="1" x14ac:dyDescent="0.2">
      <c r="A49" s="45" t="s">
        <v>18</v>
      </c>
      <c r="B49" s="44" t="s">
        <v>18</v>
      </c>
      <c r="C49" s="44" t="s">
        <v>35</v>
      </c>
      <c r="D49" s="43">
        <f>D45+D48</f>
        <v>1430.36</v>
      </c>
      <c r="E49" s="43">
        <f>E45+E48</f>
        <v>257.52</v>
      </c>
      <c r="F49" s="43">
        <f>F45+F48</f>
        <v>1.72</v>
      </c>
      <c r="G49" s="43">
        <f>G45+G48</f>
        <v>162.53</v>
      </c>
      <c r="H49" s="43">
        <f>H45+H48</f>
        <v>1852.13</v>
      </c>
    </row>
    <row r="50" spans="1:8" x14ac:dyDescent="0.2">
      <c r="A50" s="252" t="s">
        <v>36</v>
      </c>
      <c r="B50" s="253"/>
      <c r="C50" s="253"/>
      <c r="D50" s="253"/>
      <c r="E50" s="253"/>
      <c r="F50" s="253"/>
      <c r="G50" s="253"/>
      <c r="H50" s="253"/>
    </row>
    <row r="51" spans="1:8" ht="15" customHeight="1" x14ac:dyDescent="0.2">
      <c r="A51" s="45">
        <v>9</v>
      </c>
      <c r="B51" s="44" t="s">
        <v>37</v>
      </c>
      <c r="C51" s="44" t="s">
        <v>38</v>
      </c>
      <c r="D51" s="43"/>
      <c r="E51" s="43"/>
      <c r="F51" s="43"/>
      <c r="G51" s="43">
        <v>0.98</v>
      </c>
      <c r="H51" s="43">
        <v>0.98</v>
      </c>
    </row>
    <row r="52" spans="1:8" ht="46.5" customHeight="1" x14ac:dyDescent="0.2">
      <c r="A52" s="45"/>
      <c r="B52" s="44" t="s">
        <v>86</v>
      </c>
      <c r="C52" s="54" t="s">
        <v>55</v>
      </c>
      <c r="D52" s="55">
        <f>ROUND(D49*0.5%,2)</f>
        <v>7.15</v>
      </c>
      <c r="E52" s="55">
        <f>ROUND(E49*0.5%,2)</f>
        <v>1.29</v>
      </c>
      <c r="F52" s="55"/>
      <c r="G52" s="55"/>
      <c r="H52" s="55">
        <f>D52+E52</f>
        <v>8.44</v>
      </c>
    </row>
    <row r="53" spans="1:8" ht="24.75" customHeight="1" x14ac:dyDescent="0.2">
      <c r="A53" s="45"/>
      <c r="B53" s="53" t="s">
        <v>51</v>
      </c>
      <c r="C53" s="54" t="s">
        <v>52</v>
      </c>
      <c r="D53" s="55"/>
      <c r="E53" s="55"/>
      <c r="F53" s="55"/>
      <c r="G53" s="55">
        <v>61.71</v>
      </c>
      <c r="H53" s="55">
        <f>G53</f>
        <v>61.71</v>
      </c>
    </row>
    <row r="54" spans="1:8" ht="33.75" x14ac:dyDescent="0.2">
      <c r="A54" s="45"/>
      <c r="B54" s="53" t="s">
        <v>103</v>
      </c>
      <c r="C54" s="54" t="s">
        <v>53</v>
      </c>
      <c r="D54" s="55"/>
      <c r="E54" s="55"/>
      <c r="F54" s="55"/>
      <c r="G54" s="55">
        <f>9.099/12.58</f>
        <v>0.72</v>
      </c>
      <c r="H54" s="55">
        <f>G54</f>
        <v>0.72</v>
      </c>
    </row>
    <row r="55" spans="1:8" ht="38.25" customHeight="1" x14ac:dyDescent="0.2">
      <c r="A55" s="45"/>
      <c r="B55" s="53" t="s">
        <v>102</v>
      </c>
      <c r="C55" s="54" t="s">
        <v>101</v>
      </c>
      <c r="D55" s="55"/>
      <c r="E55" s="55"/>
      <c r="F55" s="55"/>
      <c r="G55" s="55">
        <f>0.0907/12.58</f>
        <v>0.01</v>
      </c>
      <c r="H55" s="55">
        <f>G55</f>
        <v>0.01</v>
      </c>
    </row>
    <row r="56" spans="1:8" ht="39" customHeight="1" x14ac:dyDescent="0.2">
      <c r="A56" s="45"/>
      <c r="B56" s="53" t="s">
        <v>100</v>
      </c>
      <c r="C56" s="54" t="s">
        <v>54</v>
      </c>
      <c r="D56" s="55"/>
      <c r="E56" s="55"/>
      <c r="F56" s="55"/>
      <c r="G56" s="55">
        <f>105.896/12.58</f>
        <v>8.42</v>
      </c>
      <c r="H56" s="55">
        <f>G56</f>
        <v>8.42</v>
      </c>
    </row>
    <row r="57" spans="1:8" ht="13.5" customHeight="1" x14ac:dyDescent="0.2">
      <c r="A57" s="45" t="s">
        <v>18</v>
      </c>
      <c r="B57" s="44" t="s">
        <v>18</v>
      </c>
      <c r="C57" s="44" t="s">
        <v>39</v>
      </c>
      <c r="D57" s="43">
        <f>SUM(D51:D56)</f>
        <v>7.15</v>
      </c>
      <c r="E57" s="43">
        <f>SUM(E51:E56)</f>
        <v>1.29</v>
      </c>
      <c r="F57" s="43"/>
      <c r="G57" s="43">
        <f>SUM(G51:G56)</f>
        <v>71.84</v>
      </c>
      <c r="H57" s="43">
        <f>SUM(H51:H56)</f>
        <v>80.28</v>
      </c>
    </row>
    <row r="58" spans="1:8" ht="12.75" customHeight="1" x14ac:dyDescent="0.2">
      <c r="A58" s="45" t="s">
        <v>18</v>
      </c>
      <c r="B58" s="44" t="s">
        <v>18</v>
      </c>
      <c r="C58" s="44" t="s">
        <v>40</v>
      </c>
      <c r="D58" s="43">
        <f>D57+D49</f>
        <v>1437.51</v>
      </c>
      <c r="E58" s="43">
        <f>E57+E49</f>
        <v>258.81</v>
      </c>
      <c r="F58" s="43">
        <f>F57+F49</f>
        <v>1.72</v>
      </c>
      <c r="G58" s="43">
        <f>G57+G49</f>
        <v>234.37</v>
      </c>
      <c r="H58" s="43">
        <f>H57+H49</f>
        <v>1932.41</v>
      </c>
    </row>
    <row r="59" spans="1:8" x14ac:dyDescent="0.2">
      <c r="A59" s="254" t="s">
        <v>56</v>
      </c>
      <c r="B59" s="255"/>
      <c r="C59" s="255"/>
      <c r="D59" s="255"/>
      <c r="E59" s="255"/>
      <c r="F59" s="255"/>
      <c r="G59" s="255"/>
      <c r="H59" s="256"/>
    </row>
    <row r="60" spans="1:8" ht="68.25" customHeight="1" x14ac:dyDescent="0.2">
      <c r="A60" s="45"/>
      <c r="B60" s="53" t="s">
        <v>57</v>
      </c>
      <c r="C60" s="54" t="s">
        <v>58</v>
      </c>
      <c r="D60" s="59"/>
      <c r="E60" s="59"/>
      <c r="F60" s="59"/>
      <c r="G60" s="61">
        <f>ROUND((D58+E58+F58)*2.14%,2)</f>
        <v>36.340000000000003</v>
      </c>
      <c r="H60" s="60">
        <f>G60</f>
        <v>36.340000000000003</v>
      </c>
    </row>
    <row r="61" spans="1:8" ht="14.25" customHeight="1" x14ac:dyDescent="0.2">
      <c r="A61" s="45"/>
      <c r="B61" s="53"/>
      <c r="C61" s="49" t="s">
        <v>59</v>
      </c>
      <c r="D61" s="59"/>
      <c r="E61" s="59"/>
      <c r="F61" s="59"/>
      <c r="G61" s="58">
        <f>G60</f>
        <v>36.340000000000003</v>
      </c>
      <c r="H61" s="57">
        <f>H60</f>
        <v>36.340000000000003</v>
      </c>
    </row>
    <row r="62" spans="1:8" ht="67.900000000000006" customHeight="1" x14ac:dyDescent="0.2">
      <c r="A62" s="252" t="s">
        <v>41</v>
      </c>
      <c r="B62" s="253"/>
      <c r="C62" s="253"/>
      <c r="D62" s="253"/>
      <c r="E62" s="253"/>
      <c r="F62" s="253"/>
      <c r="G62" s="253"/>
      <c r="H62" s="253"/>
    </row>
    <row r="63" spans="1:8" ht="19.5" customHeight="1" x14ac:dyDescent="0.2">
      <c r="A63" s="46"/>
      <c r="B63" s="53" t="s">
        <v>67</v>
      </c>
      <c r="C63" s="54" t="s">
        <v>60</v>
      </c>
      <c r="D63" s="51"/>
      <c r="E63" s="51"/>
      <c r="F63" s="51"/>
      <c r="G63" s="47">
        <v>345.04</v>
      </c>
      <c r="H63" s="47">
        <f t="shared" ref="H63:H69" si="0">G63</f>
        <v>345.04</v>
      </c>
    </row>
    <row r="64" spans="1:8" ht="16.5" customHeight="1" x14ac:dyDescent="0.2">
      <c r="A64" s="46"/>
      <c r="B64" s="53" t="s">
        <v>68</v>
      </c>
      <c r="C64" s="54" t="s">
        <v>61</v>
      </c>
      <c r="D64" s="51"/>
      <c r="E64" s="51"/>
      <c r="F64" s="51"/>
      <c r="G64" s="47">
        <v>467.76</v>
      </c>
      <c r="H64" s="47">
        <f t="shared" si="0"/>
        <v>467.76</v>
      </c>
    </row>
    <row r="65" spans="1:8" ht="23.25" customHeight="1" x14ac:dyDescent="0.2">
      <c r="A65" s="46"/>
      <c r="B65" s="53" t="s">
        <v>62</v>
      </c>
      <c r="C65" s="56" t="s">
        <v>63</v>
      </c>
      <c r="D65" s="51"/>
      <c r="E65" s="51"/>
      <c r="F65" s="51"/>
      <c r="G65" s="55">
        <f>ROUND(H58*0.2%,2)</f>
        <v>3.86</v>
      </c>
      <c r="H65" s="55">
        <f t="shared" si="0"/>
        <v>3.86</v>
      </c>
    </row>
    <row r="66" spans="1:8" ht="26.25" customHeight="1" x14ac:dyDescent="0.2">
      <c r="A66" s="46"/>
      <c r="B66" s="53" t="s">
        <v>64</v>
      </c>
      <c r="C66" s="54" t="s">
        <v>65</v>
      </c>
      <c r="D66" s="51"/>
      <c r="E66" s="51"/>
      <c r="F66" s="51"/>
      <c r="G66" s="47">
        <v>4.34</v>
      </c>
      <c r="H66" s="47">
        <f t="shared" si="0"/>
        <v>4.34</v>
      </c>
    </row>
    <row r="67" spans="1:8" ht="24" customHeight="1" x14ac:dyDescent="0.2">
      <c r="A67" s="46"/>
      <c r="B67" s="53" t="s">
        <v>87</v>
      </c>
      <c r="C67" s="52" t="s">
        <v>99</v>
      </c>
      <c r="D67" s="51"/>
      <c r="E67" s="51"/>
      <c r="F67" s="51"/>
      <c r="G67" s="47">
        <f>ROUND((345.04*27.3%),2)</f>
        <v>94.2</v>
      </c>
      <c r="H67" s="47">
        <f t="shared" si="0"/>
        <v>94.2</v>
      </c>
    </row>
    <row r="68" spans="1:8" ht="44.25" customHeight="1" x14ac:dyDescent="0.2">
      <c r="A68" s="46"/>
      <c r="B68" s="53" t="s">
        <v>69</v>
      </c>
      <c r="C68" s="52" t="s">
        <v>70</v>
      </c>
      <c r="D68" s="51"/>
      <c r="E68" s="51"/>
      <c r="F68" s="51"/>
      <c r="G68" s="47">
        <f>242.365/6.18</f>
        <v>39.22</v>
      </c>
      <c r="H68" s="47">
        <f t="shared" si="0"/>
        <v>39.22</v>
      </c>
    </row>
    <row r="69" spans="1:8" ht="24" customHeight="1" x14ac:dyDescent="0.2">
      <c r="A69" s="46"/>
      <c r="B69" s="53" t="s">
        <v>79</v>
      </c>
      <c r="C69" s="52" t="s">
        <v>78</v>
      </c>
      <c r="D69" s="51"/>
      <c r="E69" s="51"/>
      <c r="F69" s="51"/>
      <c r="G69" s="47">
        <v>1.44</v>
      </c>
      <c r="H69" s="47">
        <f t="shared" si="0"/>
        <v>1.44</v>
      </c>
    </row>
    <row r="70" spans="1:8" ht="15" customHeight="1" x14ac:dyDescent="0.2">
      <c r="A70" s="46"/>
      <c r="B70" s="50"/>
      <c r="C70" s="49" t="s">
        <v>66</v>
      </c>
      <c r="D70" s="48"/>
      <c r="E70" s="48"/>
      <c r="F70" s="48"/>
      <c r="G70" s="47">
        <f>SUM(G63:G69)</f>
        <v>955.86</v>
      </c>
      <c r="H70" s="47">
        <f>SUM(H63:H69)</f>
        <v>955.86</v>
      </c>
    </row>
    <row r="71" spans="1:8" ht="13.5" customHeight="1" x14ac:dyDescent="0.2">
      <c r="A71" s="45" t="s">
        <v>18</v>
      </c>
      <c r="B71" s="44" t="s">
        <v>18</v>
      </c>
      <c r="C71" s="44" t="s">
        <v>42</v>
      </c>
      <c r="D71" s="43">
        <f>D58+D61+D70</f>
        <v>1437.51</v>
      </c>
      <c r="E71" s="43">
        <f>E58+E61+E70</f>
        <v>258.81</v>
      </c>
      <c r="F71" s="43">
        <f>F58+F61+F70</f>
        <v>1.72</v>
      </c>
      <c r="G71" s="43">
        <f>G58+G61+G70</f>
        <v>1226.57</v>
      </c>
      <c r="H71" s="43">
        <f>H58+H61+H70</f>
        <v>2924.61</v>
      </c>
    </row>
    <row r="72" spans="1:8" x14ac:dyDescent="0.2">
      <c r="A72" s="252" t="s">
        <v>43</v>
      </c>
      <c r="B72" s="253"/>
      <c r="C72" s="253"/>
      <c r="D72" s="253"/>
      <c r="E72" s="253"/>
      <c r="F72" s="253"/>
      <c r="G72" s="253"/>
      <c r="H72" s="253"/>
    </row>
    <row r="73" spans="1:8" ht="38.25" customHeight="1" x14ac:dyDescent="0.2">
      <c r="A73" s="46"/>
      <c r="B73" s="44" t="s">
        <v>71</v>
      </c>
      <c r="C73" s="44" t="s">
        <v>72</v>
      </c>
      <c r="D73" s="43">
        <f>D58*2/100</f>
        <v>28.75</v>
      </c>
      <c r="E73" s="43">
        <f>E58*2/100</f>
        <v>5.18</v>
      </c>
      <c r="F73" s="43">
        <f>F58*2/100</f>
        <v>0.03</v>
      </c>
      <c r="G73" s="43">
        <f>G58*2/100</f>
        <v>4.6900000000000004</v>
      </c>
      <c r="H73" s="43">
        <f>G73+F73+E73+D73</f>
        <v>38.65</v>
      </c>
    </row>
    <row r="74" spans="1:8" ht="12" customHeight="1" x14ac:dyDescent="0.2">
      <c r="A74" s="46"/>
      <c r="B74" s="44" t="s">
        <v>18</v>
      </c>
      <c r="C74" s="44" t="s">
        <v>73</v>
      </c>
      <c r="D74" s="43">
        <f>D73</f>
        <v>28.75</v>
      </c>
      <c r="E74" s="43">
        <f>E73</f>
        <v>5.18</v>
      </c>
      <c r="F74" s="43">
        <f>F73</f>
        <v>0.03</v>
      </c>
      <c r="G74" s="43">
        <f>G73</f>
        <v>4.6900000000000004</v>
      </c>
      <c r="H74" s="43">
        <f>H73</f>
        <v>38.65</v>
      </c>
    </row>
    <row r="75" spans="1:8" ht="12" customHeight="1" x14ac:dyDescent="0.2">
      <c r="A75" s="45" t="s">
        <v>18</v>
      </c>
      <c r="B75" s="44" t="s">
        <v>18</v>
      </c>
      <c r="C75" s="44" t="s">
        <v>44</v>
      </c>
      <c r="D75" s="43">
        <f>D71+D74</f>
        <v>1466.26</v>
      </c>
      <c r="E75" s="43">
        <f>E71+E74</f>
        <v>263.99</v>
      </c>
      <c r="F75" s="43">
        <f>F71+F74</f>
        <v>1.75</v>
      </c>
      <c r="G75" s="43">
        <f>G71+G74</f>
        <v>1231.26</v>
      </c>
      <c r="H75" s="43">
        <f>H71+H74</f>
        <v>2963.26</v>
      </c>
    </row>
    <row r="76" spans="1:8" ht="13.5" customHeight="1" x14ac:dyDescent="0.2">
      <c r="A76" s="45" t="s">
        <v>18</v>
      </c>
      <c r="B76" s="44" t="s">
        <v>18</v>
      </c>
      <c r="C76" s="44" t="s">
        <v>46</v>
      </c>
      <c r="D76" s="43">
        <f>D75</f>
        <v>1466.26</v>
      </c>
      <c r="E76" s="43">
        <f>E75</f>
        <v>263.99</v>
      </c>
      <c r="F76" s="43">
        <f>F75</f>
        <v>1.75</v>
      </c>
      <c r="G76" s="43">
        <f>G75</f>
        <v>1231.26</v>
      </c>
      <c r="H76" s="43">
        <f>H75</f>
        <v>2963.26</v>
      </c>
    </row>
    <row r="77" spans="1:8" x14ac:dyDescent="0.2">
      <c r="A77" s="258" t="s">
        <v>84</v>
      </c>
      <c r="B77" s="258"/>
      <c r="C77" s="258"/>
      <c r="D77" s="258"/>
      <c r="E77" s="258"/>
      <c r="F77" s="20"/>
      <c r="G77" s="21">
        <f>H63+H64</f>
        <v>812.8</v>
      </c>
      <c r="H77" s="20" t="s">
        <v>85</v>
      </c>
    </row>
    <row r="78" spans="1:8" x14ac:dyDescent="0.2">
      <c r="A78" s="42"/>
      <c r="B78" s="41"/>
      <c r="C78" s="41"/>
      <c r="D78" s="40"/>
      <c r="E78" s="40"/>
      <c r="F78" s="40"/>
      <c r="G78" s="40"/>
      <c r="H78" s="40"/>
    </row>
    <row r="79" spans="1:8" x14ac:dyDescent="0.2">
      <c r="A79" s="22"/>
      <c r="B79" s="23"/>
      <c r="C79" s="24"/>
      <c r="D79" s="25"/>
      <c r="E79" s="25"/>
      <c r="F79" s="25"/>
      <c r="G79" s="25"/>
      <c r="H79" s="25"/>
    </row>
    <row r="80" spans="1:8" x14ac:dyDescent="0.2">
      <c r="A80" s="26"/>
      <c r="B80" s="27"/>
      <c r="C80" s="27" t="s">
        <v>92</v>
      </c>
      <c r="D80" s="28"/>
      <c r="E80" s="28"/>
      <c r="F80" s="29" t="s">
        <v>88</v>
      </c>
      <c r="G80" s="29"/>
      <c r="H80" s="29"/>
    </row>
    <row r="81" spans="1:8" x14ac:dyDescent="0.2">
      <c r="A81" s="26"/>
      <c r="B81" s="27"/>
      <c r="C81" s="27"/>
      <c r="D81" s="259" t="s">
        <v>93</v>
      </c>
      <c r="E81" s="259"/>
      <c r="F81" s="29"/>
      <c r="G81" s="29"/>
      <c r="H81" s="29"/>
    </row>
    <row r="82" spans="1:8" x14ac:dyDescent="0.2">
      <c r="A82" s="26"/>
      <c r="B82" s="27"/>
      <c r="C82" s="30"/>
      <c r="D82" s="31"/>
      <c r="E82" s="31"/>
      <c r="F82" s="31"/>
      <c r="G82" s="31"/>
      <c r="H82" s="29"/>
    </row>
    <row r="83" spans="1:8" x14ac:dyDescent="0.2">
      <c r="A83" s="26"/>
      <c r="B83" s="27"/>
      <c r="C83" s="27" t="s">
        <v>94</v>
      </c>
      <c r="D83" s="28"/>
      <c r="E83" s="28"/>
      <c r="F83" s="29" t="s">
        <v>89</v>
      </c>
      <c r="G83" s="29"/>
      <c r="H83" s="29"/>
    </row>
    <row r="84" spans="1:8" x14ac:dyDescent="0.2">
      <c r="A84" s="26"/>
      <c r="B84" s="27"/>
      <c r="C84" s="27"/>
      <c r="D84" s="259" t="s">
        <v>93</v>
      </c>
      <c r="E84" s="259"/>
      <c r="F84" s="29"/>
      <c r="G84" s="29"/>
      <c r="H84" s="29"/>
    </row>
    <row r="85" spans="1:8" x14ac:dyDescent="0.2">
      <c r="A85" s="26"/>
      <c r="B85" s="27"/>
      <c r="C85" s="30"/>
      <c r="D85" s="31"/>
      <c r="E85" s="31"/>
      <c r="F85" s="31"/>
      <c r="G85" s="31"/>
      <c r="H85" s="29"/>
    </row>
    <row r="86" spans="1:8" ht="12.6" customHeight="1" x14ac:dyDescent="0.2">
      <c r="A86" s="26"/>
      <c r="B86" s="27"/>
      <c r="C86" s="32" t="s">
        <v>95</v>
      </c>
      <c r="D86" s="29"/>
      <c r="E86" s="29"/>
      <c r="F86" s="29" t="s">
        <v>91</v>
      </c>
      <c r="G86" s="29"/>
      <c r="H86" s="29"/>
    </row>
    <row r="87" spans="1:8" ht="38.450000000000003" customHeight="1" x14ac:dyDescent="0.2">
      <c r="A87" s="33"/>
      <c r="B87" s="34"/>
      <c r="C87" s="32"/>
      <c r="D87" s="251" t="s">
        <v>96</v>
      </c>
      <c r="E87" s="251"/>
      <c r="F87" s="35"/>
      <c r="G87" s="35"/>
      <c r="H87" s="36"/>
    </row>
    <row r="88" spans="1:8" ht="51" x14ac:dyDescent="0.2">
      <c r="A88" s="26"/>
      <c r="B88" s="27"/>
      <c r="C88" s="37" t="s">
        <v>97</v>
      </c>
      <c r="D88" s="28"/>
      <c r="E88" s="28"/>
      <c r="F88" s="29" t="s">
        <v>90</v>
      </c>
      <c r="G88" s="29"/>
      <c r="H88" s="29"/>
    </row>
    <row r="89" spans="1:8" ht="35.450000000000003" customHeight="1" x14ac:dyDescent="0.2">
      <c r="A89" s="33"/>
      <c r="B89" s="34"/>
      <c r="C89" s="32"/>
      <c r="D89" s="251" t="s">
        <v>96</v>
      </c>
      <c r="E89" s="251"/>
      <c r="F89" s="35"/>
      <c r="G89" s="38"/>
      <c r="H89" s="38"/>
    </row>
  </sheetData>
  <mergeCells count="31">
    <mergeCell ref="C3:G3"/>
    <mergeCell ref="C4:G4"/>
    <mergeCell ref="C8:G8"/>
    <mergeCell ref="C9:G9"/>
    <mergeCell ref="C13:G13"/>
    <mergeCell ref="C14:G14"/>
    <mergeCell ref="A72:H72"/>
    <mergeCell ref="A77:E77"/>
    <mergeCell ref="D81:E81"/>
    <mergeCell ref="D84:E84"/>
    <mergeCell ref="D20:D22"/>
    <mergeCell ref="E20:E22"/>
    <mergeCell ref="F20:F22"/>
    <mergeCell ref="G20:G22"/>
    <mergeCell ref="H20:H22"/>
    <mergeCell ref="B16:H16"/>
    <mergeCell ref="A19:A22"/>
    <mergeCell ref="B19:B22"/>
    <mergeCell ref="C19:C22"/>
    <mergeCell ref="D19:H19"/>
    <mergeCell ref="D89:E89"/>
    <mergeCell ref="A24:H24"/>
    <mergeCell ref="A30:H30"/>
    <mergeCell ref="A34:H34"/>
    <mergeCell ref="A37:H37"/>
    <mergeCell ref="A41:H41"/>
    <mergeCell ref="A46:H46"/>
    <mergeCell ref="A50:H50"/>
    <mergeCell ref="A59:H59"/>
    <mergeCell ref="A62:H62"/>
    <mergeCell ref="D87:E87"/>
  </mergeCells>
  <pageMargins left="0.7" right="0.7" top="0.4" bottom="0.39" header="0.2" footer="0.33"/>
  <pageSetup paperSize="9" scale="90" fitToHeight="0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34" zoomScale="60" zoomScaleNormal="25" workbookViewId="0">
      <selection activeCell="V44" sqref="V44"/>
    </sheetView>
  </sheetViews>
  <sheetFormatPr defaultRowHeight="12.75" x14ac:dyDescent="0.2"/>
  <sheetData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92"/>
  <sheetViews>
    <sheetView showGridLines="0" view="pageBreakPreview" topLeftCell="B49" zoomScale="150" zoomScaleNormal="100" zoomScaleSheetLayoutView="150" workbookViewId="0">
      <selection activeCell="H54" sqref="H54"/>
    </sheetView>
  </sheetViews>
  <sheetFormatPr defaultColWidth="8.85546875" defaultRowHeight="12.75" x14ac:dyDescent="0.2"/>
  <cols>
    <col min="1" max="1" width="4.5703125" style="19" hidden="1" customWidth="1"/>
    <col min="2" max="2" width="4.42578125" style="19" customWidth="1"/>
    <col min="3" max="3" width="9.5703125" style="19" customWidth="1"/>
    <col min="4" max="4" width="31" style="19" customWidth="1"/>
    <col min="5" max="5" width="13.140625" style="19" customWidth="1"/>
    <col min="6" max="6" width="11.140625" style="19" customWidth="1"/>
    <col min="7" max="7" width="9.5703125" style="19" customWidth="1"/>
    <col min="8" max="8" width="10.140625" style="19" customWidth="1"/>
    <col min="9" max="9" width="10" style="19" customWidth="1"/>
    <col min="10" max="16384" width="8.85546875" style="19"/>
  </cols>
  <sheetData>
    <row r="1" spans="2:9" x14ac:dyDescent="0.2">
      <c r="I1" s="5" t="s">
        <v>7</v>
      </c>
    </row>
    <row r="2" spans="2:9" x14ac:dyDescent="0.2">
      <c r="B2" s="1"/>
      <c r="C2" s="2"/>
      <c r="D2" s="3"/>
      <c r="E2" s="4"/>
      <c r="F2" s="4"/>
      <c r="G2" s="4"/>
      <c r="H2" s="4"/>
      <c r="I2" s="5" t="s">
        <v>6</v>
      </c>
    </row>
    <row r="3" spans="2:9" ht="32.25" customHeight="1" x14ac:dyDescent="0.2">
      <c r="B3" s="6"/>
      <c r="C3" s="7" t="s">
        <v>0</v>
      </c>
      <c r="D3" s="269" t="s">
        <v>117</v>
      </c>
      <c r="E3" s="269"/>
      <c r="F3" s="269"/>
      <c r="G3" s="269"/>
      <c r="H3" s="269"/>
      <c r="I3" s="8"/>
    </row>
    <row r="4" spans="2:9" x14ac:dyDescent="0.2">
      <c r="B4" s="6"/>
      <c r="C4" s="9"/>
      <c r="D4" s="257" t="s">
        <v>1</v>
      </c>
      <c r="E4" s="257"/>
      <c r="F4" s="257"/>
      <c r="G4" s="257"/>
      <c r="H4" s="257"/>
      <c r="I4" s="8"/>
    </row>
    <row r="5" spans="2:9" x14ac:dyDescent="0.2">
      <c r="B5" s="6"/>
      <c r="C5" s="9" t="s">
        <v>9</v>
      </c>
      <c r="D5" s="65"/>
      <c r="E5" s="8"/>
      <c r="F5" s="10"/>
      <c r="G5" s="8"/>
      <c r="H5" s="8"/>
      <c r="I5" s="8"/>
    </row>
    <row r="6" spans="2:9" x14ac:dyDescent="0.2">
      <c r="B6" s="6"/>
      <c r="C6" s="9"/>
      <c r="D6" s="11"/>
      <c r="E6" s="8"/>
      <c r="F6" s="10"/>
      <c r="G6" s="8"/>
      <c r="H6" s="8"/>
      <c r="I6" s="8"/>
    </row>
    <row r="7" spans="2:9" x14ac:dyDescent="0.2">
      <c r="B7" s="6"/>
      <c r="C7" s="12" t="s">
        <v>8</v>
      </c>
      <c r="D7" s="13"/>
      <c r="E7" s="39">
        <v>27496.41</v>
      </c>
      <c r="F7" s="15" t="s">
        <v>76</v>
      </c>
      <c r="G7" s="14"/>
      <c r="H7" s="14"/>
      <c r="I7" s="8"/>
    </row>
    <row r="8" spans="2:9" ht="27.75" customHeight="1" x14ac:dyDescent="0.2">
      <c r="B8" s="6"/>
      <c r="C8" s="9"/>
      <c r="D8" s="270"/>
      <c r="E8" s="270"/>
      <c r="F8" s="270"/>
      <c r="G8" s="270"/>
      <c r="H8" s="270"/>
      <c r="I8" s="8"/>
    </row>
    <row r="9" spans="2:9" x14ac:dyDescent="0.2">
      <c r="B9" s="6"/>
      <c r="C9" s="9"/>
      <c r="D9" s="257" t="s">
        <v>2</v>
      </c>
      <c r="E9" s="257"/>
      <c r="F9" s="257"/>
      <c r="G9" s="257"/>
      <c r="H9" s="257"/>
      <c r="I9" s="8"/>
    </row>
    <row r="10" spans="2:9" x14ac:dyDescent="0.2">
      <c r="B10" s="6"/>
      <c r="C10" s="9"/>
      <c r="D10" s="11"/>
      <c r="E10" s="8"/>
      <c r="F10" s="10"/>
      <c r="G10" s="8"/>
      <c r="H10" s="8"/>
      <c r="I10" s="8"/>
    </row>
    <row r="11" spans="2:9" x14ac:dyDescent="0.2">
      <c r="B11" s="6"/>
      <c r="C11" s="9"/>
      <c r="D11" s="11"/>
      <c r="E11" s="16"/>
      <c r="F11" s="16"/>
      <c r="G11" s="16"/>
      <c r="H11" s="16"/>
      <c r="I11" s="8"/>
    </row>
    <row r="12" spans="2:9" x14ac:dyDescent="0.2">
      <c r="B12" s="6"/>
      <c r="C12" s="9"/>
      <c r="D12" s="11"/>
      <c r="E12" s="17" t="s">
        <v>10</v>
      </c>
      <c r="F12" s="16"/>
      <c r="G12" s="16"/>
      <c r="H12" s="8"/>
      <c r="I12" s="8"/>
    </row>
    <row r="13" spans="2:9" ht="27.75" customHeight="1" x14ac:dyDescent="0.2">
      <c r="B13" s="6"/>
      <c r="C13" s="9"/>
      <c r="D13" s="270" t="s">
        <v>116</v>
      </c>
      <c r="E13" s="270"/>
      <c r="F13" s="270"/>
      <c r="G13" s="270"/>
      <c r="H13" s="270"/>
      <c r="I13" s="8"/>
    </row>
    <row r="14" spans="2:9" x14ac:dyDescent="0.2">
      <c r="B14" s="6"/>
      <c r="C14" s="9"/>
      <c r="D14" s="257" t="s">
        <v>3</v>
      </c>
      <c r="E14" s="257"/>
      <c r="F14" s="257"/>
      <c r="G14" s="257"/>
      <c r="H14" s="257"/>
      <c r="I14" s="8"/>
    </row>
    <row r="15" spans="2:9" x14ac:dyDescent="0.2">
      <c r="B15" s="6"/>
      <c r="C15" s="9"/>
      <c r="D15" s="11"/>
      <c r="E15" s="16"/>
      <c r="F15" s="16"/>
      <c r="G15" s="16"/>
      <c r="H15" s="16"/>
      <c r="I15" s="8"/>
    </row>
    <row r="16" spans="2:9" x14ac:dyDescent="0.2">
      <c r="B16" s="6"/>
      <c r="C16" s="264" t="s">
        <v>121</v>
      </c>
      <c r="D16" s="264"/>
      <c r="E16" s="264"/>
      <c r="F16" s="264"/>
      <c r="G16" s="264"/>
      <c r="H16" s="264"/>
      <c r="I16" s="264"/>
    </row>
    <row r="17" spans="2:9" x14ac:dyDescent="0.2">
      <c r="B17" s="6"/>
      <c r="C17" s="9"/>
      <c r="D17" s="11"/>
      <c r="E17" s="18"/>
      <c r="F17" s="8"/>
      <c r="G17" s="8"/>
      <c r="H17" s="8"/>
      <c r="I17" s="8"/>
    </row>
    <row r="18" spans="2:9" x14ac:dyDescent="0.2">
      <c r="B18" s="6"/>
      <c r="C18" s="9"/>
      <c r="D18" s="11"/>
      <c r="E18" s="8"/>
      <c r="F18" s="8"/>
      <c r="G18" s="8"/>
      <c r="H18" s="8"/>
      <c r="I18" s="8"/>
    </row>
    <row r="19" spans="2:9" ht="12.75" customHeight="1" x14ac:dyDescent="0.2">
      <c r="B19" s="260" t="s">
        <v>4</v>
      </c>
      <c r="C19" s="265" t="s">
        <v>11</v>
      </c>
      <c r="D19" s="260" t="s">
        <v>12</v>
      </c>
      <c r="E19" s="266" t="s">
        <v>49</v>
      </c>
      <c r="F19" s="267"/>
      <c r="G19" s="267"/>
      <c r="H19" s="267"/>
      <c r="I19" s="268"/>
    </row>
    <row r="20" spans="2:9" ht="27.75" customHeight="1" x14ac:dyDescent="0.2">
      <c r="B20" s="260"/>
      <c r="C20" s="265"/>
      <c r="D20" s="260"/>
      <c r="E20" s="260" t="s">
        <v>13</v>
      </c>
      <c r="F20" s="260" t="s">
        <v>5</v>
      </c>
      <c r="G20" s="260" t="s">
        <v>14</v>
      </c>
      <c r="H20" s="260" t="s">
        <v>15</v>
      </c>
      <c r="I20" s="261" t="s">
        <v>16</v>
      </c>
    </row>
    <row r="21" spans="2:9" ht="27.75" customHeight="1" x14ac:dyDescent="0.2">
      <c r="B21" s="260"/>
      <c r="C21" s="265"/>
      <c r="D21" s="260"/>
      <c r="E21" s="260"/>
      <c r="F21" s="260"/>
      <c r="G21" s="260"/>
      <c r="H21" s="260"/>
      <c r="I21" s="262"/>
    </row>
    <row r="22" spans="2:9" ht="27.75" customHeight="1" x14ac:dyDescent="0.2">
      <c r="B22" s="260"/>
      <c r="C22" s="265"/>
      <c r="D22" s="260"/>
      <c r="E22" s="260"/>
      <c r="F22" s="260"/>
      <c r="G22" s="260"/>
      <c r="H22" s="260"/>
      <c r="I22" s="263"/>
    </row>
    <row r="23" spans="2:9" x14ac:dyDescent="0.2">
      <c r="B23" s="64">
        <v>1</v>
      </c>
      <c r="C23" s="64">
        <v>2</v>
      </c>
      <c r="D23" s="64">
        <v>3</v>
      </c>
      <c r="E23" s="64">
        <v>4</v>
      </c>
      <c r="F23" s="64">
        <v>5</v>
      </c>
      <c r="G23" s="64">
        <v>6</v>
      </c>
      <c r="H23" s="64">
        <v>7</v>
      </c>
      <c r="I23" s="64">
        <v>8</v>
      </c>
    </row>
    <row r="24" spans="2:9" x14ac:dyDescent="0.2">
      <c r="B24" s="252" t="s">
        <v>17</v>
      </c>
      <c r="C24" s="253"/>
      <c r="D24" s="253"/>
      <c r="E24" s="253"/>
      <c r="F24" s="253"/>
      <c r="G24" s="253"/>
      <c r="H24" s="253"/>
      <c r="I24" s="253"/>
    </row>
    <row r="25" spans="2:9" ht="33.75" x14ac:dyDescent="0.2">
      <c r="B25" s="45">
        <v>1</v>
      </c>
      <c r="C25" s="44" t="s">
        <v>47</v>
      </c>
      <c r="D25" s="63" t="s">
        <v>48</v>
      </c>
      <c r="E25" s="43"/>
      <c r="F25" s="43"/>
      <c r="G25" s="43"/>
      <c r="H25" s="43">
        <v>147.02000000000001</v>
      </c>
      <c r="I25" s="43">
        <v>147.02000000000001</v>
      </c>
    </row>
    <row r="26" spans="2:9" x14ac:dyDescent="0.2">
      <c r="B26" s="45">
        <v>1</v>
      </c>
      <c r="C26" s="44" t="s">
        <v>115</v>
      </c>
      <c r="D26" s="44" t="s">
        <v>114</v>
      </c>
      <c r="E26" s="43">
        <v>90.81</v>
      </c>
      <c r="F26" s="43"/>
      <c r="G26" s="43"/>
      <c r="H26" s="43"/>
      <c r="I26" s="43">
        <v>90.81</v>
      </c>
    </row>
    <row r="27" spans="2:9" x14ac:dyDescent="0.2">
      <c r="B27" s="45"/>
      <c r="C27" s="44" t="s">
        <v>113</v>
      </c>
      <c r="D27" s="44" t="s">
        <v>112</v>
      </c>
      <c r="E27" s="62">
        <v>8.93</v>
      </c>
      <c r="F27" s="62"/>
      <c r="G27" s="62"/>
      <c r="H27" s="62"/>
      <c r="I27" s="62">
        <v>8.93</v>
      </c>
    </row>
    <row r="28" spans="2:9" ht="33.75" x14ac:dyDescent="0.2">
      <c r="B28" s="45"/>
      <c r="C28" s="53" t="s">
        <v>111</v>
      </c>
      <c r="D28" s="44" t="s">
        <v>110</v>
      </c>
      <c r="E28" s="43"/>
      <c r="F28" s="43"/>
      <c r="G28" s="43"/>
      <c r="H28" s="43">
        <v>1653.63</v>
      </c>
      <c r="I28" s="43">
        <v>1653.63</v>
      </c>
    </row>
    <row r="29" spans="2:9" ht="22.5" x14ac:dyDescent="0.2">
      <c r="B29" s="45" t="s">
        <v>18</v>
      </c>
      <c r="C29" s="44" t="s">
        <v>18</v>
      </c>
      <c r="D29" s="44" t="s">
        <v>19</v>
      </c>
      <c r="E29" s="43">
        <f>SUM(E25:E28)</f>
        <v>99.74</v>
      </c>
      <c r="F29" s="43"/>
      <c r="G29" s="43"/>
      <c r="H29" s="43">
        <f>SUM(H25:H28)</f>
        <v>1800.65</v>
      </c>
      <c r="I29" s="43">
        <f>SUM(I25:I28)</f>
        <v>1900.39</v>
      </c>
    </row>
    <row r="30" spans="2:9" x14ac:dyDescent="0.2">
      <c r="B30" s="252" t="s">
        <v>20</v>
      </c>
      <c r="C30" s="253"/>
      <c r="D30" s="253"/>
      <c r="E30" s="253"/>
      <c r="F30" s="253"/>
      <c r="G30" s="253"/>
      <c r="H30" s="253"/>
      <c r="I30" s="253"/>
    </row>
    <row r="31" spans="2:9" ht="22.5" x14ac:dyDescent="0.2">
      <c r="B31" s="45">
        <v>2</v>
      </c>
      <c r="C31" s="44" t="s">
        <v>21</v>
      </c>
      <c r="D31" s="44" t="s">
        <v>98</v>
      </c>
      <c r="E31" s="62">
        <v>5263.09</v>
      </c>
      <c r="F31" s="62"/>
      <c r="G31" s="62"/>
      <c r="H31" s="62"/>
      <c r="I31" s="62">
        <v>5263.09</v>
      </c>
    </row>
    <row r="32" spans="2:9" x14ac:dyDescent="0.2">
      <c r="B32" s="45">
        <v>3</v>
      </c>
      <c r="C32" s="44" t="s">
        <v>22</v>
      </c>
      <c r="D32" s="44" t="s">
        <v>109</v>
      </c>
      <c r="E32" s="43">
        <v>1514.92</v>
      </c>
      <c r="F32" s="43"/>
      <c r="G32" s="43"/>
      <c r="H32" s="43"/>
      <c r="I32" s="43">
        <v>1514.92</v>
      </c>
    </row>
    <row r="33" spans="2:9" ht="22.5" x14ac:dyDescent="0.2">
      <c r="B33" s="45" t="s">
        <v>18</v>
      </c>
      <c r="C33" s="44" t="s">
        <v>18</v>
      </c>
      <c r="D33" s="44" t="s">
        <v>23</v>
      </c>
      <c r="E33" s="43">
        <f>SUM(E31:E32)</f>
        <v>6778.01</v>
      </c>
      <c r="F33" s="43"/>
      <c r="G33" s="43"/>
      <c r="H33" s="43"/>
      <c r="I33" s="43">
        <f>SUM(I31:I32)</f>
        <v>6778.01</v>
      </c>
    </row>
    <row r="34" spans="2:9" x14ac:dyDescent="0.2">
      <c r="B34" s="252" t="s">
        <v>108</v>
      </c>
      <c r="C34" s="253"/>
      <c r="D34" s="253"/>
      <c r="E34" s="253"/>
      <c r="F34" s="253"/>
      <c r="G34" s="253"/>
      <c r="H34" s="253"/>
      <c r="I34" s="253"/>
    </row>
    <row r="35" spans="2:9" x14ac:dyDescent="0.2">
      <c r="B35" s="45">
        <v>4</v>
      </c>
      <c r="C35" s="44" t="s">
        <v>107</v>
      </c>
      <c r="D35" s="44" t="s">
        <v>106</v>
      </c>
      <c r="E35" s="62">
        <v>347.03</v>
      </c>
      <c r="F35" s="62">
        <v>93.18</v>
      </c>
      <c r="G35" s="62"/>
      <c r="H35" s="62"/>
      <c r="I35" s="62">
        <v>440.21</v>
      </c>
    </row>
    <row r="36" spans="2:9" ht="22.5" x14ac:dyDescent="0.2">
      <c r="B36" s="45" t="s">
        <v>18</v>
      </c>
      <c r="C36" s="44" t="s">
        <v>18</v>
      </c>
      <c r="D36" s="44" t="s">
        <v>105</v>
      </c>
      <c r="E36" s="62">
        <v>347.03</v>
      </c>
      <c r="F36" s="62">
        <v>93.18</v>
      </c>
      <c r="G36" s="62"/>
      <c r="H36" s="62"/>
      <c r="I36" s="62">
        <v>440.21</v>
      </c>
    </row>
    <row r="37" spans="2:9" x14ac:dyDescent="0.2">
      <c r="B37" s="252" t="s">
        <v>24</v>
      </c>
      <c r="C37" s="253"/>
      <c r="D37" s="253"/>
      <c r="E37" s="253"/>
      <c r="F37" s="253"/>
      <c r="G37" s="253"/>
      <c r="H37" s="253"/>
      <c r="I37" s="253"/>
    </row>
    <row r="38" spans="2:9" x14ac:dyDescent="0.2">
      <c r="B38" s="45">
        <v>5</v>
      </c>
      <c r="C38" s="44" t="s">
        <v>25</v>
      </c>
      <c r="D38" s="44" t="s">
        <v>26</v>
      </c>
      <c r="E38" s="43">
        <v>2527.9699999999998</v>
      </c>
      <c r="F38" s="43"/>
      <c r="G38" s="43"/>
      <c r="H38" s="43"/>
      <c r="I38" s="43">
        <v>2527.9699999999998</v>
      </c>
    </row>
    <row r="39" spans="2:9" ht="33.75" x14ac:dyDescent="0.2">
      <c r="B39" s="45">
        <v>6</v>
      </c>
      <c r="C39" s="44" t="s">
        <v>27</v>
      </c>
      <c r="D39" s="44" t="s">
        <v>104</v>
      </c>
      <c r="E39" s="43">
        <v>72.400000000000006</v>
      </c>
      <c r="F39" s="43"/>
      <c r="G39" s="43"/>
      <c r="H39" s="43"/>
      <c r="I39" s="43">
        <v>72.400000000000006</v>
      </c>
    </row>
    <row r="40" spans="2:9" ht="45" x14ac:dyDescent="0.2">
      <c r="B40" s="45" t="s">
        <v>18</v>
      </c>
      <c r="C40" s="44" t="s">
        <v>18</v>
      </c>
      <c r="D40" s="44" t="s">
        <v>28</v>
      </c>
      <c r="E40" s="43">
        <v>2600.37</v>
      </c>
      <c r="F40" s="43"/>
      <c r="G40" s="43"/>
      <c r="H40" s="43"/>
      <c r="I40" s="43">
        <v>2600.37</v>
      </c>
    </row>
    <row r="41" spans="2:9" x14ac:dyDescent="0.2">
      <c r="B41" s="252" t="s">
        <v>29</v>
      </c>
      <c r="C41" s="253"/>
      <c r="D41" s="253"/>
      <c r="E41" s="253"/>
      <c r="F41" s="253"/>
      <c r="G41" s="253"/>
      <c r="H41" s="253"/>
      <c r="I41" s="253"/>
    </row>
    <row r="42" spans="2:9" x14ac:dyDescent="0.2">
      <c r="B42" s="45">
        <v>7</v>
      </c>
      <c r="C42" s="44" t="s">
        <v>30</v>
      </c>
      <c r="D42" s="44" t="s">
        <v>31</v>
      </c>
      <c r="E42" s="43">
        <v>200.12</v>
      </c>
      <c r="F42" s="43">
        <v>2008.73</v>
      </c>
      <c r="G42" s="43">
        <v>8.18</v>
      </c>
      <c r="H42" s="43"/>
      <c r="I42" s="43">
        <v>2217.0300000000002</v>
      </c>
    </row>
    <row r="43" spans="2:9" x14ac:dyDescent="0.2">
      <c r="B43" s="45">
        <v>8</v>
      </c>
      <c r="C43" s="44" t="s">
        <v>83</v>
      </c>
      <c r="D43" s="44" t="s">
        <v>80</v>
      </c>
      <c r="E43" s="43">
        <v>1658.54</v>
      </c>
      <c r="F43" s="43"/>
      <c r="G43" s="43"/>
      <c r="H43" s="43"/>
      <c r="I43" s="43">
        <v>1658.54</v>
      </c>
    </row>
    <row r="44" spans="2:9" ht="22.5" x14ac:dyDescent="0.2">
      <c r="B44" s="45" t="s">
        <v>18</v>
      </c>
      <c r="C44" s="44" t="s">
        <v>18</v>
      </c>
      <c r="D44" s="44" t="s">
        <v>32</v>
      </c>
      <c r="E44" s="43">
        <v>1858.66</v>
      </c>
      <c r="F44" s="43">
        <v>2008.73</v>
      </c>
      <c r="G44" s="43">
        <v>8.18</v>
      </c>
      <c r="H44" s="43"/>
      <c r="I44" s="43">
        <v>3875.57</v>
      </c>
    </row>
    <row r="45" spans="2:9" x14ac:dyDescent="0.2">
      <c r="B45" s="45" t="s">
        <v>18</v>
      </c>
      <c r="C45" s="44" t="s">
        <v>18</v>
      </c>
      <c r="D45" s="44" t="s">
        <v>33</v>
      </c>
      <c r="E45" s="43">
        <f>E44+E40+E36+E33+E29</f>
        <v>11683.81</v>
      </c>
      <c r="F45" s="43">
        <f>F44+F40+F36+F33+F29</f>
        <v>2101.91</v>
      </c>
      <c r="G45" s="43">
        <f>G44+G40+G36+G33+G29</f>
        <v>8.18</v>
      </c>
      <c r="H45" s="43">
        <f>H44+H40+H36+H33+H29</f>
        <v>1800.65</v>
      </c>
      <c r="I45" s="43">
        <f>I44+I40+I36+I33+I29</f>
        <v>15594.55</v>
      </c>
    </row>
    <row r="46" spans="2:9" x14ac:dyDescent="0.2">
      <c r="B46" s="252" t="s">
        <v>34</v>
      </c>
      <c r="C46" s="253"/>
      <c r="D46" s="253"/>
      <c r="E46" s="253"/>
      <c r="F46" s="253"/>
      <c r="G46" s="253"/>
      <c r="H46" s="253"/>
      <c r="I46" s="253"/>
    </row>
    <row r="47" spans="2:9" ht="78.75" x14ac:dyDescent="0.2">
      <c r="B47" s="46"/>
      <c r="C47" s="44" t="s">
        <v>81</v>
      </c>
      <c r="D47" s="44" t="s">
        <v>82</v>
      </c>
      <c r="E47" s="43">
        <f>ROUND(E45*2.3%,2)</f>
        <v>268.73</v>
      </c>
      <c r="F47" s="43">
        <f>ROUND(F45*2.3%,2)</f>
        <v>48.34</v>
      </c>
      <c r="G47" s="43"/>
      <c r="H47" s="43"/>
      <c r="I47" s="43">
        <f>E47+F47</f>
        <v>317.07</v>
      </c>
    </row>
    <row r="48" spans="2:9" ht="22.5" x14ac:dyDescent="0.2">
      <c r="B48" s="46"/>
      <c r="C48" s="44" t="s">
        <v>18</v>
      </c>
      <c r="D48" s="44" t="s">
        <v>50</v>
      </c>
      <c r="E48" s="43">
        <f>E47</f>
        <v>268.73</v>
      </c>
      <c r="F48" s="43">
        <f>F47</f>
        <v>48.34</v>
      </c>
      <c r="G48" s="43"/>
      <c r="H48" s="43"/>
      <c r="I48" s="43">
        <f>I47</f>
        <v>317.07</v>
      </c>
    </row>
    <row r="49" spans="2:9" x14ac:dyDescent="0.2">
      <c r="B49" s="45" t="s">
        <v>18</v>
      </c>
      <c r="C49" s="44" t="s">
        <v>18</v>
      </c>
      <c r="D49" s="44" t="s">
        <v>35</v>
      </c>
      <c r="E49" s="43">
        <f>E45+E48</f>
        <v>11952.54</v>
      </c>
      <c r="F49" s="43">
        <f>F45+F48</f>
        <v>2150.25</v>
      </c>
      <c r="G49" s="43">
        <f>G45+G48</f>
        <v>8.18</v>
      </c>
      <c r="H49" s="43">
        <f>H45+H48</f>
        <v>1800.65</v>
      </c>
      <c r="I49" s="43">
        <f>I45+I48</f>
        <v>15911.62</v>
      </c>
    </row>
    <row r="50" spans="2:9" x14ac:dyDescent="0.2">
      <c r="B50" s="252" t="s">
        <v>36</v>
      </c>
      <c r="C50" s="253"/>
      <c r="D50" s="253"/>
      <c r="E50" s="253"/>
      <c r="F50" s="253"/>
      <c r="G50" s="253"/>
      <c r="H50" s="253"/>
      <c r="I50" s="253"/>
    </row>
    <row r="51" spans="2:9" x14ac:dyDescent="0.2">
      <c r="B51" s="45">
        <v>9</v>
      </c>
      <c r="C51" s="44" t="s">
        <v>37</v>
      </c>
      <c r="D51" s="44" t="s">
        <v>38</v>
      </c>
      <c r="E51" s="43"/>
      <c r="F51" s="43"/>
      <c r="G51" s="43"/>
      <c r="H51" s="43">
        <v>14.49</v>
      </c>
      <c r="I51" s="43">
        <v>14.49</v>
      </c>
    </row>
    <row r="52" spans="2:9" ht="56.25" x14ac:dyDescent="0.2">
      <c r="B52" s="45"/>
      <c r="C52" s="44" t="s">
        <v>86</v>
      </c>
      <c r="D52" s="54" t="s">
        <v>55</v>
      </c>
      <c r="E52" s="55">
        <f>ROUND(E49*0.5%,2)</f>
        <v>59.76</v>
      </c>
      <c r="F52" s="55">
        <f>ROUND(F49*0.5%,2)</f>
        <v>10.75</v>
      </c>
      <c r="G52" s="55"/>
      <c r="H52" s="55"/>
      <c r="I52" s="55">
        <f>E52+F52</f>
        <v>70.510000000000005</v>
      </c>
    </row>
    <row r="53" spans="2:9" ht="22.5" x14ac:dyDescent="0.2">
      <c r="B53" s="45"/>
      <c r="C53" s="53" t="s">
        <v>51</v>
      </c>
      <c r="D53" s="54" t="s">
        <v>52</v>
      </c>
      <c r="E53" s="55"/>
      <c r="F53" s="55"/>
      <c r="G53" s="55"/>
      <c r="H53" s="55">
        <v>776.26</v>
      </c>
      <c r="I53" s="55">
        <f>H53</f>
        <v>776.26</v>
      </c>
    </row>
    <row r="54" spans="2:9" ht="33.75" x14ac:dyDescent="0.2">
      <c r="B54" s="45"/>
      <c r="C54" s="53" t="s">
        <v>103</v>
      </c>
      <c r="D54" s="54" t="s">
        <v>53</v>
      </c>
      <c r="E54" s="55"/>
      <c r="F54" s="55"/>
      <c r="G54" s="55"/>
      <c r="H54" s="55">
        <v>9.1</v>
      </c>
      <c r="I54" s="55">
        <f>H54</f>
        <v>9.1</v>
      </c>
    </row>
    <row r="55" spans="2:9" ht="45" x14ac:dyDescent="0.2">
      <c r="B55" s="45"/>
      <c r="C55" s="53" t="s">
        <v>102</v>
      </c>
      <c r="D55" s="54" t="s">
        <v>120</v>
      </c>
      <c r="E55" s="55"/>
      <c r="F55" s="55"/>
      <c r="G55" s="55"/>
      <c r="H55" s="55">
        <f>0.00266+0.03882+0.04914</f>
        <v>0.09</v>
      </c>
      <c r="I55" s="55">
        <f>H55</f>
        <v>0.09</v>
      </c>
    </row>
    <row r="56" spans="2:9" ht="45" x14ac:dyDescent="0.2">
      <c r="B56" s="45"/>
      <c r="C56" s="53" t="s">
        <v>100</v>
      </c>
      <c r="D56" s="54" t="s">
        <v>54</v>
      </c>
      <c r="E56" s="55"/>
      <c r="F56" s="55"/>
      <c r="G56" s="55"/>
      <c r="H56" s="55">
        <v>105.9</v>
      </c>
      <c r="I56" s="55">
        <v>105.9</v>
      </c>
    </row>
    <row r="57" spans="2:9" ht="22.5" x14ac:dyDescent="0.2">
      <c r="B57" s="45" t="s">
        <v>18</v>
      </c>
      <c r="C57" s="44" t="s">
        <v>18</v>
      </c>
      <c r="D57" s="44" t="s">
        <v>39</v>
      </c>
      <c r="E57" s="43">
        <f>SUM(E51:E56)</f>
        <v>59.76</v>
      </c>
      <c r="F57" s="43">
        <f>SUM(F51:F56)</f>
        <v>10.75</v>
      </c>
      <c r="G57" s="43"/>
      <c r="H57" s="43">
        <f>SUM(H51:H56)</f>
        <v>905.84</v>
      </c>
      <c r="I57" s="43">
        <f>SUM(I51:I56)</f>
        <v>976.35</v>
      </c>
    </row>
    <row r="58" spans="2:9" x14ac:dyDescent="0.2">
      <c r="B58" s="45" t="s">
        <v>18</v>
      </c>
      <c r="C58" s="44" t="s">
        <v>18</v>
      </c>
      <c r="D58" s="44" t="s">
        <v>40</v>
      </c>
      <c r="E58" s="43">
        <f>E57+E49</f>
        <v>12012.3</v>
      </c>
      <c r="F58" s="43">
        <f>F57+F49</f>
        <v>2161</v>
      </c>
      <c r="G58" s="43">
        <f>G57+G49</f>
        <v>8.18</v>
      </c>
      <c r="H58" s="43">
        <f>H57+H49</f>
        <v>2706.49</v>
      </c>
      <c r="I58" s="43">
        <f>I57+I49</f>
        <v>16887.97</v>
      </c>
    </row>
    <row r="59" spans="2:9" x14ac:dyDescent="0.2">
      <c r="B59" s="254" t="s">
        <v>56</v>
      </c>
      <c r="C59" s="255"/>
      <c r="D59" s="255"/>
      <c r="E59" s="255"/>
      <c r="F59" s="255"/>
      <c r="G59" s="255"/>
      <c r="H59" s="255"/>
      <c r="I59" s="256"/>
    </row>
    <row r="60" spans="2:9" ht="67.5" x14ac:dyDescent="0.2">
      <c r="B60" s="45"/>
      <c r="C60" s="53" t="s">
        <v>57</v>
      </c>
      <c r="D60" s="54" t="s">
        <v>58</v>
      </c>
      <c r="E60" s="58"/>
      <c r="F60" s="58"/>
      <c r="G60" s="58"/>
      <c r="H60" s="58">
        <f>ROUND((E58+F58+G58)*2.14%,2)</f>
        <v>303.48</v>
      </c>
      <c r="I60" s="58">
        <f>H60</f>
        <v>303.48</v>
      </c>
    </row>
    <row r="61" spans="2:9" x14ac:dyDescent="0.2">
      <c r="B61" s="45"/>
      <c r="C61" s="53"/>
      <c r="D61" s="49" t="s">
        <v>59</v>
      </c>
      <c r="E61" s="58"/>
      <c r="F61" s="58"/>
      <c r="G61" s="58"/>
      <c r="H61" s="58">
        <f>H60</f>
        <v>303.48</v>
      </c>
      <c r="I61" s="57">
        <f>I60</f>
        <v>303.48</v>
      </c>
    </row>
    <row r="62" spans="2:9" ht="63.6" customHeight="1" x14ac:dyDescent="0.2">
      <c r="B62" s="252" t="s">
        <v>41</v>
      </c>
      <c r="C62" s="253"/>
      <c r="D62" s="253"/>
      <c r="E62" s="253"/>
      <c r="F62" s="253"/>
      <c r="G62" s="253"/>
      <c r="H62" s="253"/>
      <c r="I62" s="253"/>
    </row>
    <row r="63" spans="2:9" x14ac:dyDescent="0.2">
      <c r="B63" s="46"/>
      <c r="C63" s="53" t="s">
        <v>67</v>
      </c>
      <c r="D63" s="54" t="s">
        <v>60</v>
      </c>
      <c r="E63" s="51"/>
      <c r="F63" s="51"/>
      <c r="G63" s="51"/>
      <c r="H63" s="47">
        <v>1913.41</v>
      </c>
      <c r="I63" s="47">
        <f t="shared" ref="I63:I69" si="0">H63</f>
        <v>1913.41</v>
      </c>
    </row>
    <row r="64" spans="2:9" x14ac:dyDescent="0.2">
      <c r="B64" s="46"/>
      <c r="C64" s="53" t="s">
        <v>68</v>
      </c>
      <c r="D64" s="54" t="s">
        <v>61</v>
      </c>
      <c r="E64" s="51"/>
      <c r="F64" s="51"/>
      <c r="G64" s="51"/>
      <c r="H64" s="47">
        <v>2593.91</v>
      </c>
      <c r="I64" s="47">
        <f t="shared" si="0"/>
        <v>2593.91</v>
      </c>
    </row>
    <row r="65" spans="2:10" ht="22.5" x14ac:dyDescent="0.2">
      <c r="B65" s="46"/>
      <c r="C65" s="53" t="s">
        <v>62</v>
      </c>
      <c r="D65" s="56" t="s">
        <v>63</v>
      </c>
      <c r="E65" s="51"/>
      <c r="F65" s="51"/>
      <c r="G65" s="51"/>
      <c r="H65" s="47">
        <f>ROUND(I58*0.2%,2)</f>
        <v>33.78</v>
      </c>
      <c r="I65" s="47">
        <f t="shared" si="0"/>
        <v>33.78</v>
      </c>
    </row>
    <row r="66" spans="2:10" ht="22.5" x14ac:dyDescent="0.2">
      <c r="B66" s="46"/>
      <c r="C66" s="53" t="s">
        <v>64</v>
      </c>
      <c r="D66" s="54" t="s">
        <v>65</v>
      </c>
      <c r="E66" s="51"/>
      <c r="F66" s="51"/>
      <c r="G66" s="51"/>
      <c r="H66" s="47">
        <v>54.59</v>
      </c>
      <c r="I66" s="47">
        <f t="shared" si="0"/>
        <v>54.59</v>
      </c>
    </row>
    <row r="67" spans="2:10" ht="33.75" x14ac:dyDescent="0.2">
      <c r="B67" s="46"/>
      <c r="C67" s="53" t="s">
        <v>87</v>
      </c>
      <c r="D67" s="52" t="s">
        <v>119</v>
      </c>
      <c r="E67" s="51"/>
      <c r="F67" s="51"/>
      <c r="G67" s="51"/>
      <c r="H67" s="47">
        <f>ROUND((345.04*27.3%*5.71),2)</f>
        <v>537.86</v>
      </c>
      <c r="I67" s="47">
        <f t="shared" si="0"/>
        <v>537.86</v>
      </c>
    </row>
    <row r="68" spans="2:10" ht="45" x14ac:dyDescent="0.2">
      <c r="B68" s="46"/>
      <c r="C68" s="53" t="s">
        <v>69</v>
      </c>
      <c r="D68" s="52" t="s">
        <v>70</v>
      </c>
      <c r="E68" s="51"/>
      <c r="F68" s="51"/>
      <c r="G68" s="51"/>
      <c r="H68" s="47">
        <v>242.37</v>
      </c>
      <c r="I68" s="47">
        <f t="shared" si="0"/>
        <v>242.37</v>
      </c>
    </row>
    <row r="69" spans="2:10" ht="22.5" x14ac:dyDescent="0.2">
      <c r="B69" s="46"/>
      <c r="C69" s="53" t="s">
        <v>79</v>
      </c>
      <c r="D69" s="52" t="s">
        <v>78</v>
      </c>
      <c r="E69" s="51"/>
      <c r="F69" s="51"/>
      <c r="G69" s="51"/>
      <c r="H69" s="47">
        <v>8.6</v>
      </c>
      <c r="I69" s="47">
        <f t="shared" si="0"/>
        <v>8.6</v>
      </c>
    </row>
    <row r="70" spans="2:10" x14ac:dyDescent="0.2">
      <c r="B70" s="46"/>
      <c r="C70" s="50"/>
      <c r="D70" s="49" t="s">
        <v>66</v>
      </c>
      <c r="E70" s="48"/>
      <c r="F70" s="48"/>
      <c r="G70" s="48"/>
      <c r="H70" s="47">
        <f>SUM(H63:H69)</f>
        <v>5384.52</v>
      </c>
      <c r="I70" s="47">
        <f>SUM(I63:I69)</f>
        <v>5384.52</v>
      </c>
    </row>
    <row r="71" spans="2:10" x14ac:dyDescent="0.2">
      <c r="B71" s="45" t="s">
        <v>18</v>
      </c>
      <c r="C71" s="44" t="s">
        <v>18</v>
      </c>
      <c r="D71" s="44" t="s">
        <v>42</v>
      </c>
      <c r="E71" s="43">
        <f>E58+E61+E70</f>
        <v>12012.3</v>
      </c>
      <c r="F71" s="43">
        <f>F58+F61+F70</f>
        <v>2161</v>
      </c>
      <c r="G71" s="43">
        <f>G58+G61+G70</f>
        <v>8.18</v>
      </c>
      <c r="H71" s="43">
        <f>H58+H61+H70</f>
        <v>8394.49</v>
      </c>
      <c r="I71" s="43">
        <f>I58+I61+I70</f>
        <v>22575.97</v>
      </c>
    </row>
    <row r="72" spans="2:10" x14ac:dyDescent="0.2">
      <c r="B72" s="252" t="s">
        <v>43</v>
      </c>
      <c r="C72" s="253"/>
      <c r="D72" s="253"/>
      <c r="E72" s="253"/>
      <c r="F72" s="253"/>
      <c r="G72" s="253"/>
      <c r="H72" s="253"/>
      <c r="I72" s="253"/>
    </row>
    <row r="73" spans="2:10" ht="45" x14ac:dyDescent="0.2">
      <c r="B73" s="46"/>
      <c r="C73" s="44" t="s">
        <v>71</v>
      </c>
      <c r="D73" s="44" t="s">
        <v>72</v>
      </c>
      <c r="E73" s="43">
        <f>E58*2/100</f>
        <v>240.25</v>
      </c>
      <c r="F73" s="43">
        <f>F58*2/100</f>
        <v>43.22</v>
      </c>
      <c r="G73" s="43">
        <f>G58*2/100</f>
        <v>0.16</v>
      </c>
      <c r="H73" s="43">
        <f>H58*2/100</f>
        <v>54.13</v>
      </c>
      <c r="I73" s="43">
        <f>H73+G73+F73+E73</f>
        <v>337.76</v>
      </c>
    </row>
    <row r="74" spans="2:10" x14ac:dyDescent="0.2">
      <c r="B74" s="46"/>
      <c r="C74" s="44" t="s">
        <v>18</v>
      </c>
      <c r="D74" s="44" t="s">
        <v>73</v>
      </c>
      <c r="E74" s="43">
        <f>E73</f>
        <v>240.25</v>
      </c>
      <c r="F74" s="43">
        <f>F73</f>
        <v>43.22</v>
      </c>
      <c r="G74" s="43">
        <f>G73</f>
        <v>0.16</v>
      </c>
      <c r="H74" s="43">
        <f>H73</f>
        <v>54.13</v>
      </c>
      <c r="I74" s="43">
        <f>I73</f>
        <v>337.76</v>
      </c>
    </row>
    <row r="75" spans="2:10" ht="22.5" x14ac:dyDescent="0.2">
      <c r="B75" s="45" t="s">
        <v>18</v>
      </c>
      <c r="C75" s="44" t="s">
        <v>18</v>
      </c>
      <c r="D75" s="44" t="s">
        <v>44</v>
      </c>
      <c r="E75" s="43">
        <f>E71+E74</f>
        <v>12252.55</v>
      </c>
      <c r="F75" s="43">
        <f>F71+F74</f>
        <v>2204.2199999999998</v>
      </c>
      <c r="G75" s="43">
        <f>G71+G74</f>
        <v>8.34</v>
      </c>
      <c r="H75" s="43">
        <f>H71+H74</f>
        <v>8448.6200000000008</v>
      </c>
      <c r="I75" s="43">
        <f>I71+I74</f>
        <v>22913.73</v>
      </c>
      <c r="J75" s="237"/>
    </row>
    <row r="76" spans="2:10" x14ac:dyDescent="0.2">
      <c r="B76" s="252" t="s">
        <v>45</v>
      </c>
      <c r="C76" s="253"/>
      <c r="D76" s="253"/>
      <c r="E76" s="253"/>
      <c r="F76" s="253"/>
      <c r="G76" s="253"/>
      <c r="H76" s="253"/>
      <c r="I76" s="253"/>
    </row>
    <row r="77" spans="2:10" ht="33.75" x14ac:dyDescent="0.2">
      <c r="B77" s="46"/>
      <c r="C77" s="44" t="s">
        <v>74</v>
      </c>
      <c r="D77" s="44" t="s">
        <v>118</v>
      </c>
      <c r="E77" s="43">
        <f>E75*20/100</f>
        <v>2450.5100000000002</v>
      </c>
      <c r="F77" s="43">
        <f>F75*20/100</f>
        <v>440.84</v>
      </c>
      <c r="G77" s="43">
        <f>G75*20/100</f>
        <v>1.67</v>
      </c>
      <c r="H77" s="43">
        <f>ROUND((H75-I54*3%)*20%,2)</f>
        <v>1689.67</v>
      </c>
      <c r="I77" s="43">
        <f>H77+G77+F77+E77</f>
        <v>4582.6899999999996</v>
      </c>
    </row>
    <row r="78" spans="2:10" x14ac:dyDescent="0.2">
      <c r="B78" s="46"/>
      <c r="C78" s="44" t="s">
        <v>18</v>
      </c>
      <c r="D78" s="44" t="s">
        <v>75</v>
      </c>
      <c r="E78" s="43">
        <f>E77</f>
        <v>2450.5100000000002</v>
      </c>
      <c r="F78" s="43">
        <f>F77</f>
        <v>440.84</v>
      </c>
      <c r="G78" s="43">
        <f>G77</f>
        <v>1.67</v>
      </c>
      <c r="H78" s="43">
        <f>H77</f>
        <v>1689.67</v>
      </c>
      <c r="I78" s="43">
        <f>H78+G78+F78+E78</f>
        <v>4582.6899999999996</v>
      </c>
    </row>
    <row r="79" spans="2:10" x14ac:dyDescent="0.2">
      <c r="B79" s="45" t="s">
        <v>18</v>
      </c>
      <c r="C79" s="44" t="s">
        <v>18</v>
      </c>
      <c r="D79" s="44" t="s">
        <v>46</v>
      </c>
      <c r="E79" s="43">
        <f>E75+E78</f>
        <v>14703.06</v>
      </c>
      <c r="F79" s="43">
        <f>F75+F78</f>
        <v>2645.06</v>
      </c>
      <c r="G79" s="43">
        <f>G75+G78</f>
        <v>10.01</v>
      </c>
      <c r="H79" s="43">
        <f>H75+H78</f>
        <v>10138.290000000001</v>
      </c>
      <c r="I79" s="43">
        <f>H79+G79+F79+E79</f>
        <v>27496.42</v>
      </c>
    </row>
    <row r="80" spans="2:10" x14ac:dyDescent="0.2">
      <c r="B80" s="271" t="s">
        <v>84</v>
      </c>
      <c r="C80" s="271"/>
      <c r="D80" s="271"/>
      <c r="E80" s="271"/>
      <c r="F80" s="271"/>
      <c r="G80" s="66"/>
      <c r="H80" s="67">
        <f>I63+I64</f>
        <v>4507.32</v>
      </c>
      <c r="I80" s="66" t="s">
        <v>85</v>
      </c>
    </row>
    <row r="81" spans="2:9" x14ac:dyDescent="0.2">
      <c r="B81" s="42"/>
      <c r="C81" s="41"/>
      <c r="D81" s="41"/>
      <c r="E81" s="40"/>
      <c r="F81" s="40"/>
      <c r="G81" s="40"/>
      <c r="H81" s="40"/>
      <c r="I81" s="40"/>
    </row>
    <row r="82" spans="2:9" x14ac:dyDescent="0.2">
      <c r="B82" s="22"/>
      <c r="C82" s="23"/>
      <c r="D82" s="24"/>
      <c r="E82" s="25"/>
      <c r="F82" s="25"/>
      <c r="G82" s="25"/>
      <c r="H82" s="25"/>
      <c r="I82" s="25"/>
    </row>
    <row r="83" spans="2:9" x14ac:dyDescent="0.2">
      <c r="B83" s="26"/>
      <c r="C83" s="27"/>
      <c r="D83" s="27" t="s">
        <v>92</v>
      </c>
      <c r="E83" s="28"/>
      <c r="F83" s="28"/>
      <c r="G83" s="29" t="s">
        <v>88</v>
      </c>
      <c r="H83" s="29"/>
      <c r="I83" s="29"/>
    </row>
    <row r="84" spans="2:9" x14ac:dyDescent="0.2">
      <c r="B84" s="26"/>
      <c r="C84" s="27"/>
      <c r="D84" s="27"/>
      <c r="E84" s="259" t="s">
        <v>93</v>
      </c>
      <c r="F84" s="259"/>
      <c r="G84" s="29"/>
      <c r="H84" s="29"/>
      <c r="I84" s="29"/>
    </row>
    <row r="85" spans="2:9" x14ac:dyDescent="0.2">
      <c r="B85" s="26"/>
      <c r="C85" s="27"/>
      <c r="D85" s="30"/>
      <c r="E85" s="31"/>
      <c r="F85" s="31"/>
      <c r="G85" s="31"/>
      <c r="H85" s="31"/>
      <c r="I85" s="29"/>
    </row>
    <row r="86" spans="2:9" x14ac:dyDescent="0.2">
      <c r="B86" s="26"/>
      <c r="C86" s="27"/>
      <c r="D86" s="27" t="s">
        <v>94</v>
      </c>
      <c r="E86" s="28"/>
      <c r="F86" s="28"/>
      <c r="G86" s="29" t="s">
        <v>89</v>
      </c>
      <c r="H86" s="29"/>
      <c r="I86" s="29"/>
    </row>
    <row r="87" spans="2:9" x14ac:dyDescent="0.2">
      <c r="B87" s="26"/>
      <c r="C87" s="27"/>
      <c r="D87" s="27"/>
      <c r="E87" s="259" t="s">
        <v>93</v>
      </c>
      <c r="F87" s="259"/>
      <c r="G87" s="29"/>
      <c r="H87" s="29"/>
      <c r="I87" s="29"/>
    </row>
    <row r="88" spans="2:9" x14ac:dyDescent="0.2">
      <c r="B88" s="26"/>
      <c r="C88" s="27"/>
      <c r="D88" s="30"/>
      <c r="E88" s="31"/>
      <c r="F88" s="31"/>
      <c r="G88" s="31"/>
      <c r="H88" s="31"/>
      <c r="I88" s="29"/>
    </row>
    <row r="89" spans="2:9" ht="13.15" customHeight="1" x14ac:dyDescent="0.2">
      <c r="B89" s="26"/>
      <c r="C89" s="27"/>
      <c r="D89" s="32" t="s">
        <v>95</v>
      </c>
      <c r="E89" s="29"/>
      <c r="F89" s="29"/>
      <c r="G89" s="29" t="s">
        <v>91</v>
      </c>
      <c r="H89" s="29"/>
      <c r="I89" s="29"/>
    </row>
    <row r="90" spans="2:9" ht="37.15" customHeight="1" x14ac:dyDescent="0.2">
      <c r="B90" s="33"/>
      <c r="C90" s="34"/>
      <c r="D90" s="32"/>
      <c r="E90" s="251" t="s">
        <v>96</v>
      </c>
      <c r="F90" s="251"/>
      <c r="G90" s="35"/>
      <c r="H90" s="35"/>
      <c r="I90" s="36"/>
    </row>
    <row r="91" spans="2:9" ht="51" x14ac:dyDescent="0.2">
      <c r="B91" s="26"/>
      <c r="C91" s="27"/>
      <c r="D91" s="37" t="s">
        <v>97</v>
      </c>
      <c r="E91" s="28"/>
      <c r="F91" s="28"/>
      <c r="G91" s="29" t="s">
        <v>90</v>
      </c>
      <c r="H91" s="29"/>
      <c r="I91" s="29"/>
    </row>
    <row r="92" spans="2:9" ht="38.450000000000003" customHeight="1" x14ac:dyDescent="0.2">
      <c r="B92" s="33"/>
      <c r="C92" s="34"/>
      <c r="D92" s="32"/>
      <c r="E92" s="251" t="s">
        <v>96</v>
      </c>
      <c r="F92" s="251"/>
      <c r="G92" s="35"/>
      <c r="H92" s="38"/>
      <c r="I92" s="38"/>
    </row>
  </sheetData>
  <mergeCells count="32">
    <mergeCell ref="D3:H3"/>
    <mergeCell ref="B19:B22"/>
    <mergeCell ref="C19:C22"/>
    <mergeCell ref="D19:D22"/>
    <mergeCell ref="D9:H9"/>
    <mergeCell ref="D4:H4"/>
    <mergeCell ref="D8:H8"/>
    <mergeCell ref="E20:E22"/>
    <mergeCell ref="F20:F22"/>
    <mergeCell ref="G20:G22"/>
    <mergeCell ref="H20:H22"/>
    <mergeCell ref="E19:I19"/>
    <mergeCell ref="I20:I22"/>
    <mergeCell ref="D13:H13"/>
    <mergeCell ref="D14:H14"/>
    <mergeCell ref="C16:I16"/>
    <mergeCell ref="E84:F84"/>
    <mergeCell ref="E87:F87"/>
    <mergeCell ref="E90:F90"/>
    <mergeCell ref="E92:F92"/>
    <mergeCell ref="B37:I37"/>
    <mergeCell ref="B59:I59"/>
    <mergeCell ref="B46:I46"/>
    <mergeCell ref="B50:I50"/>
    <mergeCell ref="B62:I62"/>
    <mergeCell ref="B24:I24"/>
    <mergeCell ref="B80:F80"/>
    <mergeCell ref="B76:I76"/>
    <mergeCell ref="B41:I41"/>
    <mergeCell ref="B30:I30"/>
    <mergeCell ref="B34:I34"/>
    <mergeCell ref="B72:I72"/>
  </mergeCells>
  <pageMargins left="0.33" right="0.23622047244094491" top="0.35433070866141736" bottom="0.35433070866141736" header="0.19685039370078741" footer="0.19685039370078741"/>
  <pageSetup paperSize="9" fitToHeight="0" orientation="portrait" r:id="rId1"/>
  <headerFooter alignWithMargins="0">
    <oddHeader>&amp;LГРАНД-Смета, версия 2021.2</oddHeader>
    <oddFooter>&amp;RСтраница &amp;P</oddFooter>
  </headerFooter>
  <rowBreaks count="1" manualBreakCount="1">
    <brk id="75" max="16383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60" zoomScaleNormal="55" workbookViewId="0">
      <selection activeCell="M40" sqref="M40"/>
    </sheetView>
  </sheetViews>
  <sheetFormatPr defaultRowHeight="12.75" x14ac:dyDescent="0.2"/>
  <sheetData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V68"/>
  <sheetViews>
    <sheetView showGridLines="0" topLeftCell="E16" zoomScale="70" zoomScaleNormal="70" zoomScaleSheetLayoutView="150" workbookViewId="0">
      <selection activeCell="R35" sqref="R35"/>
    </sheetView>
  </sheetViews>
  <sheetFormatPr defaultColWidth="8.85546875" defaultRowHeight="15.75" x14ac:dyDescent="0.2"/>
  <cols>
    <col min="1" max="1" width="4.5703125" style="109" hidden="1" customWidth="1"/>
    <col min="2" max="2" width="4.42578125" style="109" customWidth="1"/>
    <col min="3" max="3" width="19.140625" style="109" customWidth="1"/>
    <col min="4" max="4" width="47.85546875" style="109" customWidth="1"/>
    <col min="5" max="5" width="28.5703125" style="109" customWidth="1"/>
    <col min="6" max="6" width="18.140625" style="109" customWidth="1"/>
    <col min="7" max="7" width="18" style="109" customWidth="1"/>
    <col min="8" max="8" width="15.7109375" style="109" customWidth="1"/>
    <col min="9" max="9" width="18.7109375" style="109" customWidth="1"/>
    <col min="10" max="10" width="21.140625" style="109" customWidth="1"/>
    <col min="11" max="13" width="16" style="109" customWidth="1"/>
    <col min="14" max="14" width="25" style="109" customWidth="1"/>
    <col min="15" max="15" width="16" style="109" customWidth="1"/>
    <col min="16" max="16" width="26" style="109" customWidth="1"/>
    <col min="17" max="17" width="24.85546875" style="109" customWidth="1"/>
    <col min="18" max="18" width="34" style="109" customWidth="1"/>
    <col min="19" max="19" width="32.28515625" style="109" customWidth="1"/>
    <col min="20" max="20" width="21.28515625" style="109" customWidth="1"/>
    <col min="21" max="21" width="15.28515625" style="109" bestFit="1" customWidth="1"/>
    <col min="22" max="22" width="20.42578125" style="109" customWidth="1"/>
    <col min="23" max="16384" width="8.85546875" style="109"/>
  </cols>
  <sheetData>
    <row r="1" spans="1:21" s="106" customFormat="1" x14ac:dyDescent="0.2">
      <c r="A1" s="272" t="s">
        <v>141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</row>
    <row r="2" spans="1:21" s="106" customFormat="1" x14ac:dyDescent="0.2">
      <c r="A2" s="9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</row>
    <row r="3" spans="1:21" s="106" customFormat="1" x14ac:dyDescent="0.2">
      <c r="A3" s="100" t="s">
        <v>142</v>
      </c>
      <c r="B3" s="100"/>
      <c r="C3" s="273" t="s">
        <v>280</v>
      </c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</row>
    <row r="4" spans="1:21" s="106" customFormat="1" ht="22.5" customHeight="1" x14ac:dyDescent="0.2">
      <c r="A4" s="102" t="s">
        <v>143</v>
      </c>
      <c r="B4" s="102"/>
      <c r="C4" s="102" t="s">
        <v>144</v>
      </c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</row>
    <row r="5" spans="1:21" s="106" customFormat="1" x14ac:dyDescent="0.2">
      <c r="A5" s="100" t="s">
        <v>145</v>
      </c>
      <c r="B5" s="100" t="s">
        <v>145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</row>
    <row r="6" spans="1:21" s="108" customFormat="1" ht="36.75" customHeight="1" x14ac:dyDescent="0.2">
      <c r="A6" s="102" t="s">
        <v>236</v>
      </c>
      <c r="B6" s="102" t="s">
        <v>237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</row>
    <row r="7" spans="1:21" s="108" customFormat="1" ht="25.5" customHeight="1" x14ac:dyDescent="0.2">
      <c r="A7" s="274" t="s">
        <v>156</v>
      </c>
      <c r="B7" s="274"/>
      <c r="C7" s="274"/>
      <c r="D7" s="274"/>
      <c r="E7" s="274"/>
      <c r="F7" s="274"/>
      <c r="G7" s="274"/>
      <c r="H7" s="274"/>
      <c r="I7" s="274"/>
      <c r="J7" s="274"/>
      <c r="K7" s="274"/>
      <c r="L7" s="274"/>
      <c r="M7" s="274"/>
      <c r="N7" s="274"/>
      <c r="O7" s="274"/>
    </row>
    <row r="8" spans="1:21" s="106" customFormat="1" ht="37.5" customHeight="1" x14ac:dyDescent="0.2">
      <c r="A8" s="274" t="s">
        <v>146</v>
      </c>
      <c r="B8" s="274"/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</row>
    <row r="9" spans="1:21" x14ac:dyDescent="0.2">
      <c r="B9" s="74"/>
      <c r="C9" s="110"/>
      <c r="D9" s="111"/>
      <c r="E9" s="75"/>
      <c r="F9" s="74"/>
      <c r="G9" s="74"/>
      <c r="H9" s="74"/>
      <c r="I9" s="74"/>
      <c r="J9" s="74"/>
    </row>
    <row r="10" spans="1:21" x14ac:dyDescent="0.2">
      <c r="B10" s="74"/>
      <c r="C10" s="110"/>
      <c r="D10" s="111"/>
      <c r="E10" s="74"/>
      <c r="F10" s="74"/>
      <c r="G10" s="74"/>
      <c r="H10" s="74"/>
      <c r="I10" s="74"/>
      <c r="J10" s="74"/>
    </row>
    <row r="11" spans="1:21" ht="12.75" customHeight="1" x14ac:dyDescent="0.2">
      <c r="B11" s="276" t="s">
        <v>4</v>
      </c>
      <c r="C11" s="277" t="s">
        <v>11</v>
      </c>
      <c r="D11" s="276" t="s">
        <v>12</v>
      </c>
      <c r="E11" s="278" t="s">
        <v>49</v>
      </c>
      <c r="F11" s="279"/>
      <c r="G11" s="279"/>
      <c r="H11" s="279"/>
      <c r="I11" s="279"/>
      <c r="J11" s="280"/>
    </row>
    <row r="12" spans="1:21" ht="128.25" customHeight="1" x14ac:dyDescent="0.2">
      <c r="B12" s="276"/>
      <c r="C12" s="277"/>
      <c r="D12" s="276"/>
      <c r="E12" s="77" t="s">
        <v>13</v>
      </c>
      <c r="F12" s="77" t="s">
        <v>5</v>
      </c>
      <c r="G12" s="77" t="s">
        <v>140</v>
      </c>
      <c r="H12" s="77" t="s">
        <v>14</v>
      </c>
      <c r="I12" s="77" t="s">
        <v>15</v>
      </c>
      <c r="J12" s="78" t="s">
        <v>16</v>
      </c>
      <c r="K12" s="68" t="s">
        <v>122</v>
      </c>
      <c r="L12" s="68" t="s">
        <v>123</v>
      </c>
      <c r="M12" s="69" t="s">
        <v>124</v>
      </c>
      <c r="N12" s="70" t="s">
        <v>125</v>
      </c>
      <c r="O12" s="70" t="s">
        <v>126</v>
      </c>
      <c r="P12" s="70" t="s">
        <v>127</v>
      </c>
      <c r="Q12" s="70" t="s">
        <v>128</v>
      </c>
      <c r="R12" s="70" t="s">
        <v>129</v>
      </c>
      <c r="S12" s="70" t="s">
        <v>284</v>
      </c>
      <c r="T12" s="70" t="s">
        <v>130</v>
      </c>
    </row>
    <row r="13" spans="1:21" x14ac:dyDescent="0.2">
      <c r="B13" s="112">
        <v>1</v>
      </c>
      <c r="C13" s="112">
        <v>2</v>
      </c>
      <c r="D13" s="112">
        <v>3</v>
      </c>
      <c r="E13" s="112"/>
      <c r="F13" s="112"/>
      <c r="G13" s="112">
        <v>5</v>
      </c>
      <c r="H13" s="112">
        <v>6</v>
      </c>
      <c r="I13" s="112">
        <v>7</v>
      </c>
      <c r="J13" s="112">
        <v>8</v>
      </c>
      <c r="K13" s="112">
        <v>9</v>
      </c>
      <c r="L13" s="112">
        <v>10</v>
      </c>
      <c r="M13" s="112">
        <v>11</v>
      </c>
      <c r="N13" s="112">
        <v>12</v>
      </c>
      <c r="O13" s="112">
        <v>13</v>
      </c>
      <c r="P13" s="112">
        <v>14</v>
      </c>
      <c r="Q13" s="112">
        <v>15</v>
      </c>
      <c r="R13" s="112">
        <v>16</v>
      </c>
      <c r="S13" s="112">
        <v>17</v>
      </c>
      <c r="T13" s="112">
        <v>18</v>
      </c>
    </row>
    <row r="14" spans="1:21" s="82" customFormat="1" ht="24" customHeight="1" x14ac:dyDescent="0.2">
      <c r="B14" s="83" t="s">
        <v>134</v>
      </c>
      <c r="C14" s="84"/>
      <c r="D14" s="85" t="s">
        <v>135</v>
      </c>
      <c r="E14" s="84"/>
      <c r="F14" s="84"/>
      <c r="G14" s="84"/>
      <c r="H14" s="84"/>
      <c r="I14" s="86">
        <f>I15+I16</f>
        <v>2645788.2000000002</v>
      </c>
      <c r="J14" s="86">
        <f t="shared" ref="J14:N14" si="0">J15+J16</f>
        <v>2645788.2000000002</v>
      </c>
      <c r="K14" s="86">
        <f t="shared" si="0"/>
        <v>0</v>
      </c>
      <c r="L14" s="86">
        <f t="shared" si="0"/>
        <v>0</v>
      </c>
      <c r="M14" s="86">
        <f t="shared" si="0"/>
        <v>0</v>
      </c>
      <c r="N14" s="86">
        <f t="shared" si="0"/>
        <v>2645788.2000000002</v>
      </c>
      <c r="O14" s="86"/>
      <c r="P14" s="86">
        <f t="shared" ref="P14:T14" si="1">P15+P16</f>
        <v>2746240.69</v>
      </c>
      <c r="Q14" s="86"/>
      <c r="R14" s="86">
        <f t="shared" si="1"/>
        <v>2773703.1</v>
      </c>
      <c r="S14" s="86">
        <f t="shared" si="1"/>
        <v>2759971.9</v>
      </c>
      <c r="T14" s="86">
        <f t="shared" si="1"/>
        <v>0</v>
      </c>
    </row>
    <row r="15" spans="1:21" s="87" customFormat="1" ht="27.75" customHeight="1" x14ac:dyDescent="0.2">
      <c r="B15" s="88"/>
      <c r="C15" s="88" t="s">
        <v>68</v>
      </c>
      <c r="D15" s="89" t="s">
        <v>136</v>
      </c>
      <c r="E15" s="88"/>
      <c r="F15" s="88"/>
      <c r="G15" s="88"/>
      <c r="H15" s="88"/>
      <c r="I15" s="90">
        <f>2593.91*1000</f>
        <v>2593910</v>
      </c>
      <c r="J15" s="90">
        <f>I15</f>
        <v>2593910</v>
      </c>
      <c r="K15" s="90"/>
      <c r="L15" s="90"/>
      <c r="M15" s="90"/>
      <c r="N15" s="91">
        <f>J15+K15+L15+M15</f>
        <v>2593910</v>
      </c>
      <c r="O15" s="92">
        <f>$O$33</f>
        <v>1.03796694230777</v>
      </c>
      <c r="P15" s="91">
        <f>N15*O15</f>
        <v>2692392.83</v>
      </c>
      <c r="Q15" s="91">
        <f>$H$55</f>
        <v>1.01</v>
      </c>
      <c r="R15" s="91">
        <f t="shared" ref="R15" si="2">P15*Q15</f>
        <v>2719316.76</v>
      </c>
      <c r="S15" s="91">
        <f>P15+(R15-P15)*(1-50/100)</f>
        <v>2705854.8</v>
      </c>
      <c r="T15" s="92">
        <f t="shared" ref="T15" si="3">H15*O15*Q15*U15</f>
        <v>0</v>
      </c>
      <c r="U15" s="87">
        <f t="shared" ref="U15" si="4">S15/R15</f>
        <v>0.99504950647970902</v>
      </c>
    </row>
    <row r="16" spans="1:21" s="87" customFormat="1" ht="27" customHeight="1" x14ac:dyDescent="0.2">
      <c r="B16" s="88"/>
      <c r="C16" s="88"/>
      <c r="D16" s="93" t="s">
        <v>137</v>
      </c>
      <c r="E16" s="88"/>
      <c r="F16" s="88"/>
      <c r="G16" s="88"/>
      <c r="H16" s="88"/>
      <c r="I16" s="94">
        <f>I15*2%</f>
        <v>51878.2</v>
      </c>
      <c r="J16" s="90">
        <f>I16</f>
        <v>51878.2</v>
      </c>
      <c r="K16" s="90"/>
      <c r="L16" s="90"/>
      <c r="M16" s="90"/>
      <c r="N16" s="92">
        <f t="shared" ref="N16" si="5">J16+K16+L16+M16</f>
        <v>51878.2</v>
      </c>
      <c r="O16" s="92">
        <f>$O$33</f>
        <v>1.03796694230777</v>
      </c>
      <c r="P16" s="91">
        <f>N16*O16</f>
        <v>53847.86</v>
      </c>
      <c r="Q16" s="91">
        <f>$H$55</f>
        <v>1.01</v>
      </c>
      <c r="R16" s="91">
        <f>P16*Q16</f>
        <v>54386.34</v>
      </c>
      <c r="S16" s="91">
        <f>P16+(R16-P16)*(1-50/100)</f>
        <v>54117.1</v>
      </c>
      <c r="T16" s="92">
        <f t="shared" ref="T16" si="6">H16*O16*Q16*U16</f>
        <v>0</v>
      </c>
      <c r="U16" s="87">
        <f t="shared" ref="U16" si="7">S16/R16</f>
        <v>0.99504949220705097</v>
      </c>
    </row>
    <row r="17" spans="2:21" s="82" customFormat="1" ht="34.5" customHeight="1" x14ac:dyDescent="0.2">
      <c r="B17" s="83" t="s">
        <v>138</v>
      </c>
      <c r="C17" s="84"/>
      <c r="D17" s="85" t="s">
        <v>139</v>
      </c>
      <c r="E17" s="86">
        <f t="shared" ref="E17:N17" si="8">SUM(E18:E36)</f>
        <v>11917486.199999999</v>
      </c>
      <c r="F17" s="86">
        <f t="shared" si="8"/>
        <v>2143948.2000000002</v>
      </c>
      <c r="G17" s="86">
        <f t="shared" si="8"/>
        <v>14061434.4</v>
      </c>
      <c r="H17" s="86">
        <f t="shared" si="8"/>
        <v>8343.6</v>
      </c>
      <c r="I17" s="86">
        <f t="shared" si="8"/>
        <v>2841475.04</v>
      </c>
      <c r="J17" s="86">
        <f t="shared" si="8"/>
        <v>16911253.039999999</v>
      </c>
      <c r="K17" s="86">
        <f t="shared" si="8"/>
        <v>323412.99</v>
      </c>
      <c r="L17" s="86">
        <f t="shared" si="8"/>
        <v>-48511.93</v>
      </c>
      <c r="M17" s="86">
        <f t="shared" si="8"/>
        <v>71924.25</v>
      </c>
      <c r="N17" s="86">
        <f t="shared" si="8"/>
        <v>17258078.34</v>
      </c>
      <c r="O17" s="86"/>
      <c r="P17" s="86">
        <f>SUM(P18:P36)</f>
        <v>17884517.940000001</v>
      </c>
      <c r="Q17" s="86"/>
      <c r="R17" s="86">
        <f>SUM(R18:R36)</f>
        <v>18223641.030000001</v>
      </c>
      <c r="S17" s="86">
        <f>SUM(S18:S36)</f>
        <v>18054079.539999999</v>
      </c>
      <c r="T17" s="86">
        <f>SUM(T18:T36)</f>
        <v>8746.1200000000008</v>
      </c>
    </row>
    <row r="18" spans="2:21" ht="51" customHeight="1" x14ac:dyDescent="0.2">
      <c r="B18" s="76"/>
      <c r="C18" s="114" t="s">
        <v>47</v>
      </c>
      <c r="D18" s="115" t="s">
        <v>48</v>
      </c>
      <c r="E18" s="116"/>
      <c r="F18" s="116"/>
      <c r="G18" s="116"/>
      <c r="H18" s="116"/>
      <c r="I18" s="116">
        <f>147.02*1000</f>
        <v>147020</v>
      </c>
      <c r="J18" s="116">
        <f>G18+H18+I18</f>
        <v>147020</v>
      </c>
      <c r="K18" s="117">
        <f>G18*2.3%</f>
        <v>0</v>
      </c>
      <c r="L18" s="117">
        <f>-K18*0.15</f>
        <v>0</v>
      </c>
      <c r="M18" s="117">
        <f>(G18+K18)*0.5%</f>
        <v>0</v>
      </c>
      <c r="N18" s="117">
        <f>J18+K18+L18+M18</f>
        <v>147020</v>
      </c>
      <c r="O18" s="113">
        <f t="shared" ref="O18:O30" si="9">$O$43</f>
        <v>1.03796694230777</v>
      </c>
      <c r="P18" s="117">
        <f t="shared" ref="P18" si="10">N18*O18</f>
        <v>152601.9</v>
      </c>
      <c r="Q18" s="132">
        <f t="shared" ref="Q18:Q30" si="11">$H$66</f>
        <v>1.0198016000000001</v>
      </c>
      <c r="R18" s="117">
        <f t="shared" ref="R18:R35" si="12">P18*Q18</f>
        <v>155623.66</v>
      </c>
      <c r="S18" s="117">
        <f t="shared" ref="S18:S35" si="13">P18+(R18-P18)*(1-50/100)</f>
        <v>154112.78</v>
      </c>
      <c r="T18" s="117">
        <f t="shared" ref="T18:T35" si="14">H18*O18*Q18*U18</f>
        <v>0</v>
      </c>
      <c r="U18" s="109">
        <f t="shared" ref="U18:U34" si="15">S18/R18</f>
        <v>0.99029145054164602</v>
      </c>
    </row>
    <row r="19" spans="2:21" ht="40.5" customHeight="1" x14ac:dyDescent="0.2">
      <c r="B19" s="76"/>
      <c r="C19" s="114" t="s">
        <v>115</v>
      </c>
      <c r="D19" s="114" t="s">
        <v>114</v>
      </c>
      <c r="E19" s="116">
        <f>90.81*1000</f>
        <v>90810</v>
      </c>
      <c r="F19" s="116"/>
      <c r="G19" s="116">
        <f>E19+F19</f>
        <v>90810</v>
      </c>
      <c r="H19" s="116"/>
      <c r="I19" s="116"/>
      <c r="J19" s="116">
        <f t="shared" ref="J19:J29" si="16">G19+H19+I19</f>
        <v>90810</v>
      </c>
      <c r="K19" s="117">
        <f>G19*2.3%</f>
        <v>2088.63</v>
      </c>
      <c r="L19" s="117">
        <f>-K19*0.15</f>
        <v>-313.29000000000002</v>
      </c>
      <c r="M19" s="117">
        <f>(G19+K19)*0.5%</f>
        <v>464.49</v>
      </c>
      <c r="N19" s="117">
        <f>J19+K19+L19+M19</f>
        <v>93049.83</v>
      </c>
      <c r="O19" s="113">
        <f t="shared" si="9"/>
        <v>1.03796694230777</v>
      </c>
      <c r="P19" s="117">
        <f t="shared" ref="P19" si="17">N19*O19</f>
        <v>96582.65</v>
      </c>
      <c r="Q19" s="132">
        <f t="shared" si="11"/>
        <v>1.0198016000000001</v>
      </c>
      <c r="R19" s="117">
        <f t="shared" si="12"/>
        <v>98495.14</v>
      </c>
      <c r="S19" s="117">
        <f t="shared" si="13"/>
        <v>97538.9</v>
      </c>
      <c r="T19" s="117">
        <f t="shared" si="14"/>
        <v>0</v>
      </c>
      <c r="U19" s="109">
        <f t="shared" si="15"/>
        <v>0.99029150067708904</v>
      </c>
    </row>
    <row r="20" spans="2:21" ht="35.25" customHeight="1" x14ac:dyDescent="0.2">
      <c r="B20" s="76"/>
      <c r="C20" s="114" t="s">
        <v>113</v>
      </c>
      <c r="D20" s="114" t="s">
        <v>112</v>
      </c>
      <c r="E20" s="116">
        <f>8.93*1000</f>
        <v>8930</v>
      </c>
      <c r="F20" s="116"/>
      <c r="G20" s="116">
        <f t="shared" ref="G20:G21" si="18">E20+F20</f>
        <v>8930</v>
      </c>
      <c r="H20" s="116"/>
      <c r="I20" s="116"/>
      <c r="J20" s="116">
        <f t="shared" si="16"/>
        <v>8930</v>
      </c>
      <c r="K20" s="117">
        <f t="shared" ref="K20:K35" si="19">G20*2.3%</f>
        <v>205.39</v>
      </c>
      <c r="L20" s="117">
        <f t="shared" ref="L20:L35" si="20">-K20*0.15</f>
        <v>-30.81</v>
      </c>
      <c r="M20" s="117">
        <f t="shared" ref="M20:M35" si="21">(G20+K20)*0.5%</f>
        <v>45.68</v>
      </c>
      <c r="N20" s="117">
        <f t="shared" ref="N20:N35" si="22">J20+K20+L20+M20</f>
        <v>9150.26</v>
      </c>
      <c r="O20" s="113">
        <f t="shared" si="9"/>
        <v>1.03796694230777</v>
      </c>
      <c r="P20" s="117">
        <f t="shared" ref="P20:P35" si="23">N20*O20</f>
        <v>9497.67</v>
      </c>
      <c r="Q20" s="132">
        <f t="shared" si="11"/>
        <v>1.0198016000000001</v>
      </c>
      <c r="R20" s="117">
        <f t="shared" si="12"/>
        <v>9685.74</v>
      </c>
      <c r="S20" s="117">
        <f t="shared" si="13"/>
        <v>9591.7099999999991</v>
      </c>
      <c r="T20" s="117">
        <f t="shared" si="14"/>
        <v>0</v>
      </c>
      <c r="U20" s="109">
        <f t="shared" si="15"/>
        <v>0.99029191367928504</v>
      </c>
    </row>
    <row r="21" spans="2:21" ht="39" customHeight="1" x14ac:dyDescent="0.2">
      <c r="B21" s="76"/>
      <c r="C21" s="105" t="s">
        <v>111</v>
      </c>
      <c r="D21" s="114" t="s">
        <v>110</v>
      </c>
      <c r="E21" s="116"/>
      <c r="F21" s="116"/>
      <c r="G21" s="116">
        <f t="shared" si="18"/>
        <v>0</v>
      </c>
      <c r="H21" s="116"/>
      <c r="I21" s="116">
        <f>1653.634*1000</f>
        <v>1653634</v>
      </c>
      <c r="J21" s="116">
        <f t="shared" si="16"/>
        <v>1653634</v>
      </c>
      <c r="K21" s="117">
        <f t="shared" si="19"/>
        <v>0</v>
      </c>
      <c r="L21" s="117">
        <f t="shared" si="20"/>
        <v>0</v>
      </c>
      <c r="M21" s="117">
        <f t="shared" si="21"/>
        <v>0</v>
      </c>
      <c r="N21" s="117">
        <f t="shared" si="22"/>
        <v>1653634</v>
      </c>
      <c r="O21" s="113">
        <f t="shared" si="9"/>
        <v>1.03796694230777</v>
      </c>
      <c r="P21" s="117">
        <f t="shared" si="23"/>
        <v>1716417.43</v>
      </c>
      <c r="Q21" s="132">
        <f t="shared" si="11"/>
        <v>1.0198016000000001</v>
      </c>
      <c r="R21" s="117">
        <f t="shared" si="12"/>
        <v>1750405.24</v>
      </c>
      <c r="S21" s="117">
        <f t="shared" si="13"/>
        <v>1733411.34</v>
      </c>
      <c r="T21" s="117">
        <f t="shared" si="14"/>
        <v>0</v>
      </c>
      <c r="U21" s="109">
        <f t="shared" si="15"/>
        <v>0.99029144816773995</v>
      </c>
    </row>
    <row r="22" spans="2:21" ht="31.5" customHeight="1" x14ac:dyDescent="0.2">
      <c r="B22" s="76"/>
      <c r="C22" s="114" t="s">
        <v>21</v>
      </c>
      <c r="D22" s="114" t="s">
        <v>98</v>
      </c>
      <c r="E22" s="116">
        <f>5263.09*1000</f>
        <v>5263090</v>
      </c>
      <c r="F22" s="116"/>
      <c r="G22" s="116">
        <f t="shared" ref="G22:G23" si="24">E22+F22</f>
        <v>5263090</v>
      </c>
      <c r="H22" s="116"/>
      <c r="I22" s="116"/>
      <c r="J22" s="116">
        <f t="shared" si="16"/>
        <v>5263090</v>
      </c>
      <c r="K22" s="117">
        <f t="shared" si="19"/>
        <v>121051.07</v>
      </c>
      <c r="L22" s="117">
        <f t="shared" si="20"/>
        <v>-18157.66</v>
      </c>
      <c r="M22" s="117">
        <f t="shared" si="21"/>
        <v>26920.71</v>
      </c>
      <c r="N22" s="117">
        <f t="shared" si="22"/>
        <v>5392904.1200000001</v>
      </c>
      <c r="O22" s="113">
        <f t="shared" si="9"/>
        <v>1.03796694230777</v>
      </c>
      <c r="P22" s="117">
        <f t="shared" si="23"/>
        <v>5597656.2000000002</v>
      </c>
      <c r="Q22" s="132">
        <f t="shared" si="11"/>
        <v>1.0198016000000001</v>
      </c>
      <c r="R22" s="117">
        <f t="shared" si="12"/>
        <v>5708498.75</v>
      </c>
      <c r="S22" s="117">
        <f t="shared" si="13"/>
        <v>5653077.4800000004</v>
      </c>
      <c r="T22" s="117">
        <f t="shared" si="14"/>
        <v>0</v>
      </c>
      <c r="U22" s="109">
        <f t="shared" si="15"/>
        <v>0.99029144571504002</v>
      </c>
    </row>
    <row r="23" spans="2:21" ht="36.75" customHeight="1" x14ac:dyDescent="0.2">
      <c r="B23" s="76"/>
      <c r="C23" s="114" t="s">
        <v>22</v>
      </c>
      <c r="D23" s="114" t="s">
        <v>109</v>
      </c>
      <c r="E23" s="116">
        <f>1514.92*1000</f>
        <v>1514920</v>
      </c>
      <c r="F23" s="116"/>
      <c r="G23" s="116">
        <f t="shared" si="24"/>
        <v>1514920</v>
      </c>
      <c r="H23" s="116"/>
      <c r="I23" s="116"/>
      <c r="J23" s="116">
        <f t="shared" si="16"/>
        <v>1514920</v>
      </c>
      <c r="K23" s="117">
        <f t="shared" si="19"/>
        <v>34843.160000000003</v>
      </c>
      <c r="L23" s="117">
        <f t="shared" si="20"/>
        <v>-5226.47</v>
      </c>
      <c r="M23" s="117">
        <f t="shared" si="21"/>
        <v>7748.82</v>
      </c>
      <c r="N23" s="117">
        <f t="shared" si="22"/>
        <v>1552285.51</v>
      </c>
      <c r="O23" s="113">
        <f t="shared" si="9"/>
        <v>1.03796694230777</v>
      </c>
      <c r="P23" s="117">
        <f t="shared" si="23"/>
        <v>1611221.04</v>
      </c>
      <c r="Q23" s="132">
        <f t="shared" si="11"/>
        <v>1.0198016000000001</v>
      </c>
      <c r="R23" s="117">
        <f t="shared" si="12"/>
        <v>1643125.79</v>
      </c>
      <c r="S23" s="117">
        <f t="shared" si="13"/>
        <v>1627173.42</v>
      </c>
      <c r="T23" s="117">
        <f t="shared" si="14"/>
        <v>0</v>
      </c>
      <c r="U23" s="109">
        <f t="shared" si="15"/>
        <v>0.99029144932354796</v>
      </c>
    </row>
    <row r="24" spans="2:21" ht="36.75" customHeight="1" x14ac:dyDescent="0.2">
      <c r="B24" s="76"/>
      <c r="C24" s="114" t="s">
        <v>107</v>
      </c>
      <c r="D24" s="114" t="s">
        <v>106</v>
      </c>
      <c r="E24" s="116">
        <f>347.03*1000</f>
        <v>347030</v>
      </c>
      <c r="F24" s="116">
        <f>93.18*1000</f>
        <v>93180</v>
      </c>
      <c r="G24" s="116">
        <f t="shared" ref="G24:G28" si="25">E24+F24</f>
        <v>440210</v>
      </c>
      <c r="H24" s="116"/>
      <c r="I24" s="116"/>
      <c r="J24" s="116">
        <f t="shared" si="16"/>
        <v>440210</v>
      </c>
      <c r="K24" s="117">
        <f t="shared" si="19"/>
        <v>10124.83</v>
      </c>
      <c r="L24" s="117">
        <f t="shared" si="20"/>
        <v>-1518.72</v>
      </c>
      <c r="M24" s="117">
        <f t="shared" si="21"/>
        <v>2251.67</v>
      </c>
      <c r="N24" s="117">
        <f t="shared" si="22"/>
        <v>451067.78</v>
      </c>
      <c r="O24" s="113">
        <f t="shared" si="9"/>
        <v>1.03796694230777</v>
      </c>
      <c r="P24" s="117">
        <f t="shared" si="23"/>
        <v>468193.44</v>
      </c>
      <c r="Q24" s="132">
        <f t="shared" si="11"/>
        <v>1.0198016000000001</v>
      </c>
      <c r="R24" s="117">
        <f t="shared" si="12"/>
        <v>477464.42</v>
      </c>
      <c r="S24" s="117">
        <f t="shared" si="13"/>
        <v>472828.93</v>
      </c>
      <c r="T24" s="117">
        <f t="shared" si="14"/>
        <v>0</v>
      </c>
      <c r="U24" s="109">
        <f t="shared" si="15"/>
        <v>0.99029144412477899</v>
      </c>
    </row>
    <row r="25" spans="2:21" ht="42.75" customHeight="1" x14ac:dyDescent="0.2">
      <c r="B25" s="76"/>
      <c r="C25" s="114" t="s">
        <v>25</v>
      </c>
      <c r="D25" s="114" t="s">
        <v>26</v>
      </c>
      <c r="E25" s="116">
        <f>2527.97*1000</f>
        <v>2527970</v>
      </c>
      <c r="F25" s="116"/>
      <c r="G25" s="116">
        <f t="shared" si="25"/>
        <v>2527970</v>
      </c>
      <c r="H25" s="116"/>
      <c r="I25" s="116"/>
      <c r="J25" s="116">
        <f t="shared" si="16"/>
        <v>2527970</v>
      </c>
      <c r="K25" s="117">
        <f t="shared" si="19"/>
        <v>58143.31</v>
      </c>
      <c r="L25" s="117">
        <f t="shared" si="20"/>
        <v>-8721.5</v>
      </c>
      <c r="M25" s="117">
        <f t="shared" si="21"/>
        <v>12930.57</v>
      </c>
      <c r="N25" s="117">
        <f t="shared" si="22"/>
        <v>2590322.38</v>
      </c>
      <c r="O25" s="113">
        <f t="shared" si="9"/>
        <v>1.03796694230777</v>
      </c>
      <c r="P25" s="117">
        <f t="shared" si="23"/>
        <v>2688669</v>
      </c>
      <c r="Q25" s="132">
        <f t="shared" si="11"/>
        <v>1.0198016000000001</v>
      </c>
      <c r="R25" s="117">
        <f t="shared" si="12"/>
        <v>2741908.95</v>
      </c>
      <c r="S25" s="117">
        <f t="shared" si="13"/>
        <v>2715288.98</v>
      </c>
      <c r="T25" s="117">
        <f t="shared" si="14"/>
        <v>0</v>
      </c>
      <c r="U25" s="109">
        <f t="shared" si="15"/>
        <v>0.99029144640269695</v>
      </c>
    </row>
    <row r="26" spans="2:21" ht="48.75" customHeight="1" x14ac:dyDescent="0.2">
      <c r="B26" s="76"/>
      <c r="C26" s="114" t="s">
        <v>27</v>
      </c>
      <c r="D26" s="114" t="s">
        <v>104</v>
      </c>
      <c r="E26" s="116">
        <f>72.4*1000</f>
        <v>72400</v>
      </c>
      <c r="F26" s="116"/>
      <c r="G26" s="116">
        <f t="shared" si="25"/>
        <v>72400</v>
      </c>
      <c r="H26" s="116"/>
      <c r="I26" s="116"/>
      <c r="J26" s="116">
        <f t="shared" si="16"/>
        <v>72400</v>
      </c>
      <c r="K26" s="117">
        <f t="shared" si="19"/>
        <v>1665.2</v>
      </c>
      <c r="L26" s="117">
        <f t="shared" si="20"/>
        <v>-249.78</v>
      </c>
      <c r="M26" s="117">
        <f t="shared" si="21"/>
        <v>370.33</v>
      </c>
      <c r="N26" s="117">
        <f t="shared" si="22"/>
        <v>74185.75</v>
      </c>
      <c r="O26" s="113">
        <f t="shared" si="9"/>
        <v>1.03796694230777</v>
      </c>
      <c r="P26" s="117">
        <f t="shared" si="23"/>
        <v>77002.36</v>
      </c>
      <c r="Q26" s="132">
        <f t="shared" si="11"/>
        <v>1.0198016000000001</v>
      </c>
      <c r="R26" s="117">
        <f t="shared" si="12"/>
        <v>78527.13</v>
      </c>
      <c r="S26" s="117">
        <f t="shared" si="13"/>
        <v>77764.75</v>
      </c>
      <c r="T26" s="117">
        <f t="shared" si="14"/>
        <v>0</v>
      </c>
      <c r="U26" s="109">
        <f t="shared" si="15"/>
        <v>0.99029150817048806</v>
      </c>
    </row>
    <row r="27" spans="2:21" ht="33.75" customHeight="1" x14ac:dyDescent="0.2">
      <c r="B27" s="76"/>
      <c r="C27" s="114" t="s">
        <v>30</v>
      </c>
      <c r="D27" s="114" t="s">
        <v>31</v>
      </c>
      <c r="E27" s="116">
        <f>200.12*1000</f>
        <v>200120</v>
      </c>
      <c r="F27" s="116">
        <f>2008.73*1000</f>
        <v>2008730</v>
      </c>
      <c r="G27" s="116">
        <f t="shared" si="25"/>
        <v>2208850</v>
      </c>
      <c r="H27" s="116">
        <f>8.18*1000</f>
        <v>8180</v>
      </c>
      <c r="I27" s="116"/>
      <c r="J27" s="116">
        <f t="shared" si="16"/>
        <v>2217030</v>
      </c>
      <c r="K27" s="117">
        <f t="shared" si="19"/>
        <v>50803.55</v>
      </c>
      <c r="L27" s="117">
        <f t="shared" si="20"/>
        <v>-7620.53</v>
      </c>
      <c r="M27" s="117">
        <f t="shared" si="21"/>
        <v>11298.27</v>
      </c>
      <c r="N27" s="117">
        <f t="shared" si="22"/>
        <v>2271511.29</v>
      </c>
      <c r="O27" s="113">
        <f t="shared" si="9"/>
        <v>1.03796694230777</v>
      </c>
      <c r="P27" s="117">
        <f t="shared" si="23"/>
        <v>2357753.63</v>
      </c>
      <c r="Q27" s="132">
        <f t="shared" si="11"/>
        <v>1.0198016000000001</v>
      </c>
      <c r="R27" s="117">
        <f t="shared" si="12"/>
        <v>2404440.92</v>
      </c>
      <c r="S27" s="117">
        <f t="shared" si="13"/>
        <v>2381097.2799999998</v>
      </c>
      <c r="T27" s="117">
        <f t="shared" si="14"/>
        <v>8574.6299999999992</v>
      </c>
      <c r="U27" s="109">
        <f t="shared" si="15"/>
        <v>0.99029144787637402</v>
      </c>
    </row>
    <row r="28" spans="2:21" ht="28.5" customHeight="1" x14ac:dyDescent="0.2">
      <c r="B28" s="76"/>
      <c r="C28" s="114" t="s">
        <v>83</v>
      </c>
      <c r="D28" s="114" t="s">
        <v>80</v>
      </c>
      <c r="E28" s="116">
        <f>1658.54*1000</f>
        <v>1658540</v>
      </c>
      <c r="F28" s="116"/>
      <c r="G28" s="116">
        <f t="shared" si="25"/>
        <v>1658540</v>
      </c>
      <c r="H28" s="116"/>
      <c r="I28" s="116"/>
      <c r="J28" s="116">
        <f t="shared" si="16"/>
        <v>1658540</v>
      </c>
      <c r="K28" s="117">
        <f t="shared" si="19"/>
        <v>38146.42</v>
      </c>
      <c r="L28" s="117">
        <f t="shared" si="20"/>
        <v>-5721.96</v>
      </c>
      <c r="M28" s="117">
        <f t="shared" si="21"/>
        <v>8483.43</v>
      </c>
      <c r="N28" s="117">
        <f t="shared" si="22"/>
        <v>1699447.89</v>
      </c>
      <c r="O28" s="113">
        <f t="shared" si="9"/>
        <v>1.03796694230777</v>
      </c>
      <c r="P28" s="117">
        <f t="shared" si="23"/>
        <v>1763970.73</v>
      </c>
      <c r="Q28" s="132">
        <f t="shared" si="11"/>
        <v>1.0198016000000001</v>
      </c>
      <c r="R28" s="117">
        <f t="shared" si="12"/>
        <v>1798900.17</v>
      </c>
      <c r="S28" s="117">
        <f t="shared" si="13"/>
        <v>1781435.45</v>
      </c>
      <c r="T28" s="117">
        <f t="shared" si="14"/>
        <v>0</v>
      </c>
      <c r="U28" s="109">
        <f t="shared" si="15"/>
        <v>0.99029144568928495</v>
      </c>
    </row>
    <row r="29" spans="2:21" ht="37.5" customHeight="1" x14ac:dyDescent="0.2">
      <c r="B29" s="76"/>
      <c r="C29" s="114" t="s">
        <v>37</v>
      </c>
      <c r="D29" s="114" t="s">
        <v>38</v>
      </c>
      <c r="E29" s="116"/>
      <c r="F29" s="116"/>
      <c r="G29" s="116"/>
      <c r="H29" s="116"/>
      <c r="I29" s="116">
        <f>14.49*1000</f>
        <v>14490</v>
      </c>
      <c r="J29" s="116">
        <f t="shared" si="16"/>
        <v>14490</v>
      </c>
      <c r="K29" s="117">
        <f t="shared" si="19"/>
        <v>0</v>
      </c>
      <c r="L29" s="117">
        <f t="shared" si="20"/>
        <v>0</v>
      </c>
      <c r="M29" s="117">
        <f t="shared" si="21"/>
        <v>0</v>
      </c>
      <c r="N29" s="117">
        <f t="shared" si="22"/>
        <v>14490</v>
      </c>
      <c r="O29" s="113">
        <f t="shared" si="9"/>
        <v>1.03796694230777</v>
      </c>
      <c r="P29" s="117">
        <f t="shared" si="23"/>
        <v>15040.14</v>
      </c>
      <c r="Q29" s="132">
        <f t="shared" si="11"/>
        <v>1.0198016000000001</v>
      </c>
      <c r="R29" s="117">
        <f t="shared" si="12"/>
        <v>15337.96</v>
      </c>
      <c r="S29" s="117">
        <f t="shared" si="13"/>
        <v>15189.05</v>
      </c>
      <c r="T29" s="117">
        <f t="shared" si="14"/>
        <v>0</v>
      </c>
      <c r="U29" s="109">
        <f t="shared" si="15"/>
        <v>0.99029140772306101</v>
      </c>
    </row>
    <row r="30" spans="2:21" s="121" customFormat="1" ht="41.25" customHeight="1" x14ac:dyDescent="0.2">
      <c r="B30" s="118"/>
      <c r="C30" s="95" t="s">
        <v>240</v>
      </c>
      <c r="D30" s="96" t="s">
        <v>133</v>
      </c>
      <c r="E30" s="119"/>
      <c r="F30" s="119"/>
      <c r="G30" s="116"/>
      <c r="H30" s="119"/>
      <c r="I30" s="119">
        <v>32663.22</v>
      </c>
      <c r="J30" s="119">
        <f>I30</f>
        <v>32663.22</v>
      </c>
      <c r="K30" s="120"/>
      <c r="L30" s="120"/>
      <c r="M30" s="120"/>
      <c r="N30" s="120">
        <f>J30+K30+L30+M30</f>
        <v>32663.22</v>
      </c>
      <c r="O30" s="122">
        <f t="shared" si="9"/>
        <v>1.0379669</v>
      </c>
      <c r="P30" s="120">
        <f t="shared" si="23"/>
        <v>33903.339999999997</v>
      </c>
      <c r="Q30" s="122">
        <f t="shared" si="11"/>
        <v>1.0198016000000001</v>
      </c>
      <c r="R30" s="117">
        <f t="shared" si="12"/>
        <v>34574.68</v>
      </c>
      <c r="S30" s="117">
        <f t="shared" si="13"/>
        <v>34239.01</v>
      </c>
      <c r="T30" s="117">
        <f t="shared" si="14"/>
        <v>0</v>
      </c>
      <c r="U30" s="121">
        <f t="shared" si="15"/>
        <v>0.99029145027517296</v>
      </c>
    </row>
    <row r="31" spans="2:21" s="121" customFormat="1" ht="41.25" customHeight="1" x14ac:dyDescent="0.2">
      <c r="B31" s="118"/>
      <c r="C31" s="95" t="s">
        <v>241</v>
      </c>
      <c r="D31" s="96" t="s">
        <v>132</v>
      </c>
      <c r="E31" s="119"/>
      <c r="F31" s="119"/>
      <c r="G31" s="119"/>
      <c r="H31" s="119"/>
      <c r="I31" s="119">
        <v>743600</v>
      </c>
      <c r="J31" s="119">
        <f t="shared" ref="J31" si="26">I31</f>
        <v>743600</v>
      </c>
      <c r="K31" s="120"/>
      <c r="L31" s="120"/>
      <c r="M31" s="120"/>
      <c r="N31" s="120">
        <f t="shared" si="22"/>
        <v>743600</v>
      </c>
      <c r="O31" s="122">
        <v>1</v>
      </c>
      <c r="P31" s="120">
        <f t="shared" si="23"/>
        <v>743600</v>
      </c>
      <c r="Q31" s="122">
        <v>1</v>
      </c>
      <c r="R31" s="117">
        <f t="shared" si="12"/>
        <v>743600</v>
      </c>
      <c r="S31" s="117">
        <f t="shared" si="13"/>
        <v>743600</v>
      </c>
      <c r="T31" s="117">
        <f t="shared" si="14"/>
        <v>0</v>
      </c>
      <c r="U31" s="218">
        <f t="shared" si="15"/>
        <v>1</v>
      </c>
    </row>
    <row r="32" spans="2:21" ht="58.5" customHeight="1" x14ac:dyDescent="0.2">
      <c r="B32" s="76"/>
      <c r="C32" s="105" t="s">
        <v>102</v>
      </c>
      <c r="D32" s="79" t="s">
        <v>101</v>
      </c>
      <c r="E32" s="80"/>
      <c r="F32" s="80"/>
      <c r="G32" s="80"/>
      <c r="H32" s="80"/>
      <c r="I32" s="80">
        <f>(0.00266+0.03882+0.04914)*1000</f>
        <v>90.62</v>
      </c>
      <c r="J32" s="80">
        <f t="shared" ref="J32:J35" si="27">G32+H32+I32</f>
        <v>90.62</v>
      </c>
      <c r="K32" s="117">
        <f t="shared" si="19"/>
        <v>0</v>
      </c>
      <c r="L32" s="117">
        <f t="shared" si="20"/>
        <v>0</v>
      </c>
      <c r="M32" s="117">
        <f t="shared" si="21"/>
        <v>0</v>
      </c>
      <c r="N32" s="117">
        <f t="shared" si="22"/>
        <v>90.62</v>
      </c>
      <c r="O32" s="113">
        <f>$O$43</f>
        <v>1.03796694230777</v>
      </c>
      <c r="P32" s="117">
        <f t="shared" si="23"/>
        <v>94.06</v>
      </c>
      <c r="Q32" s="132">
        <f>$H$66</f>
        <v>1.0198016000000001</v>
      </c>
      <c r="R32" s="117">
        <f t="shared" si="12"/>
        <v>95.92</v>
      </c>
      <c r="S32" s="117">
        <f t="shared" si="13"/>
        <v>94.99</v>
      </c>
      <c r="T32" s="117">
        <f t="shared" si="14"/>
        <v>0</v>
      </c>
      <c r="U32" s="109">
        <f t="shared" si="15"/>
        <v>0.99030442035029198</v>
      </c>
    </row>
    <row r="33" spans="1:22" ht="57" customHeight="1" x14ac:dyDescent="0.2">
      <c r="B33" s="76"/>
      <c r="C33" s="105" t="s">
        <v>100</v>
      </c>
      <c r="D33" s="79" t="s">
        <v>54</v>
      </c>
      <c r="E33" s="80"/>
      <c r="F33" s="80"/>
      <c r="G33" s="80"/>
      <c r="H33" s="80"/>
      <c r="I33" s="80">
        <f>105.896*1000</f>
        <v>105896</v>
      </c>
      <c r="J33" s="80">
        <f t="shared" si="27"/>
        <v>105896</v>
      </c>
      <c r="K33" s="117">
        <f t="shared" si="19"/>
        <v>0</v>
      </c>
      <c r="L33" s="117">
        <f t="shared" si="20"/>
        <v>0</v>
      </c>
      <c r="M33" s="117">
        <f t="shared" si="21"/>
        <v>0</v>
      </c>
      <c r="N33" s="117">
        <f t="shared" si="22"/>
        <v>105896</v>
      </c>
      <c r="O33" s="113">
        <f>$O$43</f>
        <v>1.03796694230777</v>
      </c>
      <c r="P33" s="117">
        <f t="shared" si="23"/>
        <v>109916.55</v>
      </c>
      <c r="Q33" s="132">
        <f>$H$66</f>
        <v>1.0198016000000001</v>
      </c>
      <c r="R33" s="117">
        <f t="shared" si="12"/>
        <v>112093.07</v>
      </c>
      <c r="S33" s="117">
        <f t="shared" si="13"/>
        <v>111004.81</v>
      </c>
      <c r="T33" s="117">
        <f t="shared" si="14"/>
        <v>0</v>
      </c>
      <c r="U33" s="109">
        <f t="shared" si="15"/>
        <v>0.99029146048011696</v>
      </c>
    </row>
    <row r="34" spans="1:22" ht="27" customHeight="1" x14ac:dyDescent="0.2">
      <c r="B34" s="123"/>
      <c r="C34" s="105" t="s">
        <v>62</v>
      </c>
      <c r="D34" s="124" t="s">
        <v>157</v>
      </c>
      <c r="E34" s="97"/>
      <c r="F34" s="97"/>
      <c r="G34" s="97"/>
      <c r="H34" s="97"/>
      <c r="I34" s="80">
        <f>33.78*1000</f>
        <v>33780</v>
      </c>
      <c r="J34" s="80">
        <f t="shared" si="27"/>
        <v>33780</v>
      </c>
      <c r="K34" s="117">
        <f t="shared" si="19"/>
        <v>0</v>
      </c>
      <c r="L34" s="117">
        <f t="shared" si="20"/>
        <v>0</v>
      </c>
      <c r="M34" s="117">
        <f t="shared" si="21"/>
        <v>0</v>
      </c>
      <c r="N34" s="117">
        <f t="shared" si="22"/>
        <v>33780</v>
      </c>
      <c r="O34" s="113">
        <f>$O$43</f>
        <v>1.03796694230777</v>
      </c>
      <c r="P34" s="117">
        <f t="shared" si="23"/>
        <v>35062.519999999997</v>
      </c>
      <c r="Q34" s="132">
        <f>$H$66</f>
        <v>1.0198016000000001</v>
      </c>
      <c r="R34" s="117">
        <f t="shared" si="12"/>
        <v>35756.81</v>
      </c>
      <c r="S34" s="117">
        <f t="shared" si="13"/>
        <v>35409.67</v>
      </c>
      <c r="T34" s="117">
        <f t="shared" si="14"/>
        <v>0</v>
      </c>
      <c r="U34" s="109">
        <f t="shared" si="15"/>
        <v>0.99029163955062005</v>
      </c>
    </row>
    <row r="35" spans="1:22" ht="31.5" x14ac:dyDescent="0.2">
      <c r="B35" s="123"/>
      <c r="C35" s="105" t="s">
        <v>64</v>
      </c>
      <c r="D35" s="79" t="s">
        <v>65</v>
      </c>
      <c r="E35" s="97"/>
      <c r="F35" s="97"/>
      <c r="G35" s="97"/>
      <c r="H35" s="97"/>
      <c r="I35" s="80">
        <f>54.586*1000</f>
        <v>54586</v>
      </c>
      <c r="J35" s="80">
        <f t="shared" si="27"/>
        <v>54586</v>
      </c>
      <c r="K35" s="117">
        <f t="shared" si="19"/>
        <v>0</v>
      </c>
      <c r="L35" s="117">
        <f t="shared" si="20"/>
        <v>0</v>
      </c>
      <c r="M35" s="117">
        <f t="shared" si="21"/>
        <v>0</v>
      </c>
      <c r="N35" s="117">
        <f t="shared" si="22"/>
        <v>54586</v>
      </c>
      <c r="O35" s="113">
        <f>$O$43</f>
        <v>1.03796694230777</v>
      </c>
      <c r="P35" s="117">
        <f t="shared" si="23"/>
        <v>56658.46</v>
      </c>
      <c r="Q35" s="132">
        <f>$H$66</f>
        <v>1.0198016000000001</v>
      </c>
      <c r="R35" s="117">
        <f t="shared" si="12"/>
        <v>57780.39</v>
      </c>
      <c r="S35" s="117">
        <f t="shared" si="13"/>
        <v>57219.43</v>
      </c>
      <c r="T35" s="117">
        <f t="shared" si="14"/>
        <v>0</v>
      </c>
      <c r="U35" s="109">
        <f>S35/R35</f>
        <v>0.990291515858581</v>
      </c>
      <c r="V35" s="249">
        <f>O35*Q35*U35</f>
        <v>1.0482437</v>
      </c>
    </row>
    <row r="36" spans="1:22" ht="47.25" x14ac:dyDescent="0.2">
      <c r="B36" s="123"/>
      <c r="C36" s="219" t="s">
        <v>71</v>
      </c>
      <c r="D36" s="219" t="s">
        <v>238</v>
      </c>
      <c r="E36" s="220">
        <f>(E19+E20+E21+E22+E23+E24+E25+E26+E27+E28)*2%</f>
        <v>233676.2</v>
      </c>
      <c r="F36" s="220">
        <f>(F19+F20+F21+F22+F23+F24+F25+F26+F27+F28)*2%</f>
        <v>42038.2</v>
      </c>
      <c r="G36" s="220">
        <f>(G19+G20+G21+G22+G23+G24+G25+G26+G27+G28)*2%</f>
        <v>275714.40000000002</v>
      </c>
      <c r="H36" s="220">
        <f>(H19+H20+H21+H22+H23+H24+H25+H26+H27+H28)*2%</f>
        <v>163.6</v>
      </c>
      <c r="I36" s="220">
        <f>(I18+I19+I20+I21+I22+I23+I24+I25+I26+I27+I28+I29+I30+I31+I32+I33+I34+I35)*2%</f>
        <v>55715.199999999997</v>
      </c>
      <c r="J36" s="220">
        <f t="shared" ref="J36:T36" si="28">(J18+J19+J20+J21+J22+J23+J24+J25+J26+J27+J28+J29+J30+J31+J32+J33+J34+J35)*2%</f>
        <v>331593.2</v>
      </c>
      <c r="K36" s="220">
        <f t="shared" si="28"/>
        <v>6341.43</v>
      </c>
      <c r="L36" s="220">
        <f t="shared" si="28"/>
        <v>-951.21</v>
      </c>
      <c r="M36" s="220">
        <f t="shared" si="28"/>
        <v>1410.28</v>
      </c>
      <c r="N36" s="220">
        <f t="shared" si="28"/>
        <v>338393.69</v>
      </c>
      <c r="O36" s="220"/>
      <c r="P36" s="220">
        <f t="shared" si="28"/>
        <v>350676.82</v>
      </c>
      <c r="Q36" s="220"/>
      <c r="R36" s="220">
        <f t="shared" si="28"/>
        <v>357326.29</v>
      </c>
      <c r="S36" s="220">
        <f t="shared" si="28"/>
        <v>354001.56</v>
      </c>
      <c r="T36" s="220">
        <f t="shared" si="28"/>
        <v>171.49</v>
      </c>
    </row>
    <row r="37" spans="1:22" s="139" customFormat="1" ht="24" customHeight="1" x14ac:dyDescent="0.2">
      <c r="A37" s="134"/>
      <c r="B37" s="135" t="s">
        <v>18</v>
      </c>
      <c r="C37" s="136" t="s">
        <v>18</v>
      </c>
      <c r="D37" s="136" t="s">
        <v>158</v>
      </c>
      <c r="E37" s="137">
        <f>E14+E17</f>
        <v>11917486.199999999</v>
      </c>
      <c r="F37" s="137">
        <f>F14+F17</f>
        <v>2143948.2000000002</v>
      </c>
      <c r="G37" s="137">
        <f>G14+G17</f>
        <v>14061434.4</v>
      </c>
      <c r="H37" s="137">
        <f>H14+H17</f>
        <v>8343.6</v>
      </c>
      <c r="I37" s="137">
        <f>I14+I17</f>
        <v>5487263.2400000002</v>
      </c>
      <c r="J37" s="137">
        <f t="shared" ref="J37:T37" si="29">J14+J17</f>
        <v>19557041.239999998</v>
      </c>
      <c r="K37" s="137">
        <f t="shared" si="29"/>
        <v>323412.99</v>
      </c>
      <c r="L37" s="137">
        <f t="shared" si="29"/>
        <v>-48511.93</v>
      </c>
      <c r="M37" s="137">
        <f t="shared" si="29"/>
        <v>71924.25</v>
      </c>
      <c r="N37" s="137">
        <f t="shared" si="29"/>
        <v>19903866.539999999</v>
      </c>
      <c r="O37" s="137"/>
      <c r="P37" s="137">
        <f t="shared" si="29"/>
        <v>20630758.629999999</v>
      </c>
      <c r="Q37" s="137"/>
      <c r="R37" s="137">
        <f>R14+R17</f>
        <v>20997344.129999999</v>
      </c>
      <c r="S37" s="137">
        <f t="shared" si="29"/>
        <v>20814051.440000001</v>
      </c>
      <c r="T37" s="137">
        <f t="shared" si="29"/>
        <v>8746.1200000000008</v>
      </c>
      <c r="U37" s="138">
        <f>N37-S37</f>
        <v>-910184.900000002</v>
      </c>
    </row>
    <row r="38" spans="1:22" s="87" customFormat="1" ht="24" customHeight="1" x14ac:dyDescent="0.2">
      <c r="A38" s="140"/>
      <c r="B38" s="141"/>
      <c r="C38" s="141"/>
      <c r="D38" s="141" t="s">
        <v>159</v>
      </c>
      <c r="E38" s="142">
        <f>ROUND(E37*20%,2)</f>
        <v>2383497.2400000002</v>
      </c>
      <c r="F38" s="142">
        <f t="shared" ref="F38:H38" si="30">ROUND(F37*20%,2)</f>
        <v>428789.64</v>
      </c>
      <c r="G38" s="142">
        <f t="shared" si="30"/>
        <v>2812286.88</v>
      </c>
      <c r="H38" s="142">
        <f t="shared" si="30"/>
        <v>1668.72</v>
      </c>
      <c r="I38" s="142">
        <f>ROUND(I37*20%,2)</f>
        <v>1097452.6499999999</v>
      </c>
      <c r="J38" s="142">
        <f t="shared" ref="J38:T38" si="31">ROUND(J37*20%,2)</f>
        <v>3911408.25</v>
      </c>
      <c r="K38" s="142">
        <f t="shared" si="31"/>
        <v>64682.6</v>
      </c>
      <c r="L38" s="142">
        <f t="shared" si="31"/>
        <v>-9702.39</v>
      </c>
      <c r="M38" s="142">
        <f t="shared" si="31"/>
        <v>14384.85</v>
      </c>
      <c r="N38" s="142">
        <f t="shared" si="31"/>
        <v>3980773.31</v>
      </c>
      <c r="O38" s="142"/>
      <c r="P38" s="142">
        <f t="shared" si="31"/>
        <v>4126151.73</v>
      </c>
      <c r="Q38" s="142"/>
      <c r="R38" s="142">
        <f t="shared" si="31"/>
        <v>4199468.83</v>
      </c>
      <c r="S38" s="142">
        <f t="shared" si="31"/>
        <v>4162810.29</v>
      </c>
      <c r="T38" s="142">
        <f t="shared" si="31"/>
        <v>1749.22</v>
      </c>
      <c r="U38" s="143"/>
    </row>
    <row r="39" spans="1:22" ht="24" customHeight="1" x14ac:dyDescent="0.2">
      <c r="A39" s="133"/>
      <c r="B39" s="144"/>
      <c r="C39" s="141"/>
      <c r="D39" s="136" t="s">
        <v>160</v>
      </c>
      <c r="E39" s="137">
        <f>E37+E38</f>
        <v>14300983.439999999</v>
      </c>
      <c r="F39" s="137">
        <f t="shared" ref="F39:I39" si="32">F37+F38</f>
        <v>2572737.84</v>
      </c>
      <c r="G39" s="137">
        <f t="shared" si="32"/>
        <v>16873721.280000001</v>
      </c>
      <c r="H39" s="137">
        <f t="shared" si="32"/>
        <v>10012.32</v>
      </c>
      <c r="I39" s="137">
        <f t="shared" si="32"/>
        <v>6584715.8899999997</v>
      </c>
      <c r="J39" s="137">
        <f t="shared" ref="J39:T39" si="33">J37+J38</f>
        <v>23468449.489999998</v>
      </c>
      <c r="K39" s="137">
        <f t="shared" si="33"/>
        <v>388095.59</v>
      </c>
      <c r="L39" s="137">
        <f t="shared" si="33"/>
        <v>-58214.32</v>
      </c>
      <c r="M39" s="137">
        <f t="shared" si="33"/>
        <v>86309.1</v>
      </c>
      <c r="N39" s="137">
        <f t="shared" si="33"/>
        <v>23884639.850000001</v>
      </c>
      <c r="O39" s="137"/>
      <c r="P39" s="137">
        <f t="shared" si="33"/>
        <v>24756910.359999999</v>
      </c>
      <c r="Q39" s="137"/>
      <c r="R39" s="137">
        <f t="shared" si="33"/>
        <v>25196812.960000001</v>
      </c>
      <c r="S39" s="137">
        <f t="shared" si="33"/>
        <v>24976861.73</v>
      </c>
      <c r="T39" s="137">
        <f t="shared" si="33"/>
        <v>10495.34</v>
      </c>
      <c r="U39" s="248">
        <f>N39-S39</f>
        <v>-1092221.8799999999</v>
      </c>
    </row>
    <row r="41" spans="1:22" x14ac:dyDescent="0.2"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</row>
    <row r="42" spans="1:22" x14ac:dyDescent="0.2"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</row>
    <row r="43" spans="1:22" ht="35.25" customHeight="1" x14ac:dyDescent="0.25">
      <c r="C43" s="275" t="s">
        <v>131</v>
      </c>
      <c r="D43" s="275"/>
      <c r="E43" s="275"/>
      <c r="F43" s="275"/>
      <c r="G43" s="275"/>
      <c r="H43" s="275"/>
      <c r="I43" s="275"/>
      <c r="J43" s="71"/>
      <c r="K43" s="71"/>
      <c r="L43" s="71"/>
      <c r="M43" s="71"/>
      <c r="N43" s="71"/>
      <c r="O43" s="81">
        <f>1.0082*1.0039*1.0187*1*1.0067*1</f>
        <v>1.03796694230777</v>
      </c>
    </row>
    <row r="45" spans="1:22" ht="15.75" customHeight="1" x14ac:dyDescent="0.2">
      <c r="C45" s="275" t="s">
        <v>239</v>
      </c>
      <c r="D45" s="275"/>
      <c r="E45" s="275"/>
      <c r="F45" s="275"/>
      <c r="G45" s="275"/>
      <c r="H45" s="275"/>
      <c r="I45" s="275"/>
    </row>
    <row r="48" spans="1:22" s="71" customFormat="1" x14ac:dyDescent="0.25">
      <c r="C48" s="125" t="s">
        <v>147</v>
      </c>
      <c r="U48" s="81"/>
    </row>
    <row r="49" spans="3:21" ht="34.5" customHeight="1" x14ac:dyDescent="0.2">
      <c r="C49" s="281" t="s">
        <v>148</v>
      </c>
      <c r="D49" s="282"/>
      <c r="E49" s="282"/>
      <c r="F49" s="282"/>
      <c r="G49" s="283"/>
      <c r="H49" s="126">
        <v>44657</v>
      </c>
      <c r="U49" s="81"/>
    </row>
    <row r="50" spans="3:21" ht="34.5" customHeight="1" x14ac:dyDescent="0.2">
      <c r="C50" s="281" t="s">
        <v>149</v>
      </c>
      <c r="D50" s="282"/>
      <c r="E50" s="282"/>
      <c r="F50" s="282"/>
      <c r="G50" s="283"/>
      <c r="H50" s="127">
        <f>(H52-H51)/30.5</f>
        <v>3</v>
      </c>
      <c r="U50" s="81"/>
    </row>
    <row r="51" spans="3:21" ht="34.5" customHeight="1" x14ac:dyDescent="0.2">
      <c r="C51" s="281" t="s">
        <v>150</v>
      </c>
      <c r="D51" s="282"/>
      <c r="E51" s="282"/>
      <c r="F51" s="282"/>
      <c r="G51" s="283"/>
      <c r="H51" s="126">
        <v>44676</v>
      </c>
      <c r="U51" s="81"/>
    </row>
    <row r="52" spans="3:21" ht="34.5" customHeight="1" x14ac:dyDescent="0.2">
      <c r="C52" s="281" t="s">
        <v>151</v>
      </c>
      <c r="D52" s="282"/>
      <c r="E52" s="282"/>
      <c r="F52" s="282"/>
      <c r="G52" s="283"/>
      <c r="H52" s="126">
        <f>H51+90</f>
        <v>44766</v>
      </c>
      <c r="U52" s="81"/>
    </row>
    <row r="53" spans="3:21" ht="34.5" customHeight="1" x14ac:dyDescent="0.2">
      <c r="C53" s="284" t="s">
        <v>152</v>
      </c>
      <c r="D53" s="285"/>
      <c r="E53" s="285"/>
      <c r="F53" s="285"/>
      <c r="G53" s="286"/>
      <c r="H53" s="250">
        <v>1.048</v>
      </c>
      <c r="U53" s="81"/>
    </row>
    <row r="54" spans="3:21" ht="34.5" customHeight="1" x14ac:dyDescent="0.2">
      <c r="C54" s="287" t="s">
        <v>153</v>
      </c>
      <c r="D54" s="287"/>
      <c r="E54" s="287"/>
      <c r="F54" s="128">
        <f>H53</f>
        <v>1.048</v>
      </c>
      <c r="G54" s="129" t="s">
        <v>154</v>
      </c>
      <c r="H54" s="130">
        <f>H53^(1/12)</f>
        <v>1.0039146000000001</v>
      </c>
      <c r="U54" s="81"/>
    </row>
    <row r="55" spans="3:21" ht="46.5" customHeight="1" x14ac:dyDescent="0.2">
      <c r="C55" s="288" t="s">
        <v>155</v>
      </c>
      <c r="D55" s="289"/>
      <c r="E55" s="290" t="str">
        <f>CONCATENATE("(",H54,"^",ROUND((H51-H49)/30.5,1),"+",H54,"^",ROUND((H52-H49)/30.5,1),")","/2")</f>
        <v>(1,0039146^0,6+1,0039146^3,6)/2</v>
      </c>
      <c r="F55" s="291"/>
      <c r="G55" s="292"/>
      <c r="H55" s="131">
        <f>(H54^ROUND((H51-H49)/30.5,1)+H54^ROUND((H52-H49)/30.5,1))/2</f>
        <v>1.0082557000000001</v>
      </c>
      <c r="U55" s="81"/>
    </row>
    <row r="56" spans="3:21" s="71" customFormat="1" x14ac:dyDescent="0.25">
      <c r="U56" s="81"/>
    </row>
    <row r="57" spans="3:21" s="71" customFormat="1" x14ac:dyDescent="0.25">
      <c r="U57" s="81"/>
    </row>
    <row r="58" spans="3:21" s="71" customFormat="1" x14ac:dyDescent="0.25">
      <c r="U58" s="81"/>
    </row>
    <row r="59" spans="3:21" s="71" customFormat="1" x14ac:dyDescent="0.25">
      <c r="C59" s="125" t="s">
        <v>140</v>
      </c>
      <c r="U59" s="81"/>
    </row>
    <row r="60" spans="3:21" ht="34.5" customHeight="1" x14ac:dyDescent="0.2">
      <c r="C60" s="281" t="s">
        <v>148</v>
      </c>
      <c r="D60" s="282"/>
      <c r="E60" s="282"/>
      <c r="F60" s="282"/>
      <c r="G60" s="283"/>
      <c r="H60" s="126">
        <v>44657</v>
      </c>
      <c r="U60" s="81"/>
    </row>
    <row r="61" spans="3:21" ht="34.5" customHeight="1" x14ac:dyDescent="0.2">
      <c r="C61" s="281" t="s">
        <v>149</v>
      </c>
      <c r="D61" s="282"/>
      <c r="E61" s="282"/>
      <c r="F61" s="282"/>
      <c r="G61" s="283"/>
      <c r="H61" s="127">
        <f>(H63-H62)/30.5</f>
        <v>6.2</v>
      </c>
      <c r="U61" s="81"/>
    </row>
    <row r="62" spans="3:21" ht="34.5" customHeight="1" x14ac:dyDescent="0.2">
      <c r="C62" s="281" t="s">
        <v>150</v>
      </c>
      <c r="D62" s="282"/>
      <c r="E62" s="282"/>
      <c r="F62" s="282"/>
      <c r="G62" s="283"/>
      <c r="H62" s="126">
        <f>H51+40</f>
        <v>44716</v>
      </c>
      <c r="U62" s="81"/>
    </row>
    <row r="63" spans="3:21" ht="34.5" customHeight="1" x14ac:dyDescent="0.2">
      <c r="C63" s="281" t="s">
        <v>151</v>
      </c>
      <c r="D63" s="282"/>
      <c r="E63" s="282"/>
      <c r="F63" s="282"/>
      <c r="G63" s="283"/>
      <c r="H63" s="126">
        <v>44905</v>
      </c>
      <c r="U63" s="81"/>
    </row>
    <row r="64" spans="3:21" ht="34.5" customHeight="1" x14ac:dyDescent="0.2">
      <c r="C64" s="284" t="s">
        <v>152</v>
      </c>
      <c r="D64" s="285"/>
      <c r="E64" s="285"/>
      <c r="F64" s="285"/>
      <c r="G64" s="286"/>
      <c r="H64" s="250">
        <v>1.048</v>
      </c>
      <c r="U64" s="81"/>
    </row>
    <row r="65" spans="3:21" ht="34.5" customHeight="1" x14ac:dyDescent="0.2">
      <c r="C65" s="287" t="s">
        <v>153</v>
      </c>
      <c r="D65" s="287"/>
      <c r="E65" s="287"/>
      <c r="F65" s="128">
        <f>H64</f>
        <v>1.048</v>
      </c>
      <c r="G65" s="129" t="s">
        <v>154</v>
      </c>
      <c r="H65" s="130">
        <f>H64^(1/12)</f>
        <v>1.0039146000000001</v>
      </c>
      <c r="U65" s="81"/>
    </row>
    <row r="66" spans="3:21" ht="46.5" customHeight="1" x14ac:dyDescent="0.2">
      <c r="C66" s="288" t="s">
        <v>155</v>
      </c>
      <c r="D66" s="289"/>
      <c r="E66" s="290" t="str">
        <f>CONCATENATE("(",H65,"^",ROUND((H62-H60)/30.5,1),"+",H65,"^",ROUND((H63-H60)/30.5,1),")","/2")</f>
        <v>(1,0039146^1,9+1,0039146^8,1)/2</v>
      </c>
      <c r="F66" s="291"/>
      <c r="G66" s="292"/>
      <c r="H66" s="131">
        <f>(H65^ROUND((H62-H60)/30.5,1)+H65^ROUND((H63-H60)/30.5,1))/2</f>
        <v>1.0198016000000001</v>
      </c>
      <c r="U66" s="81"/>
    </row>
    <row r="67" spans="3:21" s="71" customFormat="1" x14ac:dyDescent="0.25">
      <c r="U67" s="81"/>
    </row>
    <row r="68" spans="3:21" s="71" customFormat="1" x14ac:dyDescent="0.25">
      <c r="U68" s="81"/>
    </row>
  </sheetData>
  <mergeCells count="26">
    <mergeCell ref="C62:G62"/>
    <mergeCell ref="C63:G63"/>
    <mergeCell ref="C64:G64"/>
    <mergeCell ref="C65:E65"/>
    <mergeCell ref="C66:D66"/>
    <mergeCell ref="E66:G66"/>
    <mergeCell ref="C54:E54"/>
    <mergeCell ref="C55:D55"/>
    <mergeCell ref="E55:G55"/>
    <mergeCell ref="C60:G60"/>
    <mergeCell ref="C61:G61"/>
    <mergeCell ref="C49:G49"/>
    <mergeCell ref="C50:G50"/>
    <mergeCell ref="C51:G51"/>
    <mergeCell ref="C52:G52"/>
    <mergeCell ref="C53:G53"/>
    <mergeCell ref="C45:I45"/>
    <mergeCell ref="B11:B12"/>
    <mergeCell ref="C11:C12"/>
    <mergeCell ref="D11:D12"/>
    <mergeCell ref="E11:J11"/>
    <mergeCell ref="A1:O1"/>
    <mergeCell ref="C3:O3"/>
    <mergeCell ref="A7:O7"/>
    <mergeCell ref="A8:O8"/>
    <mergeCell ref="C43:I43"/>
  </mergeCells>
  <pageMargins left="0.33" right="0.23622047244094491" top="0.35433070866141736" bottom="0.35433070866141736" header="0.19685039370078741" footer="0.19685039370078741"/>
  <pageSetup paperSize="9" scale="27" fitToHeight="0" orientation="portrait" r:id="rId1"/>
  <headerFooter alignWithMargins="0">
    <oddHeader>&amp;LГРАНД-Смета, версия 2021.2</oddHeader>
    <oddFooter>&amp;RСтраница &amp;P</oddFooter>
  </headerFooter>
  <ignoredErrors>
    <ignoredError sqref="Q30 Q22:Q29 Q32:Q35 Q18:Q21 Q15:Q16 P17" 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G28"/>
  <sheetViews>
    <sheetView view="pageBreakPreview" topLeftCell="B1" zoomScale="60" zoomScaleNormal="100" workbookViewId="0">
      <selection activeCell="F28" sqref="A1:F28"/>
    </sheetView>
  </sheetViews>
  <sheetFormatPr defaultRowHeight="15.75" x14ac:dyDescent="0.25"/>
  <cols>
    <col min="1" max="1" width="4.5703125" style="71" hidden="1" customWidth="1"/>
    <col min="2" max="2" width="19" style="71" customWidth="1"/>
    <col min="3" max="3" width="47" style="71" customWidth="1"/>
    <col min="4" max="4" width="19" style="71" customWidth="1"/>
    <col min="5" max="5" width="20.140625" style="71" customWidth="1"/>
    <col min="6" max="6" width="26.85546875" style="71" customWidth="1"/>
    <col min="7" max="16384" width="9.140625" style="71"/>
  </cols>
  <sheetData>
    <row r="1" spans="1:7" s="98" customFormat="1" x14ac:dyDescent="0.25">
      <c r="A1" s="272" t="s">
        <v>161</v>
      </c>
      <c r="B1" s="272"/>
      <c r="C1" s="272"/>
      <c r="D1" s="272"/>
      <c r="E1" s="272"/>
      <c r="F1" s="272"/>
    </row>
    <row r="2" spans="1:7" s="98" customFormat="1" x14ac:dyDescent="0.25">
      <c r="A2" s="99"/>
      <c r="B2" s="293" t="s">
        <v>162</v>
      </c>
      <c r="C2" s="293"/>
      <c r="D2" s="293"/>
      <c r="E2" s="293"/>
      <c r="F2" s="293"/>
    </row>
    <row r="3" spans="1:7" s="98" customFormat="1" x14ac:dyDescent="0.25">
      <c r="A3" s="99"/>
      <c r="B3" s="99"/>
      <c r="C3" s="99"/>
      <c r="D3" s="99"/>
    </row>
    <row r="4" spans="1:7" s="98" customFormat="1" ht="41.25" customHeight="1" x14ac:dyDescent="0.25">
      <c r="A4" s="99"/>
      <c r="B4" s="272" t="s">
        <v>280</v>
      </c>
      <c r="C4" s="272"/>
      <c r="D4" s="272"/>
      <c r="E4" s="272"/>
      <c r="F4" s="272"/>
    </row>
    <row r="5" spans="1:7" s="98" customFormat="1" x14ac:dyDescent="0.25">
      <c r="A5" s="99"/>
      <c r="C5" s="99"/>
      <c r="D5" s="99"/>
    </row>
    <row r="6" spans="1:7" s="147" customFormat="1" x14ac:dyDescent="0.25">
      <c r="A6" s="145" t="s">
        <v>163</v>
      </c>
      <c r="B6" s="145" t="s">
        <v>163</v>
      </c>
      <c r="C6" s="145"/>
      <c r="D6" s="176">
        <f>(D8-D7)/30.5</f>
        <v>7.5</v>
      </c>
      <c r="E6" s="177" t="s">
        <v>164</v>
      </c>
      <c r="F6" s="146"/>
      <c r="G6" s="146"/>
    </row>
    <row r="7" spans="1:7" s="147" customFormat="1" x14ac:dyDescent="0.25">
      <c r="A7" s="145" t="s">
        <v>165</v>
      </c>
      <c r="B7" s="145" t="s">
        <v>165</v>
      </c>
      <c r="C7" s="145"/>
      <c r="D7" s="178">
        <f>НМЦК!H51</f>
        <v>44676</v>
      </c>
      <c r="E7" s="177"/>
      <c r="F7" s="146"/>
      <c r="G7" s="146"/>
    </row>
    <row r="8" spans="1:7" s="147" customFormat="1" x14ac:dyDescent="0.25">
      <c r="A8" s="145" t="s">
        <v>166</v>
      </c>
      <c r="B8" s="145" t="s">
        <v>166</v>
      </c>
      <c r="C8" s="145"/>
      <c r="D8" s="178">
        <f>НМЦК!H63</f>
        <v>44905</v>
      </c>
      <c r="E8" s="177"/>
      <c r="F8" s="146"/>
      <c r="G8" s="146"/>
    </row>
    <row r="9" spans="1:7" ht="52.5" customHeight="1" x14ac:dyDescent="0.25">
      <c r="B9" s="148" t="s">
        <v>167</v>
      </c>
      <c r="C9" s="222" t="s">
        <v>168</v>
      </c>
      <c r="D9" s="148" t="s">
        <v>169</v>
      </c>
      <c r="E9" s="148" t="s">
        <v>170</v>
      </c>
      <c r="F9" s="148" t="s">
        <v>171</v>
      </c>
    </row>
    <row r="10" spans="1:7" s="149" customFormat="1" x14ac:dyDescent="0.25">
      <c r="B10" s="150">
        <v>1</v>
      </c>
      <c r="C10" s="150">
        <v>2</v>
      </c>
      <c r="D10" s="150">
        <v>3</v>
      </c>
      <c r="E10" s="150">
        <v>4</v>
      </c>
      <c r="F10" s="150">
        <v>5</v>
      </c>
    </row>
    <row r="11" spans="1:7" s="87" customFormat="1" ht="89.25" customHeight="1" x14ac:dyDescent="0.2">
      <c r="B11" s="151" t="s">
        <v>172</v>
      </c>
      <c r="C11" s="152" t="s">
        <v>280</v>
      </c>
      <c r="D11" s="153">
        <f>D12+D16</f>
        <v>20814051.440000001</v>
      </c>
      <c r="E11" s="153">
        <f t="shared" ref="E11" si="0">E12+E16</f>
        <v>4162810.29</v>
      </c>
      <c r="F11" s="153">
        <f>F12+F16</f>
        <v>24976861.73</v>
      </c>
    </row>
    <row r="12" spans="1:7" s="87" customFormat="1" ht="31.5" customHeight="1" x14ac:dyDescent="0.2">
      <c r="B12" s="154" t="s">
        <v>134</v>
      </c>
      <c r="C12" s="155" t="s">
        <v>135</v>
      </c>
      <c r="D12" s="156">
        <f>НМЦК!S14</f>
        <v>2759971.9</v>
      </c>
      <c r="E12" s="156">
        <f>D12*20%</f>
        <v>551994.38</v>
      </c>
      <c r="F12" s="156">
        <f>D12+E12</f>
        <v>3311966.28</v>
      </c>
    </row>
    <row r="13" spans="1:7" s="157" customFormat="1" x14ac:dyDescent="0.2">
      <c r="B13" s="158"/>
      <c r="C13" s="159" t="s">
        <v>173</v>
      </c>
      <c r="D13" s="160"/>
      <c r="E13" s="161"/>
      <c r="F13" s="160"/>
    </row>
    <row r="14" spans="1:7" s="157" customFormat="1" x14ac:dyDescent="0.2">
      <c r="B14" s="158"/>
      <c r="C14" s="162" t="s">
        <v>43</v>
      </c>
      <c r="D14" s="163">
        <f>НМЦК!S16</f>
        <v>54117.1</v>
      </c>
      <c r="E14" s="163">
        <f t="shared" ref="E14:E15" si="1">D14*20%</f>
        <v>10823.42</v>
      </c>
      <c r="F14" s="163">
        <f t="shared" ref="F14:F15" si="2">D14+E14</f>
        <v>64940.52</v>
      </c>
    </row>
    <row r="15" spans="1:7" s="157" customFormat="1" ht="31.5" x14ac:dyDescent="0.2">
      <c r="B15" s="158"/>
      <c r="C15" s="162" t="s">
        <v>174</v>
      </c>
      <c r="D15" s="163">
        <f>НМЦК!S14-НМЦК!N14</f>
        <v>114183.7</v>
      </c>
      <c r="E15" s="163">
        <f t="shared" si="1"/>
        <v>22836.74</v>
      </c>
      <c r="F15" s="163">
        <f t="shared" si="2"/>
        <v>137020.44</v>
      </c>
    </row>
    <row r="16" spans="1:7" s="87" customFormat="1" ht="31.5" x14ac:dyDescent="0.2">
      <c r="B16" s="154" t="s">
        <v>138</v>
      </c>
      <c r="C16" s="164" t="s">
        <v>175</v>
      </c>
      <c r="D16" s="165">
        <f>НМЦК!S17</f>
        <v>18054079.539999999</v>
      </c>
      <c r="E16" s="165">
        <f>D16*20%</f>
        <v>3610815.91</v>
      </c>
      <c r="F16" s="165">
        <f>D16+E16</f>
        <v>21664895.449999999</v>
      </c>
    </row>
    <row r="17" spans="1:6" s="168" customFormat="1" x14ac:dyDescent="0.25">
      <c r="A17" s="166"/>
      <c r="B17" s="167"/>
      <c r="C17" s="159" t="s">
        <v>173</v>
      </c>
      <c r="D17" s="160"/>
      <c r="E17" s="161"/>
      <c r="F17" s="160"/>
    </row>
    <row r="18" spans="1:6" s="168" customFormat="1" x14ac:dyDescent="0.25">
      <c r="A18" s="166"/>
      <c r="B18" s="167"/>
      <c r="C18" s="162" t="s">
        <v>176</v>
      </c>
      <c r="D18" s="161">
        <f>НМЦК!T17</f>
        <v>8746.1200000000008</v>
      </c>
      <c r="E18" s="161">
        <f t="shared" ref="E18:E19" si="3">D18*20%</f>
        <v>1749.22</v>
      </c>
      <c r="F18" s="161">
        <f t="shared" ref="F18:F19" si="4">D18+E18</f>
        <v>10495.34</v>
      </c>
    </row>
    <row r="19" spans="1:6" s="168" customFormat="1" x14ac:dyDescent="0.25">
      <c r="A19" s="166"/>
      <c r="B19" s="167"/>
      <c r="C19" s="162" t="s">
        <v>177</v>
      </c>
      <c r="D19" s="161">
        <f>НМЦК!S36</f>
        <v>354001.56</v>
      </c>
      <c r="E19" s="161">
        <f t="shared" si="3"/>
        <v>70800.31</v>
      </c>
      <c r="F19" s="161">
        <f t="shared" si="4"/>
        <v>424801.87</v>
      </c>
    </row>
    <row r="20" spans="1:6" s="168" customFormat="1" ht="31.5" x14ac:dyDescent="0.25">
      <c r="A20" s="166"/>
      <c r="B20" s="167"/>
      <c r="C20" s="162" t="s">
        <v>178</v>
      </c>
      <c r="D20" s="161">
        <f>НМЦК!S17-НМЦК!N17</f>
        <v>796001.2</v>
      </c>
      <c r="E20" s="161">
        <f>D20*20%</f>
        <v>159200.24</v>
      </c>
      <c r="F20" s="161">
        <f>D20+E20</f>
        <v>955201.44</v>
      </c>
    </row>
    <row r="21" spans="1:6" x14ac:dyDescent="0.25">
      <c r="B21" s="167"/>
      <c r="C21" s="169" t="s">
        <v>179</v>
      </c>
      <c r="D21" s="170">
        <f>D11</f>
        <v>20814051.440000001</v>
      </c>
      <c r="E21" s="170">
        <f t="shared" ref="E21" si="5">E11</f>
        <v>4162810.29</v>
      </c>
      <c r="F21" s="170">
        <f>F11</f>
        <v>24976861.73</v>
      </c>
    </row>
    <row r="22" spans="1:6" x14ac:dyDescent="0.25">
      <c r="B22" s="167"/>
      <c r="C22" s="159" t="s">
        <v>173</v>
      </c>
      <c r="D22" s="171"/>
      <c r="E22" s="172"/>
      <c r="F22" s="172"/>
    </row>
    <row r="23" spans="1:6" x14ac:dyDescent="0.25">
      <c r="B23" s="167"/>
      <c r="C23" s="162" t="s">
        <v>176</v>
      </c>
      <c r="D23" s="173">
        <f>D18</f>
        <v>8746.1200000000008</v>
      </c>
      <c r="E23" s="174">
        <f>D23*20%</f>
        <v>1749.22</v>
      </c>
      <c r="F23" s="174">
        <f t="shared" ref="F23:F24" si="6">D23+E23</f>
        <v>10495.34</v>
      </c>
    </row>
    <row r="24" spans="1:6" x14ac:dyDescent="0.25">
      <c r="B24" s="167"/>
      <c r="C24" s="175" t="s">
        <v>180</v>
      </c>
      <c r="D24" s="173">
        <f>D14+D19</f>
        <v>408118.66</v>
      </c>
      <c r="E24" s="174">
        <f>D24*0.2</f>
        <v>81623.73</v>
      </c>
      <c r="F24" s="174">
        <f t="shared" si="6"/>
        <v>489742.39</v>
      </c>
    </row>
    <row r="25" spans="1:6" ht="31.5" x14ac:dyDescent="0.25">
      <c r="B25" s="167"/>
      <c r="C25" s="162" t="s">
        <v>181</v>
      </c>
      <c r="D25" s="173">
        <f>D15+D20</f>
        <v>910184.9</v>
      </c>
      <c r="E25" s="173">
        <f t="shared" ref="E25:F25" si="7">E15+E20</f>
        <v>182036.98</v>
      </c>
      <c r="F25" s="173">
        <f t="shared" si="7"/>
        <v>1092221.8799999999</v>
      </c>
    </row>
    <row r="28" spans="1:6" x14ac:dyDescent="0.25">
      <c r="D28" s="221"/>
    </row>
  </sheetData>
  <mergeCells count="3">
    <mergeCell ref="A1:F1"/>
    <mergeCell ref="B2:F2"/>
    <mergeCell ref="B4:F4"/>
  </mergeCells>
  <pageMargins left="0.7" right="0.7" top="0.75" bottom="0.75" header="0.3" footer="0.3"/>
  <pageSetup paperSize="9" scale="67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E34"/>
  <sheetViews>
    <sheetView view="pageBreakPreview" zoomScale="60" zoomScaleNormal="100" workbookViewId="0">
      <selection activeCell="E37" sqref="A1:E37"/>
    </sheetView>
  </sheetViews>
  <sheetFormatPr defaultRowHeight="15.75" x14ac:dyDescent="0.2"/>
  <cols>
    <col min="1" max="1" width="10.28515625" style="109" customWidth="1"/>
    <col min="2" max="2" width="24.140625" style="109" customWidth="1"/>
    <col min="3" max="3" width="55.140625" style="109" customWidth="1"/>
    <col min="4" max="4" width="14.85546875" customWidth="1"/>
    <col min="5" max="5" width="17.42578125" customWidth="1"/>
  </cols>
  <sheetData>
    <row r="1" spans="1:5" ht="12.75" x14ac:dyDescent="0.2">
      <c r="A1"/>
      <c r="B1"/>
      <c r="C1"/>
    </row>
    <row r="2" spans="1:5" s="147" customFormat="1" ht="15" x14ac:dyDescent="0.25">
      <c r="A2" s="179"/>
      <c r="D2" s="180"/>
      <c r="E2" s="180"/>
    </row>
    <row r="3" spans="1:5" s="147" customFormat="1" ht="15" x14ac:dyDescent="0.25">
      <c r="A3" s="179"/>
      <c r="D3" s="180"/>
      <c r="E3" s="180"/>
    </row>
    <row r="4" spans="1:5" s="181" customFormat="1" ht="25.5" customHeight="1" x14ac:dyDescent="0.25">
      <c r="A4" s="297" t="s">
        <v>182</v>
      </c>
      <c r="B4" s="297"/>
      <c r="C4" s="297"/>
      <c r="D4" s="297"/>
      <c r="E4" s="297"/>
    </row>
    <row r="5" spans="1:5" s="181" customFormat="1" x14ac:dyDescent="0.25">
      <c r="A5" s="99"/>
      <c r="B5" s="99"/>
      <c r="D5" s="182"/>
      <c r="E5" s="182"/>
    </row>
    <row r="6" spans="1:5" s="181" customFormat="1" ht="63" customHeight="1" x14ac:dyDescent="0.25">
      <c r="A6" s="100" t="s">
        <v>142</v>
      </c>
      <c r="B6" s="272" t="s">
        <v>280</v>
      </c>
      <c r="C6" s="272"/>
      <c r="D6" s="272"/>
      <c r="E6" s="272"/>
    </row>
    <row r="7" spans="1:5" s="71" customFormat="1" x14ac:dyDescent="0.25">
      <c r="A7" s="74"/>
      <c r="B7" s="72"/>
      <c r="C7" s="73"/>
      <c r="D7" s="74"/>
      <c r="E7" s="74"/>
    </row>
    <row r="8" spans="1:5" s="71" customFormat="1" x14ac:dyDescent="0.25">
      <c r="A8" s="74"/>
      <c r="B8" s="183"/>
      <c r="C8" s="183"/>
      <c r="D8" s="184"/>
      <c r="E8" s="184"/>
    </row>
    <row r="9" spans="1:5" s="71" customFormat="1" ht="15.75" customHeight="1" x14ac:dyDescent="0.25">
      <c r="A9" s="276" t="s">
        <v>4</v>
      </c>
      <c r="B9" s="277" t="s">
        <v>11</v>
      </c>
      <c r="C9" s="276" t="s">
        <v>12</v>
      </c>
      <c r="D9" s="276" t="s">
        <v>183</v>
      </c>
      <c r="E9" s="276" t="s">
        <v>184</v>
      </c>
    </row>
    <row r="10" spans="1:5" s="71" customFormat="1" ht="114" customHeight="1" x14ac:dyDescent="0.25">
      <c r="A10" s="276"/>
      <c r="B10" s="277"/>
      <c r="C10" s="276"/>
      <c r="D10" s="276"/>
      <c r="E10" s="276"/>
    </row>
    <row r="11" spans="1:5" s="149" customFormat="1" x14ac:dyDescent="0.25">
      <c r="A11" s="185">
        <v>1</v>
      </c>
      <c r="B11" s="186">
        <v>2</v>
      </c>
      <c r="C11" s="186">
        <v>3</v>
      </c>
      <c r="D11" s="185">
        <v>4</v>
      </c>
      <c r="E11" s="185">
        <v>5</v>
      </c>
    </row>
    <row r="12" spans="1:5" s="149" customFormat="1" ht="34.5" customHeight="1" x14ac:dyDescent="0.25">
      <c r="A12" s="185">
        <v>1</v>
      </c>
      <c r="B12" s="294" t="s">
        <v>116</v>
      </c>
      <c r="C12" s="295"/>
      <c r="D12" s="295"/>
      <c r="E12" s="296"/>
    </row>
    <row r="13" spans="1:5" x14ac:dyDescent="0.2">
      <c r="A13" s="187" t="s">
        <v>134</v>
      </c>
      <c r="B13" s="188"/>
      <c r="C13" s="85" t="s">
        <v>135</v>
      </c>
      <c r="D13" s="217"/>
      <c r="E13" s="217"/>
    </row>
    <row r="14" spans="1:5" x14ac:dyDescent="0.2">
      <c r="A14" s="191" t="s">
        <v>186</v>
      </c>
      <c r="B14" s="185" t="s">
        <v>68</v>
      </c>
      <c r="C14" s="89" t="s">
        <v>136</v>
      </c>
      <c r="D14" s="190" t="s">
        <v>185</v>
      </c>
      <c r="E14" s="190">
        <v>1</v>
      </c>
    </row>
    <row r="15" spans="1:5" x14ac:dyDescent="0.2">
      <c r="A15" s="191" t="s">
        <v>187</v>
      </c>
      <c r="B15" s="185"/>
      <c r="C15" s="93" t="s">
        <v>137</v>
      </c>
      <c r="D15" s="190" t="s">
        <v>185</v>
      </c>
      <c r="E15" s="190">
        <v>1</v>
      </c>
    </row>
    <row r="16" spans="1:5" ht="31.5" x14ac:dyDescent="0.2">
      <c r="A16" s="187" t="s">
        <v>138</v>
      </c>
      <c r="B16" s="188"/>
      <c r="C16" s="85" t="s">
        <v>139</v>
      </c>
      <c r="D16" s="217"/>
      <c r="E16" s="217"/>
    </row>
    <row r="17" spans="1:5" ht="35.25" customHeight="1" x14ac:dyDescent="0.2">
      <c r="A17" s="191" t="s">
        <v>188</v>
      </c>
      <c r="B17" s="114" t="s">
        <v>47</v>
      </c>
      <c r="C17" s="115" t="s">
        <v>48</v>
      </c>
      <c r="D17" s="190" t="s">
        <v>185</v>
      </c>
      <c r="E17" s="190">
        <v>1</v>
      </c>
    </row>
    <row r="18" spans="1:5" x14ac:dyDescent="0.2">
      <c r="A18" s="191" t="s">
        <v>189</v>
      </c>
      <c r="B18" s="114" t="s">
        <v>115</v>
      </c>
      <c r="C18" s="114" t="s">
        <v>114</v>
      </c>
      <c r="D18" s="190" t="s">
        <v>185</v>
      </c>
      <c r="E18" s="190">
        <v>1</v>
      </c>
    </row>
    <row r="19" spans="1:5" x14ac:dyDescent="0.2">
      <c r="A19" s="191" t="s">
        <v>190</v>
      </c>
      <c r="B19" s="114" t="s">
        <v>113</v>
      </c>
      <c r="C19" s="114" t="s">
        <v>112</v>
      </c>
      <c r="D19" s="190" t="s">
        <v>185</v>
      </c>
      <c r="E19" s="190">
        <v>1</v>
      </c>
    </row>
    <row r="20" spans="1:5" ht="31.5" x14ac:dyDescent="0.2">
      <c r="A20" s="191" t="s">
        <v>191</v>
      </c>
      <c r="B20" s="105" t="s">
        <v>111</v>
      </c>
      <c r="C20" s="114" t="s">
        <v>110</v>
      </c>
      <c r="D20" s="190" t="s">
        <v>185</v>
      </c>
      <c r="E20" s="190">
        <v>1</v>
      </c>
    </row>
    <row r="21" spans="1:5" x14ac:dyDescent="0.2">
      <c r="A21" s="191" t="s">
        <v>192</v>
      </c>
      <c r="B21" s="114" t="s">
        <v>21</v>
      </c>
      <c r="C21" s="114" t="s">
        <v>98</v>
      </c>
      <c r="D21" s="190" t="s">
        <v>185</v>
      </c>
      <c r="E21" s="190">
        <v>1</v>
      </c>
    </row>
    <row r="22" spans="1:5" x14ac:dyDescent="0.2">
      <c r="A22" s="191" t="s">
        <v>193</v>
      </c>
      <c r="B22" s="114" t="s">
        <v>22</v>
      </c>
      <c r="C22" s="114" t="s">
        <v>109</v>
      </c>
      <c r="D22" s="190" t="s">
        <v>185</v>
      </c>
      <c r="E22" s="190">
        <v>1</v>
      </c>
    </row>
    <row r="23" spans="1:5" x14ac:dyDescent="0.2">
      <c r="A23" s="191" t="s">
        <v>194</v>
      </c>
      <c r="B23" s="114" t="s">
        <v>107</v>
      </c>
      <c r="C23" s="114" t="s">
        <v>106</v>
      </c>
      <c r="D23" s="190" t="s">
        <v>185</v>
      </c>
      <c r="E23" s="190">
        <v>1</v>
      </c>
    </row>
    <row r="24" spans="1:5" x14ac:dyDescent="0.2">
      <c r="A24" s="191" t="s">
        <v>195</v>
      </c>
      <c r="B24" s="114" t="s">
        <v>25</v>
      </c>
      <c r="C24" s="114" t="s">
        <v>26</v>
      </c>
      <c r="D24" s="190" t="s">
        <v>185</v>
      </c>
      <c r="E24" s="190">
        <v>1</v>
      </c>
    </row>
    <row r="25" spans="1:5" ht="31.5" x14ac:dyDescent="0.2">
      <c r="A25" s="191" t="s">
        <v>196</v>
      </c>
      <c r="B25" s="114" t="s">
        <v>27</v>
      </c>
      <c r="C25" s="114" t="s">
        <v>104</v>
      </c>
      <c r="D25" s="190" t="s">
        <v>185</v>
      </c>
      <c r="E25" s="190">
        <v>1</v>
      </c>
    </row>
    <row r="26" spans="1:5" x14ac:dyDescent="0.2">
      <c r="A26" s="191" t="s">
        <v>197</v>
      </c>
      <c r="B26" s="114" t="s">
        <v>30</v>
      </c>
      <c r="C26" s="114" t="s">
        <v>31</v>
      </c>
      <c r="D26" s="190" t="s">
        <v>185</v>
      </c>
      <c r="E26" s="190">
        <v>1</v>
      </c>
    </row>
    <row r="27" spans="1:5" x14ac:dyDescent="0.2">
      <c r="A27" s="191" t="s">
        <v>198</v>
      </c>
      <c r="B27" s="114" t="s">
        <v>83</v>
      </c>
      <c r="C27" s="114" t="s">
        <v>80</v>
      </c>
      <c r="D27" s="190" t="s">
        <v>185</v>
      </c>
      <c r="E27" s="190">
        <v>1</v>
      </c>
    </row>
    <row r="28" spans="1:5" x14ac:dyDescent="0.2">
      <c r="A28" s="191" t="s">
        <v>199</v>
      </c>
      <c r="B28" s="114" t="s">
        <v>37</v>
      </c>
      <c r="C28" s="114" t="s">
        <v>38</v>
      </c>
      <c r="D28" s="190" t="s">
        <v>185</v>
      </c>
      <c r="E28" s="190">
        <v>1</v>
      </c>
    </row>
    <row r="29" spans="1:5" s="193" customFormat="1" ht="31.5" x14ac:dyDescent="0.2">
      <c r="A29" s="191" t="s">
        <v>200</v>
      </c>
      <c r="B29" s="96" t="s">
        <v>240</v>
      </c>
      <c r="C29" s="189" t="s">
        <v>133</v>
      </c>
      <c r="D29" s="192" t="s">
        <v>185</v>
      </c>
      <c r="E29" s="192">
        <v>1</v>
      </c>
    </row>
    <row r="30" spans="1:5" s="193" customFormat="1" ht="31.5" x14ac:dyDescent="0.2">
      <c r="A30" s="191" t="s">
        <v>201</v>
      </c>
      <c r="B30" s="96" t="s">
        <v>241</v>
      </c>
      <c r="C30" s="189" t="s">
        <v>132</v>
      </c>
      <c r="D30" s="192" t="s">
        <v>185</v>
      </c>
      <c r="E30" s="192">
        <v>1</v>
      </c>
    </row>
    <row r="31" spans="1:5" ht="47.25" x14ac:dyDescent="0.2">
      <c r="A31" s="191" t="s">
        <v>202</v>
      </c>
      <c r="B31" s="105" t="s">
        <v>102</v>
      </c>
      <c r="C31" s="124" t="s">
        <v>101</v>
      </c>
      <c r="D31" s="190" t="s">
        <v>185</v>
      </c>
      <c r="E31" s="190">
        <v>1</v>
      </c>
    </row>
    <row r="32" spans="1:5" ht="47.25" x14ac:dyDescent="0.2">
      <c r="A32" s="191" t="s">
        <v>203</v>
      </c>
      <c r="B32" s="105" t="s">
        <v>100</v>
      </c>
      <c r="C32" s="124" t="s">
        <v>54</v>
      </c>
      <c r="D32" s="190" t="s">
        <v>185</v>
      </c>
      <c r="E32" s="190">
        <v>1</v>
      </c>
    </row>
    <row r="33" spans="1:5" x14ac:dyDescent="0.2">
      <c r="A33" s="191" t="s">
        <v>204</v>
      </c>
      <c r="B33" s="105" t="s">
        <v>62</v>
      </c>
      <c r="C33" s="124" t="s">
        <v>157</v>
      </c>
      <c r="D33" s="190" t="s">
        <v>185</v>
      </c>
      <c r="E33" s="190">
        <v>1</v>
      </c>
    </row>
    <row r="34" spans="1:5" ht="31.5" x14ac:dyDescent="0.2">
      <c r="A34" s="191" t="s">
        <v>205</v>
      </c>
      <c r="B34" s="105" t="s">
        <v>64</v>
      </c>
      <c r="C34" s="124" t="s">
        <v>65</v>
      </c>
      <c r="D34" s="190" t="s">
        <v>185</v>
      </c>
      <c r="E34" s="190">
        <v>1</v>
      </c>
    </row>
  </sheetData>
  <mergeCells count="8">
    <mergeCell ref="D9:D10"/>
    <mergeCell ref="E9:E10"/>
    <mergeCell ref="B12:E12"/>
    <mergeCell ref="A4:E4"/>
    <mergeCell ref="B6:E6"/>
    <mergeCell ref="A9:A10"/>
    <mergeCell ref="B9:B10"/>
    <mergeCell ref="C9:C10"/>
  </mergeCells>
  <pageMargins left="0.7" right="0.7" top="0.75" bottom="0.75" header="0.3" footer="0.3"/>
  <pageSetup paperSize="9" scale="73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36"/>
  <sheetViews>
    <sheetView view="pageBreakPreview" zoomScale="60" zoomScaleNormal="100" workbookViewId="0">
      <selection activeCell="K37" sqref="A1:K37"/>
    </sheetView>
  </sheetViews>
  <sheetFormatPr defaultRowHeight="15" x14ac:dyDescent="0.25"/>
  <cols>
    <col min="1" max="3" width="9.140625" style="196"/>
    <col min="4" max="4" width="12.42578125" style="196" customWidth="1"/>
    <col min="5" max="5" width="9.140625" style="196"/>
    <col min="6" max="6" width="13.140625" style="196" customWidth="1"/>
    <col min="7" max="7" width="19" style="196" customWidth="1"/>
    <col min="8" max="8" width="9.85546875" style="196" customWidth="1"/>
    <col min="9" max="9" width="10.42578125" style="196" customWidth="1"/>
    <col min="10" max="10" width="16.7109375" style="196" customWidth="1"/>
    <col min="11" max="11" width="11.28515625" style="196" customWidth="1"/>
    <col min="12" max="16384" width="9.140625" style="196"/>
  </cols>
  <sheetData>
    <row r="1" spans="1:16" ht="15.75" x14ac:dyDescent="0.25">
      <c r="A1" s="300" t="s">
        <v>206</v>
      </c>
      <c r="B1" s="300"/>
      <c r="C1" s="300"/>
      <c r="D1" s="300"/>
      <c r="E1" s="300"/>
      <c r="F1" s="300"/>
      <c r="G1" s="300"/>
      <c r="H1" s="300"/>
      <c r="I1" s="300"/>
      <c r="J1" s="300"/>
      <c r="K1" s="194"/>
      <c r="L1" s="194"/>
      <c r="M1" s="194"/>
      <c r="N1" s="194"/>
      <c r="O1" s="194"/>
      <c r="P1" s="195"/>
    </row>
    <row r="2" spans="1:16" ht="15.75" x14ac:dyDescent="0.25">
      <c r="A2" s="300" t="s">
        <v>207</v>
      </c>
      <c r="B2" s="300"/>
      <c r="C2" s="300"/>
      <c r="D2" s="300"/>
      <c r="E2" s="300"/>
      <c r="F2" s="300"/>
      <c r="G2" s="300"/>
      <c r="H2" s="300"/>
      <c r="I2" s="300"/>
      <c r="J2" s="300"/>
      <c r="K2" s="194"/>
      <c r="L2" s="194"/>
      <c r="M2" s="194"/>
      <c r="N2" s="194"/>
      <c r="O2" s="194"/>
      <c r="P2" s="195"/>
    </row>
    <row r="3" spans="1:16" ht="15.75" x14ac:dyDescent="0.25">
      <c r="A3" s="197"/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5"/>
    </row>
    <row r="4" spans="1:16" ht="46.5" customHeight="1" x14ac:dyDescent="0.25">
      <c r="A4" s="198" t="s">
        <v>208</v>
      </c>
      <c r="B4" s="197"/>
      <c r="C4" s="301" t="s">
        <v>281</v>
      </c>
      <c r="D4" s="301"/>
      <c r="E4" s="301"/>
      <c r="F4" s="301"/>
      <c r="G4" s="301"/>
      <c r="H4" s="301"/>
      <c r="I4" s="301"/>
      <c r="J4" s="301"/>
      <c r="K4" s="301"/>
      <c r="L4" s="197"/>
      <c r="M4" s="197"/>
      <c r="N4" s="197"/>
      <c r="O4" s="197"/>
      <c r="P4" s="195"/>
    </row>
    <row r="5" spans="1:16" ht="15.75" x14ac:dyDescent="0.25">
      <c r="A5" s="197"/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5"/>
    </row>
    <row r="6" spans="1:16" s="246" customFormat="1" ht="33" customHeight="1" x14ac:dyDescent="0.25">
      <c r="A6" s="302" t="s">
        <v>209</v>
      </c>
      <c r="B6" s="302"/>
      <c r="C6" s="302"/>
      <c r="D6" s="302"/>
      <c r="E6" s="302"/>
      <c r="F6" s="302"/>
      <c r="G6" s="244">
        <f>НМЦ!F11</f>
        <v>24976861.73</v>
      </c>
      <c r="H6" s="245"/>
      <c r="I6" s="245"/>
      <c r="J6" s="245"/>
      <c r="K6" s="245"/>
      <c r="L6" s="245"/>
      <c r="M6" s="245"/>
      <c r="N6" s="245"/>
      <c r="O6" s="245"/>
      <c r="P6" s="195"/>
    </row>
    <row r="7" spans="1:16" s="246" customFormat="1" ht="15.75" x14ac:dyDescent="0.25">
      <c r="A7" s="303" t="s">
        <v>279</v>
      </c>
      <c r="B7" s="303"/>
      <c r="C7" s="303"/>
      <c r="D7" s="303"/>
      <c r="E7" s="303"/>
      <c r="F7" s="303"/>
      <c r="G7" s="303"/>
      <c r="H7" s="303"/>
      <c r="I7" s="303"/>
      <c r="J7" s="303"/>
      <c r="K7" s="303"/>
      <c r="L7" s="247"/>
      <c r="M7" s="247"/>
      <c r="N7" s="247"/>
      <c r="O7" s="247"/>
      <c r="P7" s="195"/>
    </row>
    <row r="8" spans="1:16" ht="15.75" x14ac:dyDescent="0.25">
      <c r="A8" s="197" t="s">
        <v>210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5"/>
    </row>
    <row r="9" spans="1:16" ht="15.75" x14ac:dyDescent="0.25">
      <c r="A9" s="199" t="s">
        <v>211</v>
      </c>
      <c r="B9" s="199"/>
      <c r="C9" s="199"/>
      <c r="D9" s="199"/>
      <c r="E9" s="199"/>
      <c r="F9" s="199"/>
      <c r="G9" s="199"/>
      <c r="H9" s="197"/>
      <c r="I9" s="197"/>
      <c r="J9" s="197"/>
      <c r="K9" s="197"/>
      <c r="L9" s="197"/>
      <c r="M9" s="197"/>
      <c r="N9" s="197"/>
      <c r="O9" s="197"/>
      <c r="P9" s="195"/>
    </row>
    <row r="10" spans="1:16" ht="15.75" x14ac:dyDescent="0.25">
      <c r="A10" s="200" t="s">
        <v>212</v>
      </c>
      <c r="C10" s="199"/>
      <c r="D10" s="199"/>
      <c r="E10" s="199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5"/>
    </row>
    <row r="11" spans="1:16" s="203" customFormat="1" ht="15.75" x14ac:dyDescent="0.25">
      <c r="A11" s="201" t="s">
        <v>213</v>
      </c>
      <c r="B11" s="202"/>
      <c r="C11" s="202"/>
      <c r="D11" s="202"/>
      <c r="E11" s="202"/>
      <c r="F11" s="202"/>
      <c r="G11" s="202"/>
      <c r="H11" s="202"/>
      <c r="I11" s="202"/>
    </row>
    <row r="12" spans="1:16" s="203" customFormat="1" ht="15.75" x14ac:dyDescent="0.25">
      <c r="A12" s="201" t="s">
        <v>214</v>
      </c>
      <c r="B12" s="202"/>
      <c r="C12" s="202"/>
      <c r="D12" s="202"/>
      <c r="E12" s="202"/>
      <c r="F12" s="202"/>
      <c r="G12" s="202"/>
      <c r="H12" s="202"/>
      <c r="I12" s="202"/>
    </row>
    <row r="13" spans="1:16" s="203" customFormat="1" ht="15.75" x14ac:dyDescent="0.25">
      <c r="A13" s="201" t="s">
        <v>215</v>
      </c>
      <c r="B13" s="202"/>
      <c r="C13" s="202"/>
      <c r="D13" s="202"/>
      <c r="E13" s="202"/>
      <c r="F13" s="202"/>
      <c r="G13" s="202"/>
      <c r="H13" s="202"/>
      <c r="I13" s="202"/>
    </row>
    <row r="14" spans="1:16" s="203" customFormat="1" ht="15.75" x14ac:dyDescent="0.25">
      <c r="A14" s="201" t="s">
        <v>216</v>
      </c>
      <c r="B14" s="202"/>
      <c r="C14" s="202"/>
      <c r="D14" s="202"/>
      <c r="E14" s="202"/>
      <c r="F14" s="202"/>
      <c r="G14" s="202"/>
      <c r="H14" s="202"/>
      <c r="I14" s="202"/>
    </row>
    <row r="15" spans="1:16" s="203" customFormat="1" ht="15.75" x14ac:dyDescent="0.25">
      <c r="A15" s="201" t="s">
        <v>217</v>
      </c>
      <c r="B15" s="202"/>
      <c r="C15" s="202"/>
      <c r="D15" s="202"/>
      <c r="E15" s="202"/>
      <c r="F15" s="202"/>
      <c r="G15" s="202"/>
      <c r="H15" s="202"/>
      <c r="I15" s="202"/>
    </row>
    <row r="16" spans="1:16" s="203" customFormat="1" ht="15.75" x14ac:dyDescent="0.25">
      <c r="A16" s="201" t="s">
        <v>218</v>
      </c>
      <c r="B16" s="202"/>
      <c r="C16" s="202"/>
      <c r="D16" s="202"/>
      <c r="E16" s="202"/>
      <c r="F16" s="202"/>
      <c r="G16" s="202"/>
      <c r="H16" s="202"/>
      <c r="I16" s="202"/>
    </row>
    <row r="17" spans="1:16" s="204" customFormat="1" x14ac:dyDescent="0.25">
      <c r="A17" s="201" t="s">
        <v>219</v>
      </c>
      <c r="B17" s="201"/>
      <c r="C17" s="201"/>
      <c r="D17" s="201"/>
      <c r="E17" s="201"/>
      <c r="F17" s="201"/>
      <c r="G17" s="201"/>
      <c r="H17" s="201"/>
      <c r="I17" s="201"/>
    </row>
    <row r="18" spans="1:16" s="204" customFormat="1" x14ac:dyDescent="0.25">
      <c r="A18" s="201" t="s">
        <v>220</v>
      </c>
      <c r="B18" s="201"/>
      <c r="C18" s="201"/>
      <c r="D18" s="201"/>
      <c r="E18" s="201"/>
      <c r="F18" s="201"/>
      <c r="G18" s="201"/>
      <c r="H18" s="201"/>
      <c r="I18" s="201"/>
    </row>
    <row r="19" spans="1:16" s="204" customFormat="1" x14ac:dyDescent="0.25">
      <c r="A19" s="201" t="s">
        <v>221</v>
      </c>
      <c r="B19" s="201"/>
      <c r="C19" s="201"/>
      <c r="D19" s="201"/>
      <c r="E19" s="201"/>
      <c r="F19" s="201"/>
      <c r="G19" s="201"/>
      <c r="H19" s="201"/>
      <c r="I19" s="201"/>
    </row>
    <row r="20" spans="1:16" s="204" customFormat="1" x14ac:dyDescent="0.25">
      <c r="A20" s="201" t="s">
        <v>222</v>
      </c>
      <c r="B20" s="201"/>
      <c r="C20" s="201"/>
      <c r="D20" s="201"/>
      <c r="E20" s="201"/>
      <c r="F20" s="201"/>
      <c r="G20" s="201"/>
      <c r="H20" s="201"/>
      <c r="I20" s="201"/>
    </row>
    <row r="21" spans="1:16" s="204" customFormat="1" x14ac:dyDescent="0.25">
      <c r="A21" s="205" t="s">
        <v>223</v>
      </c>
      <c r="B21" s="201"/>
      <c r="C21" s="201"/>
      <c r="D21" s="201"/>
      <c r="E21" s="201"/>
      <c r="F21" s="201"/>
      <c r="G21" s="201"/>
      <c r="H21" s="201"/>
      <c r="I21" s="201"/>
    </row>
    <row r="22" spans="1:16" s="204" customFormat="1" x14ac:dyDescent="0.25">
      <c r="A22" s="201" t="s">
        <v>224</v>
      </c>
      <c r="B22" s="201"/>
      <c r="C22" s="201"/>
      <c r="D22" s="201"/>
      <c r="E22" s="201"/>
      <c r="F22" s="201"/>
      <c r="G22" s="201"/>
      <c r="H22" s="201"/>
      <c r="I22" s="201"/>
    </row>
    <row r="23" spans="1:16" s="207" customFormat="1" x14ac:dyDescent="0.25">
      <c r="A23" s="201" t="s">
        <v>225</v>
      </c>
      <c r="B23" s="206"/>
      <c r="C23" s="206"/>
      <c r="D23" s="206"/>
      <c r="E23" s="206"/>
      <c r="F23" s="206"/>
      <c r="G23" s="206"/>
      <c r="H23" s="206"/>
      <c r="I23" s="206"/>
      <c r="J23" s="206"/>
      <c r="K23" s="206"/>
    </row>
    <row r="24" spans="1:16" s="207" customFormat="1" x14ac:dyDescent="0.25">
      <c r="A24" s="201" t="s">
        <v>226</v>
      </c>
      <c r="B24" s="206"/>
      <c r="C24" s="206"/>
      <c r="D24" s="206"/>
      <c r="E24" s="206"/>
      <c r="F24" s="206"/>
      <c r="G24" s="206"/>
      <c r="H24" s="206"/>
      <c r="I24" s="206"/>
      <c r="J24" s="206"/>
      <c r="K24" s="206"/>
    </row>
    <row r="25" spans="1:16" s="207" customFormat="1" x14ac:dyDescent="0.25">
      <c r="A25" s="208" t="s">
        <v>227</v>
      </c>
      <c r="B25" s="206"/>
      <c r="C25" s="206"/>
      <c r="D25" s="206"/>
      <c r="E25" s="206"/>
      <c r="F25" s="206"/>
      <c r="G25" s="206"/>
      <c r="H25" s="206"/>
      <c r="I25" s="206"/>
      <c r="J25" s="206"/>
      <c r="K25" s="206"/>
    </row>
    <row r="26" spans="1:16" s="204" customFormat="1" x14ac:dyDescent="0.25">
      <c r="A26" s="201" t="s">
        <v>228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</row>
    <row r="27" spans="1:16" s="207" customFormat="1" x14ac:dyDescent="0.25">
      <c r="A27" s="298" t="s">
        <v>229</v>
      </c>
      <c r="B27" s="298"/>
      <c r="C27" s="298"/>
      <c r="D27" s="298"/>
      <c r="E27" s="298"/>
      <c r="F27" s="298"/>
      <c r="G27" s="298"/>
      <c r="H27" s="298"/>
      <c r="I27" s="298"/>
      <c r="J27" s="298"/>
      <c r="K27" s="298"/>
      <c r="L27" s="209"/>
      <c r="M27" s="209"/>
      <c r="N27" s="209"/>
      <c r="O27" s="209"/>
    </row>
    <row r="28" spans="1:16" s="207" customFormat="1" x14ac:dyDescent="0.25">
      <c r="A28" s="298" t="s">
        <v>230</v>
      </c>
      <c r="B28" s="298"/>
      <c r="C28" s="298"/>
      <c r="D28" s="298"/>
      <c r="E28" s="298"/>
      <c r="F28" s="298"/>
      <c r="G28" s="298"/>
      <c r="H28" s="298"/>
      <c r="I28" s="298"/>
      <c r="J28" s="298"/>
      <c r="K28" s="298"/>
    </row>
    <row r="29" spans="1:16" s="207" customFormat="1" x14ac:dyDescent="0.25">
      <c r="A29" s="201" t="s">
        <v>231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</row>
    <row r="30" spans="1:16" ht="15.75" x14ac:dyDescent="0.25">
      <c r="A30" s="210"/>
      <c r="B30" s="211"/>
      <c r="C30" s="199"/>
      <c r="D30" s="199"/>
      <c r="E30" s="199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5"/>
    </row>
    <row r="31" spans="1:16" ht="15.75" x14ac:dyDescent="0.25">
      <c r="A31" s="199" t="s">
        <v>232</v>
      </c>
      <c r="B31" s="199"/>
      <c r="C31" s="199"/>
      <c r="D31" s="199"/>
      <c r="E31" s="199"/>
      <c r="F31" s="199"/>
      <c r="G31" s="199"/>
      <c r="H31" s="199"/>
      <c r="I31" s="199"/>
      <c r="J31" s="199"/>
      <c r="K31" s="199"/>
      <c r="L31" s="197"/>
      <c r="M31" s="197"/>
      <c r="N31" s="197"/>
      <c r="O31" s="197"/>
      <c r="P31" s="195"/>
    </row>
    <row r="32" spans="1:16" ht="15.75" x14ac:dyDescent="0.25">
      <c r="A32" s="199" t="s">
        <v>233</v>
      </c>
      <c r="B32" s="199"/>
      <c r="C32" s="199"/>
      <c r="D32" s="199"/>
      <c r="E32" s="199"/>
      <c r="F32" s="199"/>
      <c r="G32" s="199"/>
      <c r="H32" s="199"/>
      <c r="I32" s="199"/>
      <c r="J32" s="199"/>
      <c r="K32" s="199"/>
      <c r="L32" s="197"/>
      <c r="M32" s="197"/>
      <c r="N32" s="197"/>
      <c r="O32" s="197"/>
      <c r="P32" s="195"/>
    </row>
    <row r="33" spans="1:16" ht="15.75" x14ac:dyDescent="0.25">
      <c r="A33" s="199"/>
      <c r="B33" s="199"/>
      <c r="C33" s="199"/>
      <c r="D33" s="199"/>
      <c r="E33" s="199"/>
      <c r="F33" s="199"/>
      <c r="G33" s="199"/>
      <c r="H33" s="199"/>
      <c r="I33" s="199"/>
      <c r="J33" s="199"/>
      <c r="K33" s="199"/>
      <c r="L33" s="197"/>
      <c r="M33" s="197"/>
      <c r="N33" s="197"/>
      <c r="O33" s="197"/>
      <c r="P33" s="195"/>
    </row>
    <row r="34" spans="1:16" ht="15.75" x14ac:dyDescent="0.25">
      <c r="A34" s="197" t="s">
        <v>234</v>
      </c>
      <c r="B34" s="197"/>
      <c r="C34" s="197"/>
      <c r="D34" s="197"/>
      <c r="E34" s="197"/>
      <c r="G34" s="212"/>
      <c r="H34" s="213"/>
      <c r="I34" s="212"/>
      <c r="J34" s="214"/>
      <c r="K34" s="215"/>
      <c r="L34" s="215"/>
      <c r="M34" s="101"/>
      <c r="N34" s="101"/>
      <c r="O34" s="101"/>
      <c r="P34" s="195"/>
    </row>
    <row r="35" spans="1:16" ht="15.75" x14ac:dyDescent="0.25">
      <c r="A35" s="197"/>
      <c r="B35" s="197"/>
      <c r="C35" s="197"/>
      <c r="D35" s="197"/>
      <c r="E35" s="197"/>
      <c r="G35" s="299" t="s">
        <v>235</v>
      </c>
      <c r="H35" s="299"/>
      <c r="I35" s="299"/>
      <c r="J35" s="299"/>
      <c r="K35" s="216"/>
      <c r="L35" s="197"/>
      <c r="M35" s="101"/>
      <c r="N35" s="101"/>
      <c r="O35" s="101"/>
      <c r="P35" s="195"/>
    </row>
    <row r="36" spans="1:16" ht="15.75" x14ac:dyDescent="0.25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</row>
  </sheetData>
  <mergeCells count="8">
    <mergeCell ref="A28:K28"/>
    <mergeCell ref="G35:J35"/>
    <mergeCell ref="A1:J1"/>
    <mergeCell ref="A2:J2"/>
    <mergeCell ref="C4:K4"/>
    <mergeCell ref="A6:F6"/>
    <mergeCell ref="A7:K7"/>
    <mergeCell ref="A27:K27"/>
  </mergeCells>
  <pageMargins left="0.7" right="0.7" top="0.75" bottom="0.75" header="0.3" footer="0.3"/>
  <pageSetup paperSize="9" scale="6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10</vt:i4>
      </vt:variant>
    </vt:vector>
  </HeadingPairs>
  <TitlesOfParts>
    <vt:vector size="21" baseType="lpstr">
      <vt:lpstr>титул</vt:lpstr>
      <vt:lpstr>ССР БЦ</vt:lpstr>
      <vt:lpstr>бц скан </vt:lpstr>
      <vt:lpstr>ССР ТЦ</vt:lpstr>
      <vt:lpstr>тц скан</vt:lpstr>
      <vt:lpstr>НМЦК</vt:lpstr>
      <vt:lpstr>НМЦ</vt:lpstr>
      <vt:lpstr>ВОР</vt:lpstr>
      <vt:lpstr>Протокол</vt:lpstr>
      <vt:lpstr>Смета контракта</vt:lpstr>
      <vt:lpstr>ПЗ</vt:lpstr>
      <vt:lpstr>НМЦК!Print_Titles</vt:lpstr>
      <vt:lpstr>'ССР ТЦ'!Print_Titles</vt:lpstr>
      <vt:lpstr>НМЦК!Заголовки_для_печати</vt:lpstr>
      <vt:lpstr>'ССР ТЦ'!Заголовки_для_печати</vt:lpstr>
      <vt:lpstr>ВОР!Область_печати</vt:lpstr>
      <vt:lpstr>НМЦ!Область_печати</vt:lpstr>
      <vt:lpstr>ПЗ!Область_печати</vt:lpstr>
      <vt:lpstr>Протокол!Область_печати</vt:lpstr>
      <vt:lpstr>'Смета контракта'!Область_печати</vt:lpstr>
      <vt:lpstr>'ССР ТЦ'!Область_печати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Будников Василий Геннадьевич</cp:lastModifiedBy>
  <cp:lastPrinted>2022-04-08T13:28:59Z</cp:lastPrinted>
  <dcterms:created xsi:type="dcterms:W3CDTF">2003-01-28T12:33:10Z</dcterms:created>
  <dcterms:modified xsi:type="dcterms:W3CDTF">2022-04-12T13:21:52Z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наименование гр рас">
    <vt:lpwstr>это и есть наим</vt:lpwstr>
  </property>
</Properties>
</file>